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filterPrivacy="1" autoCompressPictures="0"/>
  <bookViews>
    <workbookView xWindow="780" yWindow="460" windowWidth="23400" windowHeight="14040" tabRatio="372" firstSheet="5" activeTab="5"/>
  </bookViews>
  <sheets>
    <sheet name="报价汇总" sheetId="8" r:id="rId1"/>
    <sheet name="活动部分" sheetId="17" r:id="rId2"/>
    <sheet name="成都希尔顿" sheetId="10" r:id="rId3"/>
    <sheet name="成都首座万豪" sheetId="11" r:id="rId4"/>
    <sheet name="三亚仁恒皇冠假日+无人岛拓展" sheetId="12" r:id="rId5"/>
    <sheet name="三亚雅居乐莱佛士+常规旅游 (2)" sheetId="22" r:id="rId6"/>
    <sheet name="三亚雅居乐莱佛士+常规旅游" sheetId="13" r:id="rId7"/>
    <sheet name="厦门磐基希尔顿" sheetId="14" r:id="rId8"/>
    <sheet name="厦门艾美" sheetId="18" r:id="rId9"/>
    <sheet name="长春喜来登" sheetId="20" r:id="rId10"/>
    <sheet name="长春香格里拉" sheetId="21" r:id="rId1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F44" i="22" l="1"/>
  <c r="F43" i="22"/>
  <c r="F45" i="22"/>
  <c r="F46" i="22"/>
  <c r="F47" i="22"/>
  <c r="F48" i="22"/>
  <c r="F42" i="22"/>
  <c r="F41" i="22"/>
  <c r="F40" i="22"/>
  <c r="E4" i="22"/>
  <c r="F4" i="22"/>
  <c r="E5" i="22"/>
  <c r="F5" i="22"/>
  <c r="E6" i="22"/>
  <c r="F6" i="22"/>
  <c r="E7" i="22"/>
  <c r="F7" i="22"/>
  <c r="E8" i="22"/>
  <c r="F8" i="22"/>
  <c r="E9" i="22"/>
  <c r="F9" i="22"/>
  <c r="E10" i="22"/>
  <c r="F10" i="22"/>
  <c r="E11" i="22"/>
  <c r="F11" i="22"/>
  <c r="E12" i="22"/>
  <c r="F12" i="22"/>
  <c r="E13" i="22"/>
  <c r="F13" i="22"/>
  <c r="E14" i="22"/>
  <c r="F14" i="22"/>
  <c r="E15" i="22"/>
  <c r="F15" i="22"/>
  <c r="F16" i="22"/>
  <c r="F17" i="22"/>
  <c r="F18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4" i="22"/>
  <c r="F35" i="22"/>
  <c r="F36" i="22"/>
  <c r="F37" i="22"/>
  <c r="F38" i="22"/>
  <c r="F49" i="22"/>
  <c r="F50" i="22"/>
  <c r="F51" i="22"/>
  <c r="F52" i="22"/>
  <c r="F53" i="22"/>
  <c r="F54" i="22"/>
  <c r="F55" i="22"/>
  <c r="F56" i="22"/>
  <c r="F57" i="22"/>
  <c r="F58" i="22"/>
  <c r="F60" i="22"/>
  <c r="F61" i="22"/>
  <c r="F62" i="22"/>
  <c r="F64" i="22"/>
  <c r="F65" i="22"/>
  <c r="F66" i="22"/>
  <c r="F67" i="22"/>
  <c r="F68" i="22"/>
  <c r="F69" i="22"/>
  <c r="F70" i="22"/>
  <c r="F38" i="21"/>
  <c r="F38" i="20"/>
  <c r="F37" i="18"/>
  <c r="F38" i="14"/>
  <c r="F34" i="13"/>
  <c r="F35" i="12"/>
  <c r="F41" i="11"/>
  <c r="F41" i="10"/>
  <c r="F60" i="11"/>
  <c r="F60" i="10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38" i="18"/>
  <c r="F39" i="18"/>
  <c r="F40" i="18"/>
  <c r="F41" i="18"/>
  <c r="F42" i="18"/>
  <c r="F20" i="18"/>
  <c r="F21" i="18"/>
  <c r="F22" i="18"/>
  <c r="F23" i="18"/>
  <c r="F24" i="18"/>
  <c r="F25" i="18"/>
  <c r="F26" i="18"/>
  <c r="F27" i="18"/>
  <c r="F28" i="18"/>
  <c r="F29" i="18"/>
  <c r="F30" i="18"/>
  <c r="F32" i="18"/>
  <c r="F33" i="18"/>
  <c r="F34" i="18"/>
  <c r="F35" i="18"/>
  <c r="F47" i="18"/>
  <c r="F49" i="18"/>
  <c r="F50" i="18"/>
  <c r="F51" i="18"/>
  <c r="F52" i="18"/>
  <c r="F53" i="18"/>
  <c r="F55" i="18"/>
  <c r="F56" i="18"/>
  <c r="F57" i="18"/>
  <c r="F58" i="18"/>
  <c r="F59" i="18"/>
  <c r="F60" i="18"/>
  <c r="F61" i="18"/>
  <c r="D8" i="8"/>
  <c r="H16" i="17"/>
  <c r="H66" i="17"/>
  <c r="H87" i="17"/>
  <c r="H91" i="17"/>
  <c r="H96" i="17"/>
  <c r="H102" i="17"/>
  <c r="H111" i="17"/>
  <c r="F31" i="21"/>
  <c r="F32" i="21"/>
  <c r="F24" i="21"/>
  <c r="F23" i="21"/>
  <c r="F28" i="21"/>
  <c r="F25" i="21"/>
  <c r="F26" i="21"/>
  <c r="F27" i="21"/>
  <c r="F20" i="21"/>
  <c r="F21" i="21"/>
  <c r="F22" i="21"/>
  <c r="F29" i="21"/>
  <c r="F34" i="21"/>
  <c r="F33" i="21"/>
  <c r="F35" i="21"/>
  <c r="F36" i="21"/>
  <c r="F39" i="21"/>
  <c r="F40" i="21"/>
  <c r="F41" i="21"/>
  <c r="F42" i="21"/>
  <c r="F44" i="21"/>
  <c r="F45" i="21"/>
  <c r="F46" i="21"/>
  <c r="F47" i="21"/>
  <c r="F48" i="21"/>
  <c r="F49" i="21"/>
  <c r="F51" i="21"/>
  <c r="F52" i="21"/>
  <c r="F53" i="21"/>
  <c r="F54" i="21"/>
  <c r="F56" i="21"/>
  <c r="F57" i="21"/>
  <c r="F58" i="21"/>
  <c r="F59" i="21"/>
  <c r="F60" i="21"/>
  <c r="F61" i="21"/>
  <c r="F62" i="21"/>
  <c r="F4" i="2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63" i="21"/>
  <c r="F64" i="21"/>
  <c r="F65" i="21"/>
  <c r="H112" i="17"/>
  <c r="H113" i="17"/>
  <c r="H114" i="17"/>
  <c r="D10" i="8"/>
  <c r="F32" i="20"/>
  <c r="F31" i="20"/>
  <c r="F33" i="20"/>
  <c r="F34" i="20"/>
  <c r="F35" i="20"/>
  <c r="F36" i="20"/>
  <c r="F20" i="20"/>
  <c r="F21" i="20"/>
  <c r="F22" i="20"/>
  <c r="F23" i="20"/>
  <c r="F24" i="20"/>
  <c r="F25" i="20"/>
  <c r="F26" i="20"/>
  <c r="F27" i="20"/>
  <c r="F28" i="20"/>
  <c r="F29" i="20"/>
  <c r="F39" i="20"/>
  <c r="F40" i="20"/>
  <c r="F41" i="20"/>
  <c r="F42" i="20"/>
  <c r="F44" i="20"/>
  <c r="F45" i="20"/>
  <c r="F46" i="20"/>
  <c r="F47" i="20"/>
  <c r="F48" i="20"/>
  <c r="F49" i="20"/>
  <c r="F51" i="20"/>
  <c r="F52" i="20"/>
  <c r="F53" i="20"/>
  <c r="F54" i="20"/>
  <c r="F56" i="20"/>
  <c r="F57" i="20"/>
  <c r="F58" i="20"/>
  <c r="F59" i="20"/>
  <c r="F60" i="20"/>
  <c r="F61" i="20"/>
  <c r="F62" i="20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63" i="20"/>
  <c r="F64" i="20"/>
  <c r="F65" i="20"/>
  <c r="D9" i="8"/>
  <c r="F29" i="14"/>
  <c r="F56" i="14"/>
  <c r="F51" i="14"/>
  <c r="F47" i="14"/>
  <c r="F46" i="14"/>
  <c r="F45" i="14"/>
  <c r="F58" i="14"/>
  <c r="F59" i="14"/>
  <c r="F22" i="14"/>
  <c r="F49" i="12"/>
  <c r="F62" i="11"/>
  <c r="F62" i="10"/>
  <c r="F61" i="10"/>
  <c r="E26" i="11"/>
  <c r="F59" i="10"/>
  <c r="F58" i="10"/>
  <c r="F61" i="11"/>
  <c r="F63" i="10"/>
  <c r="F58" i="11"/>
  <c r="F59" i="11"/>
  <c r="F63" i="11"/>
  <c r="F57" i="14"/>
  <c r="F41" i="12"/>
  <c r="F41" i="13"/>
  <c r="F42" i="13"/>
  <c r="F43" i="13"/>
  <c r="F44" i="13"/>
  <c r="F45" i="13"/>
  <c r="F46" i="13"/>
  <c r="F47" i="13"/>
  <c r="F48" i="13"/>
  <c r="F40" i="13"/>
  <c r="F49" i="13"/>
  <c r="F35" i="14"/>
  <c r="F38" i="11"/>
  <c r="H99" i="17"/>
  <c r="H109" i="17"/>
  <c r="H4" i="17"/>
  <c r="H5" i="17"/>
  <c r="H6" i="17"/>
  <c r="H7" i="17"/>
  <c r="H8" i="17"/>
  <c r="H9" i="17"/>
  <c r="H10" i="17"/>
  <c r="H11" i="17"/>
  <c r="H12" i="17"/>
  <c r="H13" i="17"/>
  <c r="H14" i="17"/>
  <c r="H15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7" i="17"/>
  <c r="H48" i="17"/>
  <c r="H49" i="17"/>
  <c r="H50" i="17"/>
  <c r="H51" i="17"/>
  <c r="H52" i="17"/>
  <c r="H53" i="17"/>
  <c r="H54" i="17"/>
  <c r="H55" i="17"/>
  <c r="H56" i="17"/>
  <c r="H57" i="17"/>
  <c r="H59" i="17"/>
  <c r="H60" i="17"/>
  <c r="H61" i="17"/>
  <c r="H62" i="17"/>
  <c r="H63" i="17"/>
  <c r="H64" i="17"/>
  <c r="H65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9" i="17"/>
  <c r="H90" i="17"/>
  <c r="H93" i="17"/>
  <c r="H94" i="17"/>
  <c r="H95" i="17"/>
  <c r="H98" i="17"/>
  <c r="H100" i="17"/>
  <c r="H101" i="17"/>
  <c r="H104" i="17"/>
  <c r="H105" i="17"/>
  <c r="H106" i="17"/>
  <c r="H107" i="17"/>
  <c r="H108" i="17"/>
  <c r="H110" i="17"/>
  <c r="F33" i="14"/>
  <c r="F34" i="14"/>
  <c r="F36" i="14"/>
  <c r="F20" i="14"/>
  <c r="F21" i="14"/>
  <c r="F23" i="14"/>
  <c r="F24" i="14"/>
  <c r="F25" i="14"/>
  <c r="F26" i="14"/>
  <c r="F27" i="14"/>
  <c r="F28" i="14"/>
  <c r="F30" i="14"/>
  <c r="F31" i="14"/>
  <c r="F39" i="14"/>
  <c r="F40" i="14"/>
  <c r="F41" i="14"/>
  <c r="F42" i="14"/>
  <c r="F43" i="14"/>
  <c r="F48" i="14"/>
  <c r="F50" i="14"/>
  <c r="F52" i="14"/>
  <c r="F53" i="14"/>
  <c r="F54" i="14"/>
  <c r="F60" i="14"/>
  <c r="F61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62" i="14"/>
  <c r="F63" i="14"/>
  <c r="F64" i="14"/>
  <c r="D7" i="8"/>
  <c r="F35" i="13"/>
  <c r="F36" i="13"/>
  <c r="F37" i="13"/>
  <c r="F38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51" i="13"/>
  <c r="F52" i="13"/>
  <c r="F53" i="13"/>
  <c r="F55" i="13"/>
  <c r="F56" i="13"/>
  <c r="F57" i="13"/>
  <c r="F58" i="13"/>
  <c r="E4" i="13"/>
  <c r="F4" i="13"/>
  <c r="E5" i="13"/>
  <c r="F5" i="13"/>
  <c r="E6" i="13"/>
  <c r="F6" i="13"/>
  <c r="E7" i="13"/>
  <c r="F7" i="13"/>
  <c r="E8" i="13"/>
  <c r="F8" i="13"/>
  <c r="E9" i="13"/>
  <c r="F9" i="13"/>
  <c r="E10" i="13"/>
  <c r="F10" i="13"/>
  <c r="E11" i="13"/>
  <c r="F11" i="13"/>
  <c r="E12" i="13"/>
  <c r="F12" i="13"/>
  <c r="E13" i="13"/>
  <c r="F13" i="13"/>
  <c r="E14" i="13"/>
  <c r="F14" i="13"/>
  <c r="E15" i="13"/>
  <c r="F15" i="13"/>
  <c r="F16" i="13"/>
  <c r="F17" i="13"/>
  <c r="F18" i="13"/>
  <c r="F59" i="13"/>
  <c r="F60" i="13"/>
  <c r="F61" i="13"/>
  <c r="D6" i="8"/>
  <c r="E4" i="12"/>
  <c r="F4" i="12"/>
  <c r="E5" i="12"/>
  <c r="F5" i="12"/>
  <c r="E6" i="12"/>
  <c r="F6" i="12"/>
  <c r="E7" i="12"/>
  <c r="F7" i="12"/>
  <c r="E8" i="12"/>
  <c r="F8" i="12"/>
  <c r="E9" i="12"/>
  <c r="F9" i="12"/>
  <c r="E10" i="12"/>
  <c r="F10" i="12"/>
  <c r="E11" i="12"/>
  <c r="F11" i="12"/>
  <c r="E12" i="12"/>
  <c r="F12" i="12"/>
  <c r="E13" i="12"/>
  <c r="F13" i="12"/>
  <c r="E14" i="12"/>
  <c r="F14" i="12"/>
  <c r="E15" i="12"/>
  <c r="F15" i="12"/>
  <c r="F16" i="12"/>
  <c r="F17" i="12"/>
  <c r="F18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6" i="12"/>
  <c r="F37" i="12"/>
  <c r="F38" i="12"/>
  <c r="F39" i="12"/>
  <c r="F42" i="12"/>
  <c r="F44" i="12"/>
  <c r="F45" i="12"/>
  <c r="F46" i="12"/>
  <c r="F48" i="12"/>
  <c r="F50" i="12"/>
  <c r="F51" i="12"/>
  <c r="F52" i="12"/>
  <c r="F53" i="12"/>
  <c r="F54" i="12"/>
  <c r="D5" i="8"/>
  <c r="F34" i="11"/>
  <c r="F35" i="11"/>
  <c r="F36" i="11"/>
  <c r="F37" i="11"/>
  <c r="F39" i="11"/>
  <c r="F20" i="11"/>
  <c r="F21" i="11"/>
  <c r="F22" i="11"/>
  <c r="F26" i="11"/>
  <c r="F29" i="11"/>
  <c r="F28" i="11"/>
  <c r="F31" i="11"/>
  <c r="F23" i="11"/>
  <c r="F24" i="11"/>
  <c r="F25" i="11"/>
  <c r="F27" i="11"/>
  <c r="F30" i="11"/>
  <c r="F32" i="11"/>
  <c r="F42" i="11"/>
  <c r="F43" i="11"/>
  <c r="F44" i="11"/>
  <c r="F45" i="11"/>
  <c r="F47" i="11"/>
  <c r="F48" i="11"/>
  <c r="F49" i="11"/>
  <c r="F50" i="11"/>
  <c r="F51" i="11"/>
  <c r="F53" i="11"/>
  <c r="F54" i="11"/>
  <c r="F55" i="11"/>
  <c r="F56" i="11"/>
  <c r="F64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65" i="11"/>
  <c r="F66" i="11"/>
  <c r="F67" i="11"/>
  <c r="D4" i="8"/>
  <c r="F38" i="10"/>
  <c r="F34" i="10"/>
  <c r="F35" i="10"/>
  <c r="F36" i="10"/>
  <c r="F37" i="10"/>
  <c r="F39" i="10"/>
  <c r="F20" i="10"/>
  <c r="F21" i="10"/>
  <c r="F22" i="10"/>
  <c r="F23" i="10"/>
  <c r="F24" i="10"/>
  <c r="F25" i="10"/>
  <c r="E26" i="10"/>
  <c r="F26" i="10"/>
  <c r="F27" i="10"/>
  <c r="F28" i="10"/>
  <c r="F29" i="10"/>
  <c r="F30" i="10"/>
  <c r="F31" i="10"/>
  <c r="F32" i="10"/>
  <c r="F42" i="10"/>
  <c r="F43" i="10"/>
  <c r="F44" i="10"/>
  <c r="F45" i="10"/>
  <c r="F47" i="10"/>
  <c r="F48" i="10"/>
  <c r="F49" i="10"/>
  <c r="F50" i="10"/>
  <c r="F51" i="10"/>
  <c r="F53" i="10"/>
  <c r="F54" i="10"/>
  <c r="F55" i="10"/>
  <c r="F56" i="10"/>
  <c r="F64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65" i="10"/>
  <c r="F66" i="10"/>
  <c r="F67" i="10"/>
  <c r="D3" i="8"/>
</calcChain>
</file>

<file path=xl/sharedStrings.xml><?xml version="1.0" encoding="utf-8"?>
<sst xmlns="http://schemas.openxmlformats.org/spreadsheetml/2006/main" count="1039" uniqueCount="326">
  <si>
    <t>项目名称</t>
    <phoneticPr fontId="1" type="noConversion"/>
  </si>
  <si>
    <t>数量</t>
    <phoneticPr fontId="1" type="noConversion"/>
  </si>
  <si>
    <t>单价</t>
    <phoneticPr fontId="1" type="noConversion"/>
  </si>
  <si>
    <t>金额</t>
    <phoneticPr fontId="1" type="noConversion"/>
  </si>
  <si>
    <t>小计：</t>
    <phoneticPr fontId="1" type="noConversion"/>
  </si>
  <si>
    <t>国内机票</t>
    <phoneticPr fontId="1" type="noConversion"/>
  </si>
  <si>
    <t>描述</t>
    <phoneticPr fontId="1" type="noConversion"/>
  </si>
  <si>
    <t>酒店</t>
    <phoneticPr fontId="1" type="noConversion"/>
  </si>
  <si>
    <t>用餐</t>
    <phoneticPr fontId="1" type="noConversion"/>
  </si>
  <si>
    <t>用车</t>
    <phoneticPr fontId="1" type="noConversion"/>
  </si>
  <si>
    <t>7座GL8</t>
    <phoneticPr fontId="1" type="noConversion"/>
  </si>
  <si>
    <t>19座考斯特</t>
    <phoneticPr fontId="1" type="noConversion"/>
  </si>
  <si>
    <t>47座旅游大巴</t>
    <phoneticPr fontId="1" type="noConversion"/>
  </si>
  <si>
    <t>旅游</t>
    <phoneticPr fontId="1" type="noConversion"/>
  </si>
  <si>
    <t>工作人员</t>
    <phoneticPr fontId="1" type="noConversion"/>
  </si>
  <si>
    <t>接机工作人员</t>
    <phoneticPr fontId="1" type="noConversion"/>
  </si>
  <si>
    <t>工作人员餐饮</t>
    <phoneticPr fontId="1" type="noConversion"/>
  </si>
  <si>
    <t>导游人员</t>
    <phoneticPr fontId="1" type="noConversion"/>
  </si>
  <si>
    <t>其他</t>
    <phoneticPr fontId="1" type="noConversion"/>
  </si>
  <si>
    <t>旅游保险</t>
    <phoneticPr fontId="1" type="noConversion"/>
  </si>
  <si>
    <t>旅游意外险，保额最高10万元</t>
  </si>
  <si>
    <t>税金6%：</t>
    <phoneticPr fontId="1" type="noConversion"/>
  </si>
  <si>
    <t>总计：</t>
    <phoneticPr fontId="1" type="noConversion"/>
  </si>
  <si>
    <t>不含税总计：</t>
    <phoneticPr fontId="1" type="noConversion"/>
  </si>
  <si>
    <t>矿泉水</t>
    <phoneticPr fontId="1" type="noConversion"/>
  </si>
  <si>
    <t>接机牌</t>
    <phoneticPr fontId="1" type="noConversion"/>
  </si>
  <si>
    <t>平米</t>
    <rPh sb="0" eb="1">
      <t>ping mi</t>
    </rPh>
    <phoneticPr fontId="1" type="noConversion"/>
  </si>
  <si>
    <t>酒店指示系统—金属画架+KV板</t>
    <rPh sb="2" eb="3">
      <t>zhi shi</t>
    </rPh>
    <phoneticPr fontId="1" type="noConversion"/>
  </si>
  <si>
    <t>套</t>
    <phoneticPr fontId="1" type="noConversion"/>
  </si>
  <si>
    <t>LED底托</t>
    <phoneticPr fontId="1" type="noConversion"/>
  </si>
  <si>
    <t>平方</t>
    <rPh sb="0" eb="1">
      <t>ping fang</t>
    </rPh>
    <phoneticPr fontId="1" type="noConversion"/>
  </si>
  <si>
    <t>舞台地毯（白色）</t>
    <phoneticPr fontId="1" type="noConversion"/>
  </si>
  <si>
    <t>舞台踏步</t>
    <phoneticPr fontId="1" type="noConversion"/>
  </si>
  <si>
    <t>舞台前两、左右各两个</t>
    <phoneticPr fontId="1" type="noConversion"/>
  </si>
  <si>
    <t>会议人名台卡</t>
    <phoneticPr fontId="1" type="noConversion"/>
  </si>
  <si>
    <t>视频设备</t>
    <phoneticPr fontId="1" type="noConversion"/>
  </si>
  <si>
    <t>个</t>
    <rPh sb="0" eb="1">
      <t>ge</t>
    </rPh>
    <phoneticPr fontId="1" type="noConversion"/>
  </si>
  <si>
    <t>人</t>
    <rPh sb="0" eb="1">
      <t>ren</t>
    </rPh>
    <phoneticPr fontId="1" type="noConversion"/>
  </si>
  <si>
    <t>线列全频音响</t>
  </si>
  <si>
    <t>支</t>
  </si>
  <si>
    <t>线列低音音响</t>
  </si>
  <si>
    <t>台</t>
  </si>
  <si>
    <t>返送音响</t>
  </si>
  <si>
    <t>只</t>
  </si>
  <si>
    <t>个</t>
  </si>
  <si>
    <t>康辉会展报价汇总</t>
    <phoneticPr fontId="1" type="noConversion"/>
  </si>
  <si>
    <t>说明</t>
  </si>
  <si>
    <t>目的地</t>
    <phoneticPr fontId="1" type="noConversion"/>
  </si>
  <si>
    <t>酒店</t>
    <phoneticPr fontId="1" type="noConversion"/>
  </si>
  <si>
    <t>费用合计</t>
    <phoneticPr fontId="1" type="noConversion"/>
  </si>
  <si>
    <t>茶歇（上下午各一次）</t>
    <phoneticPr fontId="1" type="noConversion"/>
  </si>
  <si>
    <t>晚宴</t>
    <phoneticPr fontId="1" type="noConversion"/>
  </si>
  <si>
    <t>双床房，含双早</t>
    <phoneticPr fontId="1" type="noConversion"/>
  </si>
  <si>
    <t>接送机</t>
    <phoneticPr fontId="1" type="noConversion"/>
  </si>
  <si>
    <t>35座旅游大巴</t>
    <phoneticPr fontId="1" type="noConversion"/>
  </si>
  <si>
    <t>画舫船</t>
  </si>
  <si>
    <t>仙人洞、火把洞</t>
  </si>
  <si>
    <t>坝美门票</t>
  </si>
  <si>
    <t>商务午餐（自助）</t>
    <phoneticPr fontId="1" type="noConversion"/>
  </si>
  <si>
    <t>大床房</t>
    <rPh sb="0" eb="1">
      <t>da'chuagn'fang</t>
    </rPh>
    <phoneticPr fontId="1" type="noConversion"/>
  </si>
  <si>
    <t>双床房</t>
    <rPh sb="0" eb="1">
      <t>shuang'chuagn'fang</t>
    </rPh>
    <phoneticPr fontId="1" type="noConversion"/>
  </si>
  <si>
    <t>成都希尔顿及贡嘎神汤酒店</t>
    <rPh sb="0" eb="1">
      <t>chegn'du</t>
    </rPh>
    <rPh sb="2" eb="3">
      <t>xi'er'dun</t>
    </rPh>
    <rPh sb="5" eb="6">
      <t>ji</t>
    </rPh>
    <rPh sb="6" eb="7">
      <t>gong'ga</t>
    </rPh>
    <rPh sb="8" eb="9">
      <t>shen'tang</t>
    </rPh>
    <rPh sb="10" eb="11">
      <t>jiu'dian</t>
    </rPh>
    <phoneticPr fontId="1" type="noConversion"/>
  </si>
  <si>
    <t>主会场，提前一天进场搭建</t>
    <phoneticPr fontId="1" type="noConversion"/>
  </si>
  <si>
    <t>主会场-会议</t>
    <rPh sb="4" eb="5">
      <t>hui'yi</t>
    </rPh>
    <phoneticPr fontId="1" type="noConversion"/>
  </si>
  <si>
    <t>分会场</t>
    <rPh sb="0" eb="1">
      <t>fen'hui'c</t>
    </rPh>
    <phoneticPr fontId="1" type="noConversion"/>
  </si>
  <si>
    <t>康辉工作人员双床</t>
    <rPh sb="0" eb="1">
      <t>kang'hui</t>
    </rPh>
    <rPh sb="2" eb="3">
      <t>gong'zuo</t>
    </rPh>
    <rPh sb="4" eb="5">
      <t>ren'yuan</t>
    </rPh>
    <rPh sb="6" eb="7">
      <t>shuang'c</t>
    </rPh>
    <phoneticPr fontId="1" type="noConversion"/>
  </si>
  <si>
    <t>Day3午餐</t>
    <rPh sb="4" eb="5">
      <t>wu'can</t>
    </rPh>
    <phoneticPr fontId="1" type="noConversion"/>
  </si>
  <si>
    <t>Day3晚餐</t>
    <rPh sb="4" eb="5">
      <t>wan</t>
    </rPh>
    <phoneticPr fontId="1" type="noConversion"/>
  </si>
  <si>
    <t>Day4午餐</t>
    <rPh sb="4" eb="5">
      <t>wu'can</t>
    </rPh>
    <phoneticPr fontId="1" type="noConversion"/>
  </si>
  <si>
    <t>欢送晚宴</t>
    <rPh sb="0" eb="1">
      <t>huan'sogn</t>
    </rPh>
    <rPh sb="2" eb="3">
      <t>wan'yan</t>
    </rPh>
    <phoneticPr fontId="1" type="noConversion"/>
  </si>
  <si>
    <t>全程酒水预估</t>
    <rPh sb="0" eb="1">
      <t>quan'cheng</t>
    </rPh>
    <rPh sb="2" eb="3">
      <t>jiu'shui</t>
    </rPh>
    <rPh sb="4" eb="5">
      <t>yu'gu</t>
    </rPh>
    <phoneticPr fontId="1" type="noConversion"/>
  </si>
  <si>
    <t>大床房（贡嘎神汤酒店）</t>
    <rPh sb="0" eb="1">
      <t>da'chuagn'fang</t>
    </rPh>
    <rPh sb="4" eb="5">
      <t>gong'ga</t>
    </rPh>
    <rPh sb="6" eb="7">
      <t>shen'tang</t>
    </rPh>
    <rPh sb="8" eb="9">
      <t>jiu'dian</t>
    </rPh>
    <phoneticPr fontId="1" type="noConversion"/>
  </si>
  <si>
    <t>双床房（贡嘎神汤酒店）</t>
    <rPh sb="0" eb="1">
      <t>shuang'chuagn'fang</t>
    </rPh>
    <phoneticPr fontId="1" type="noConversion"/>
  </si>
  <si>
    <t>康辉工作人员双床（贡嘎神汤酒店）</t>
    <rPh sb="0" eb="1">
      <t>kang'hui</t>
    </rPh>
    <rPh sb="2" eb="3">
      <t>gong'zuo</t>
    </rPh>
    <rPh sb="4" eb="5">
      <t>ren'yuan</t>
    </rPh>
    <rPh sb="6" eb="7">
      <t>shuang'c</t>
    </rPh>
    <phoneticPr fontId="1" type="noConversion"/>
  </si>
  <si>
    <t>大床房（希尔顿）</t>
    <rPh sb="0" eb="1">
      <t>da'chuagn'fang</t>
    </rPh>
    <rPh sb="4" eb="5">
      <t>xi'er'd</t>
    </rPh>
    <phoneticPr fontId="1" type="noConversion"/>
  </si>
  <si>
    <t>双床房（希尔顿）</t>
    <rPh sb="0" eb="1">
      <t>shuang'chuagn'fang</t>
    </rPh>
    <phoneticPr fontId="1" type="noConversion"/>
  </si>
  <si>
    <t>康辉工作人员双床（希尔顿）</t>
    <rPh sb="0" eb="1">
      <t>kang'hui</t>
    </rPh>
    <rPh sb="2" eb="3">
      <t>gong'zuo</t>
    </rPh>
    <rPh sb="4" eb="5">
      <t>ren'yuan</t>
    </rPh>
    <rPh sb="6" eb="7">
      <t>shuang'c</t>
    </rPh>
    <phoneticPr fontId="1" type="noConversion"/>
  </si>
  <si>
    <t>服务费（5%）：</t>
    <rPh sb="0" eb="1">
      <t>fu'w'f</t>
    </rPh>
    <phoneticPr fontId="1" type="noConversion"/>
  </si>
  <si>
    <t>非机票部分服务费10%：</t>
    <phoneticPr fontId="1" type="noConversion"/>
  </si>
  <si>
    <t>含司机及司机差旅</t>
    <rPh sb="0" eb="1">
      <t>han'si'ji</t>
    </rPh>
    <rPh sb="3" eb="4">
      <t>ji</t>
    </rPh>
    <rPh sb="4" eb="5">
      <t>si'ji</t>
    </rPh>
    <rPh sb="6" eb="7">
      <t>chai'lv</t>
    </rPh>
    <phoneticPr fontId="1" type="noConversion"/>
  </si>
  <si>
    <t>经济舱往返，全价机票预估，以实际出票价格为准</t>
    <phoneticPr fontId="1" type="noConversion"/>
  </si>
  <si>
    <t>重庆</t>
    <phoneticPr fontId="5" type="noConversion"/>
  </si>
  <si>
    <t>成都</t>
    <phoneticPr fontId="5" type="noConversion"/>
  </si>
  <si>
    <t>贵阳</t>
    <phoneticPr fontId="5" type="noConversion"/>
  </si>
  <si>
    <t>武汉</t>
    <phoneticPr fontId="5" type="noConversion"/>
  </si>
  <si>
    <t>杭州</t>
    <phoneticPr fontId="5" type="noConversion"/>
  </si>
  <si>
    <t>石家庄</t>
    <phoneticPr fontId="5" type="noConversion"/>
  </si>
  <si>
    <t>主会场，提前一天进场搭建</t>
    <phoneticPr fontId="1" type="noConversion"/>
  </si>
  <si>
    <t>户外草坪</t>
    <phoneticPr fontId="1" type="noConversion"/>
  </si>
  <si>
    <t>D2自助午餐</t>
    <rPh sb="2" eb="3">
      <t>zi zhu</t>
    </rPh>
    <rPh sb="4" eb="5">
      <t>wu can</t>
    </rPh>
    <phoneticPr fontId="1" type="noConversion"/>
  </si>
  <si>
    <t>D2晚宴</t>
    <rPh sb="2" eb="3">
      <t>wan yan</t>
    </rPh>
    <phoneticPr fontId="1" type="noConversion"/>
  </si>
  <si>
    <t>D4户外BBQ</t>
    <phoneticPr fontId="1" type="noConversion"/>
  </si>
  <si>
    <t>晚宴2小时畅饮套餐（2种果汁+软饮+本地啤酒）</t>
    <phoneticPr fontId="1" type="noConversion"/>
  </si>
  <si>
    <t>红酒（现场采买）</t>
    <rPh sb="0" eb="1">
      <t>hong jiu</t>
    </rPh>
    <rPh sb="3" eb="4">
      <t>xian chang</t>
    </rPh>
    <rPh sb="5" eb="6">
      <t>cai mai</t>
    </rPh>
    <phoneticPr fontId="1" type="noConversion"/>
  </si>
  <si>
    <t>19座考斯特</t>
    <phoneticPr fontId="1" type="noConversion"/>
  </si>
  <si>
    <t>海岛拓展</t>
    <phoneticPr fontId="1" type="noConversion"/>
  </si>
  <si>
    <t>生存狂学院</t>
    <phoneticPr fontId="1" type="noConversion"/>
  </si>
  <si>
    <t>接机工作人员</t>
    <phoneticPr fontId="1" type="noConversion"/>
  </si>
  <si>
    <t>旅游保险</t>
    <phoneticPr fontId="1" type="noConversion"/>
  </si>
  <si>
    <t>矿泉水</t>
    <phoneticPr fontId="1" type="noConversion"/>
  </si>
  <si>
    <t>按旅游期间每人每天两瓶预估</t>
    <phoneticPr fontId="1" type="noConversion"/>
  </si>
  <si>
    <t>三亚海棠湾仁恒皇冠假日度假酒店</t>
  </si>
  <si>
    <t xml:space="preserve">三亚-海南雅居乐莱佛士酒店 </t>
    <phoneticPr fontId="1" type="noConversion"/>
  </si>
  <si>
    <t>厦门磐基希尔顿酒店</t>
    <phoneticPr fontId="1" type="noConversion"/>
  </si>
  <si>
    <t>大床房，含单早
含康辉工作人员1人</t>
    <phoneticPr fontId="1" type="noConversion"/>
  </si>
  <si>
    <t>宴会厅1（主会场，提前一天进场搭建）</t>
    <phoneticPr fontId="1" type="noConversion"/>
  </si>
  <si>
    <t>宴会厅1（主会场）</t>
    <phoneticPr fontId="1" type="noConversion"/>
  </si>
  <si>
    <t>会议室4（无搭建）</t>
    <phoneticPr fontId="1" type="noConversion"/>
  </si>
  <si>
    <t>会议室5（无搭建）</t>
    <phoneticPr fontId="1" type="noConversion"/>
  </si>
  <si>
    <t>会议室6（无搭建）</t>
    <phoneticPr fontId="1" type="noConversion"/>
  </si>
  <si>
    <t>商务午餐（自助，50人保底）</t>
    <phoneticPr fontId="1" type="noConversion"/>
  </si>
  <si>
    <t>午餐</t>
    <phoneticPr fontId="1" type="noConversion"/>
  </si>
  <si>
    <t>1月13日、14日</t>
    <phoneticPr fontId="1" type="noConversion"/>
  </si>
  <si>
    <t>晚餐</t>
    <phoneticPr fontId="1" type="noConversion"/>
  </si>
  <si>
    <t>19座考斯特</t>
    <phoneticPr fontId="1" type="noConversion"/>
  </si>
  <si>
    <t>33座旅游大巴</t>
    <phoneticPr fontId="1" type="noConversion"/>
  </si>
  <si>
    <t>45座旅游大巴</t>
    <phoneticPr fontId="1" type="noConversion"/>
  </si>
  <si>
    <t>全天用车</t>
    <phoneticPr fontId="1" type="noConversion"/>
  </si>
  <si>
    <t>55座旅游大巴游览全程用车（工作时间不超过21:00）</t>
    <phoneticPr fontId="1" type="noConversion"/>
  </si>
  <si>
    <t>北京</t>
    <phoneticPr fontId="5" type="noConversion"/>
  </si>
  <si>
    <t>深圳</t>
    <phoneticPr fontId="5" type="noConversion"/>
  </si>
  <si>
    <t>上海</t>
    <phoneticPr fontId="5" type="noConversion"/>
  </si>
  <si>
    <t>广州</t>
    <phoneticPr fontId="5" type="noConversion"/>
  </si>
  <si>
    <t>天津</t>
    <phoneticPr fontId="5" type="noConversion"/>
  </si>
  <si>
    <t>厦门</t>
    <phoneticPr fontId="5" type="noConversion"/>
  </si>
  <si>
    <t>一等座高铁票，以实际出票价格为准</t>
    <phoneticPr fontId="1" type="noConversion"/>
  </si>
  <si>
    <t>经济舱往返，8折机票预估，以实际出票价格为准</t>
  </si>
  <si>
    <t>D3</t>
    <phoneticPr fontId="1" type="noConversion"/>
  </si>
  <si>
    <t>D4</t>
    <phoneticPr fontId="1" type="noConversion"/>
  </si>
  <si>
    <t>搭建项目</t>
    <phoneticPr fontId="1" type="noConversion"/>
  </si>
  <si>
    <t>个</t>
    <phoneticPr fontId="1" type="noConversion"/>
  </si>
  <si>
    <t>入住签到背景板</t>
    <phoneticPr fontId="1" type="noConversion"/>
  </si>
  <si>
    <t>宽4 x 高2.4米</t>
    <phoneticPr fontId="1" type="noConversion"/>
  </si>
  <si>
    <t>KV板尺寸：宽60 X 高80厘米</t>
    <phoneticPr fontId="1" type="noConversion"/>
  </si>
  <si>
    <t>KV板单面画面</t>
    <phoneticPr fontId="1" type="noConversion"/>
  </si>
  <si>
    <t>长24米 X 高0.4米X 宽1米</t>
    <phoneticPr fontId="1" type="noConversion"/>
  </si>
  <si>
    <t>钢结构贴LED灯条</t>
    <rPh sb="0" eb="2">
      <t>gang jie gou</t>
    </rPh>
    <phoneticPr fontId="1" type="noConversion"/>
  </si>
  <si>
    <t>舞台（含LED沟槽）</t>
    <rPh sb="0" eb="2">
      <t>han</t>
    </rPh>
    <phoneticPr fontId="1" type="noConversion"/>
  </si>
  <si>
    <t>长8米 X 宽8米 X 高0.4米</t>
    <phoneticPr fontId="1" type="noConversion"/>
  </si>
  <si>
    <t>平米</t>
    <phoneticPr fontId="1" type="noConversion"/>
  </si>
  <si>
    <t xml:space="preserve">长8米 X 宽8米 </t>
    <phoneticPr fontId="1" type="noConversion"/>
  </si>
  <si>
    <t>组</t>
    <phoneticPr fontId="1" type="noConversion"/>
  </si>
  <si>
    <t>胸卡（卡套、内页、绳、餐券）</t>
    <phoneticPr fontId="1" type="noConversion"/>
  </si>
  <si>
    <t>晚宴人名台卡</t>
    <phoneticPr fontId="1" type="noConversion"/>
  </si>
  <si>
    <t>晚宴桌号卡</t>
    <phoneticPr fontId="1" type="noConversion"/>
  </si>
  <si>
    <t>菜单卡纸</t>
    <phoneticPr fontId="1" type="noConversion"/>
  </si>
  <si>
    <t>主持人手卡</t>
    <phoneticPr fontId="1" type="noConversion"/>
  </si>
  <si>
    <t>人</t>
  </si>
  <si>
    <t>次</t>
  </si>
  <si>
    <t>套</t>
  </si>
  <si>
    <t>平米</t>
  </si>
  <si>
    <t>米</t>
  </si>
  <si>
    <t>趟</t>
  </si>
  <si>
    <t>舞台两边结构及灯带</t>
    <rPh sb="0" eb="2">
      <t>wu tai o</t>
    </rPh>
    <rPh sb="6" eb="7">
      <t>ji</t>
    </rPh>
    <rPh sb="7" eb="8">
      <t>deng'dai</t>
    </rPh>
    <phoneticPr fontId="1" type="noConversion"/>
  </si>
  <si>
    <t>酒店指示系统</t>
    <phoneticPr fontId="1" type="noConversion"/>
  </si>
  <si>
    <t>木质指示牌</t>
    <rPh sb="0" eb="1">
      <t>mu'zhi'zhi'shi'p</t>
    </rPh>
    <phoneticPr fontId="1" type="noConversion"/>
  </si>
  <si>
    <t>桁架绷布</t>
    <rPh sb="2" eb="3">
      <t>beng'bu</t>
    </rPh>
    <phoneticPr fontId="1" type="noConversion"/>
  </si>
  <si>
    <t>车辆运输</t>
    <phoneticPr fontId="1" type="noConversion"/>
  </si>
  <si>
    <t>人工</t>
    <phoneticPr fontId="1" type="noConversion"/>
  </si>
  <si>
    <t>次数</t>
    <rPh sb="0" eb="1">
      <t>ci'shu</t>
    </rPh>
    <phoneticPr fontId="1" type="noConversion"/>
  </si>
  <si>
    <t>规格</t>
    <rPh sb="0" eb="1">
      <t>gui'ge</t>
    </rPh>
    <phoneticPr fontId="1" type="noConversion"/>
  </si>
  <si>
    <t>描述</t>
    <rPh sb="0" eb="1">
      <t>miao'sh</t>
    </rPh>
    <phoneticPr fontId="1" type="noConversion"/>
  </si>
  <si>
    <t>单位</t>
    <rPh sb="0" eb="1">
      <t>dan'wei</t>
    </rPh>
    <phoneticPr fontId="1" type="noConversion"/>
  </si>
  <si>
    <t>工时</t>
    <rPh sb="0" eb="1">
      <t>gong'shi</t>
    </rPh>
    <phoneticPr fontId="1" type="noConversion"/>
  </si>
  <si>
    <t>进撤场</t>
    <rPh sb="0" eb="1">
      <t>jin'che'c</t>
    </rPh>
    <phoneticPr fontId="1" type="noConversion"/>
  </si>
  <si>
    <t>木结构</t>
    <phoneticPr fontId="1" type="noConversion"/>
  </si>
  <si>
    <t>木结构；地毯包边铺设</t>
    <phoneticPr fontId="1" type="noConversion"/>
  </si>
  <si>
    <t>木结构</t>
    <phoneticPr fontId="1" type="noConversion"/>
  </si>
  <si>
    <t>木结构；乳胶漆</t>
    <phoneticPr fontId="1" type="noConversion"/>
  </si>
  <si>
    <t>AV项目</t>
    <rPh sb="2" eb="3">
      <t>xiang'mu</t>
    </rPh>
    <phoneticPr fontId="1" type="noConversion"/>
  </si>
  <si>
    <t>P3 LED Display LED屏</t>
    <phoneticPr fontId="1" type="noConversion"/>
  </si>
  <si>
    <t>音响设备</t>
    <phoneticPr fontId="1" type="noConversion"/>
  </si>
  <si>
    <t>midas（迈达斯）数字调音台（32路）</t>
    <phoneticPr fontId="1" type="noConversion"/>
  </si>
  <si>
    <t>Laptop  笔记本电脑(APPLE , MACBOOK)</t>
    <phoneticPr fontId="1" type="noConversion"/>
  </si>
  <si>
    <t>灯光设备</t>
    <phoneticPr fontId="1" type="noConversion"/>
  </si>
  <si>
    <t>Truss  灯光架  (300mmx400mm)</t>
    <phoneticPr fontId="1" type="noConversion"/>
  </si>
  <si>
    <t>Project Manager项目经理</t>
    <phoneticPr fontId="1" type="noConversion"/>
  </si>
  <si>
    <t>Video Engineer视频师</t>
    <phoneticPr fontId="1" type="noConversion"/>
  </si>
  <si>
    <t>Audio Engineer音响师</t>
    <phoneticPr fontId="1" type="noConversion"/>
  </si>
  <si>
    <t>Lighting Engineer灯光师</t>
    <phoneticPr fontId="1" type="noConversion"/>
  </si>
  <si>
    <t>Other Technician技术人员</t>
    <phoneticPr fontId="1" type="noConversion"/>
  </si>
  <si>
    <t>Benefits Costs</t>
    <phoneticPr fontId="1" type="noConversion"/>
  </si>
  <si>
    <t>厢式货车</t>
    <phoneticPr fontId="1" type="noConversion"/>
  </si>
  <si>
    <t>分会场背景板</t>
    <rPh sb="0" eb="1">
      <t>fen'hui'c</t>
    </rPh>
    <rPh sb="3" eb="4">
      <t>bei'jing'ban</t>
    </rPh>
    <phoneticPr fontId="1" type="noConversion"/>
  </si>
  <si>
    <t>木质裱写真</t>
    <rPh sb="0" eb="1">
      <t>mu'zhi</t>
    </rPh>
    <rPh sb="2" eb="3">
      <t>biao'xie'zhen</t>
    </rPh>
    <phoneticPr fontId="1" type="noConversion"/>
  </si>
  <si>
    <t>分会场指示牌</t>
    <rPh sb="0" eb="1">
      <t>fen'hui'c</t>
    </rPh>
    <rPh sb="3" eb="4">
      <t>zhi'shi'p</t>
    </rPh>
    <phoneticPr fontId="1" type="noConversion"/>
  </si>
  <si>
    <t>主会</t>
    <rPh sb="0" eb="1">
      <t>zhu'hiu</t>
    </rPh>
    <phoneticPr fontId="1" type="noConversion"/>
  </si>
  <si>
    <t>互动</t>
    <rPh sb="0" eb="1">
      <t>hu'dong</t>
    </rPh>
    <phoneticPr fontId="1" type="noConversion"/>
  </si>
  <si>
    <t>其他</t>
    <rPh sb="0" eb="1">
      <t>qi'ta</t>
    </rPh>
    <phoneticPr fontId="1" type="noConversion"/>
  </si>
  <si>
    <t xml:space="preserve">无线手持式话筒 </t>
    <phoneticPr fontId="1" type="noConversion"/>
  </si>
  <si>
    <t>头戴式话筒</t>
    <phoneticPr fontId="1" type="noConversion"/>
  </si>
  <si>
    <t>舒尔UR4D+接收机</t>
    <phoneticPr fontId="1" type="noConversion"/>
  </si>
  <si>
    <t xml:space="preserve">U段天线放大传输系统(带UA870WB指向性天线)    </t>
    <phoneticPr fontId="1" type="noConversion"/>
  </si>
  <si>
    <t>有线对讲系统主机</t>
    <phoneticPr fontId="1" type="noConversion"/>
  </si>
  <si>
    <t>有线对讲系统接收点</t>
    <phoneticPr fontId="1" type="noConversion"/>
  </si>
  <si>
    <t>无线intercom</t>
    <rPh sb="0" eb="1">
      <t>wu'xian</t>
    </rPh>
    <phoneticPr fontId="1" type="noConversion"/>
  </si>
  <si>
    <t>提词器</t>
    <rPh sb="0" eb="1">
      <t>ti'ci'qi</t>
    </rPh>
    <phoneticPr fontId="1" type="noConversion"/>
  </si>
  <si>
    <t>翻页提示器</t>
    <phoneticPr fontId="1" type="noConversion"/>
  </si>
  <si>
    <t>配电箱(三相，100A)</t>
    <phoneticPr fontId="1" type="noConversion"/>
  </si>
  <si>
    <t>mac 笔记本电脑</t>
    <phoneticPr fontId="1" type="noConversion"/>
  </si>
  <si>
    <t>高清宽屏监视器</t>
    <phoneticPr fontId="1" type="noConversion"/>
  </si>
  <si>
    <t>光缆(多模，双工，100m)</t>
    <phoneticPr fontId="1" type="noConversion"/>
  </si>
  <si>
    <t>光纤延长器</t>
    <phoneticPr fontId="1" type="noConversion"/>
  </si>
  <si>
    <t>分配器</t>
    <phoneticPr fontId="1" type="noConversion"/>
  </si>
  <si>
    <t>网络交换机（千兆,24路）</t>
    <phoneticPr fontId="1" type="noConversion"/>
  </si>
  <si>
    <t>LED Controller 处理器</t>
    <phoneticPr fontId="1" type="noConversion"/>
  </si>
  <si>
    <t>WATCHOUT处理器及解密狗(5.0版本)</t>
    <rPh sb="11" eb="12">
      <t>ji</t>
    </rPh>
    <phoneticPr fontId="1" type="noConversion"/>
  </si>
  <si>
    <t>光束电脑灯</t>
    <phoneticPr fontId="1" type="noConversion"/>
  </si>
  <si>
    <t>LED摇头灯</t>
    <rPh sb="3" eb="4">
      <t>yao'tou'deng</t>
    </rPh>
    <phoneticPr fontId="1" type="noConversion"/>
  </si>
  <si>
    <t>K1型 调光台</t>
    <phoneticPr fontId="1" type="noConversion"/>
  </si>
  <si>
    <t>信号放大器</t>
    <phoneticPr fontId="1" type="noConversion"/>
  </si>
  <si>
    <t>手动葫芦(1吨，20米)</t>
    <phoneticPr fontId="1" type="noConversion"/>
  </si>
  <si>
    <t>雾化机(带轴流风机)</t>
    <phoneticPr fontId="1" type="noConversion"/>
  </si>
  <si>
    <t>配电箱(三相，100A)</t>
    <phoneticPr fontId="1" type="noConversion"/>
  </si>
  <si>
    <t>LED变色灯</t>
    <phoneticPr fontId="1" type="noConversion"/>
  </si>
  <si>
    <t>LOGO灯</t>
    <rPh sb="4" eb="5">
      <t>deng</t>
    </rPh>
    <phoneticPr fontId="1" type="noConversion"/>
  </si>
  <si>
    <t>互动区4只，会场内10只</t>
    <rPh sb="0" eb="1">
      <t>hu'dogn'qu</t>
    </rPh>
    <rPh sb="4" eb="5">
      <t>zhi</t>
    </rPh>
    <rPh sb="6" eb="7">
      <t>hui'chang'nei</t>
    </rPh>
    <rPh sb="11" eb="12">
      <t>zhi</t>
    </rPh>
    <phoneticPr fontId="1" type="noConversion"/>
  </si>
  <si>
    <t>互动区1个，会场内1个</t>
    <rPh sb="0" eb="1">
      <t>hu'dong'q</t>
    </rPh>
    <rPh sb="4" eb="5">
      <t>ge</t>
    </rPh>
    <rPh sb="6" eb="7">
      <t>hui'chang</t>
    </rPh>
    <rPh sb="8" eb="9">
      <t>nei</t>
    </rPh>
    <rPh sb="10" eb="11">
      <t>ge</t>
    </rPh>
    <phoneticPr fontId="1" type="noConversion"/>
  </si>
  <si>
    <t>灯柱</t>
    <rPh sb="0" eb="1">
      <t>dneg'zhu</t>
    </rPh>
    <phoneticPr fontId="1" type="noConversion"/>
  </si>
  <si>
    <t>伴手礼</t>
    <rPh sb="0" eb="1">
      <t>ban'shou'li</t>
    </rPh>
    <phoneticPr fontId="1" type="noConversion"/>
  </si>
  <si>
    <t>奖杯开模</t>
    <rPh sb="0" eb="1">
      <t>jiang'bei</t>
    </rPh>
    <rPh sb="2" eb="3">
      <t>kai'mo</t>
    </rPh>
    <phoneticPr fontId="1" type="noConversion"/>
  </si>
  <si>
    <t>奖杯制作</t>
    <rPh sb="0" eb="1">
      <t>jiang'be</t>
    </rPh>
    <rPh sb="2" eb="3">
      <t>zhi'zuo</t>
    </rPh>
    <phoneticPr fontId="1" type="noConversion"/>
  </si>
  <si>
    <t>套</t>
    <rPh sb="0" eb="1">
      <t>tao</t>
    </rPh>
    <phoneticPr fontId="1" type="noConversion"/>
  </si>
  <si>
    <t>批</t>
    <rPh sb="0" eb="1">
      <t>pi</t>
    </rPh>
    <phoneticPr fontId="1" type="noConversion"/>
  </si>
  <si>
    <t>麦克风套</t>
    <phoneticPr fontId="1" type="noConversion"/>
  </si>
  <si>
    <t>抽奖箱</t>
    <phoneticPr fontId="1" type="noConversion"/>
  </si>
  <si>
    <t>桌花</t>
    <phoneticPr fontId="1" type="noConversion"/>
  </si>
  <si>
    <t>抽奖礼品</t>
    <phoneticPr fontId="1" type="noConversion"/>
  </si>
  <si>
    <t>讲台花</t>
    <rPh sb="0" eb="1">
      <t>jiagn'tai'hua</t>
    </rPh>
    <phoneticPr fontId="1" type="noConversion"/>
  </si>
  <si>
    <t>制作及采购项目</t>
    <rPh sb="0" eb="1">
      <t>zhi'zuo</t>
    </rPh>
    <rPh sb="2" eb="3">
      <t>ji'cai'g</t>
    </rPh>
    <rPh sb="5" eb="6">
      <t>xiang'mu</t>
    </rPh>
    <phoneticPr fontId="1" type="noConversion"/>
  </si>
  <si>
    <t>大会开场视频</t>
    <rPh sb="0" eb="1">
      <t>da'hui</t>
    </rPh>
    <rPh sb="2" eb="3">
      <t>kai'c</t>
    </rPh>
    <rPh sb="4" eb="5">
      <t>shi'p</t>
    </rPh>
    <phoneticPr fontId="1" type="noConversion"/>
  </si>
  <si>
    <t>颁奖视频</t>
    <rPh sb="0" eb="1">
      <t>ban'jiagn</t>
    </rPh>
    <rPh sb="2" eb="3">
      <t>shi'p</t>
    </rPh>
    <phoneticPr fontId="1" type="noConversion"/>
  </si>
  <si>
    <t>视频</t>
    <rPh sb="0" eb="1">
      <t>shi'p</t>
    </rPh>
    <phoneticPr fontId="1" type="noConversion"/>
  </si>
  <si>
    <t>摄影摄像</t>
    <rPh sb="0" eb="1">
      <t>she'yign</t>
    </rPh>
    <rPh sb="2" eb="3">
      <t>she'x</t>
    </rPh>
    <phoneticPr fontId="1" type="noConversion"/>
  </si>
  <si>
    <t>摄影</t>
    <rPh sb="0" eb="1">
      <t>she'ying</t>
    </rPh>
    <phoneticPr fontId="1" type="noConversion"/>
  </si>
  <si>
    <t>D2</t>
    <phoneticPr fontId="1" type="noConversion"/>
  </si>
  <si>
    <t>摄像</t>
    <rPh sb="0" eb="1">
      <t>she'xiang</t>
    </rPh>
    <phoneticPr fontId="1" type="noConversion"/>
  </si>
  <si>
    <t>机位</t>
    <rPh sb="0" eb="1">
      <t>ji'wei</t>
    </rPh>
    <phoneticPr fontId="1" type="noConversion"/>
  </si>
  <si>
    <t>图片直播</t>
    <rPh sb="0" eb="1">
      <t>tu'pian'zhi'bo</t>
    </rPh>
    <phoneticPr fontId="1" type="noConversion"/>
  </si>
  <si>
    <t>修图师</t>
    <rPh sb="0" eb="1">
      <t>xiu'tu'shi</t>
    </rPh>
    <phoneticPr fontId="1" type="noConversion"/>
  </si>
  <si>
    <t>项目总监</t>
    <rPh sb="0" eb="1">
      <t>xiang'mu</t>
    </rPh>
    <rPh sb="2" eb="3">
      <t>zong'jian</t>
    </rPh>
    <phoneticPr fontId="1" type="noConversion"/>
  </si>
  <si>
    <t>人</t>
    <rPh sb="0" eb="1">
      <t>reb</t>
    </rPh>
    <phoneticPr fontId="1" type="noConversion"/>
  </si>
  <si>
    <t>项目经理</t>
    <rPh sb="0" eb="1">
      <t>xiang'm</t>
    </rPh>
    <rPh sb="2" eb="3">
      <t>jing'li</t>
    </rPh>
    <phoneticPr fontId="1" type="noConversion"/>
  </si>
  <si>
    <t>礼仪</t>
    <rPh sb="0" eb="1">
      <t>li'yi</t>
    </rPh>
    <phoneticPr fontId="1" type="noConversion"/>
  </si>
  <si>
    <t>兼职</t>
    <rPh sb="0" eb="1">
      <t>jian'zhi</t>
    </rPh>
    <phoneticPr fontId="1" type="noConversion"/>
  </si>
  <si>
    <t>3D设计</t>
    <rPh sb="2" eb="3">
      <t>she'ji</t>
    </rPh>
    <phoneticPr fontId="1" type="noConversion"/>
  </si>
  <si>
    <t>平面设计</t>
    <rPh sb="0" eb="1">
      <t>ping'mian</t>
    </rPh>
    <rPh sb="2" eb="3">
      <t>she'j</t>
    </rPh>
    <phoneticPr fontId="1" type="noConversion"/>
  </si>
  <si>
    <t>演艺</t>
    <rPh sb="0" eb="1">
      <t>yan'yi</t>
    </rPh>
    <phoneticPr fontId="1" type="noConversion"/>
  </si>
  <si>
    <t>晚宴节目—乐队</t>
  </si>
  <si>
    <t>欢送节目—乐队</t>
    <rPh sb="0" eb="1">
      <t>huan'song</t>
    </rPh>
    <phoneticPr fontId="1" type="noConversion"/>
  </si>
  <si>
    <t>3支舞</t>
    <rPh sb="1" eb="2">
      <t>zhi</t>
    </rPh>
    <rPh sb="2" eb="3">
      <t>wu</t>
    </rPh>
    <phoneticPr fontId="1" type="noConversion"/>
  </si>
  <si>
    <t>不含差旅</t>
    <rPh sb="0" eb="1">
      <t>bu'han</t>
    </rPh>
    <rPh sb="2" eb="3">
      <t>chai'lv</t>
    </rPh>
    <phoneticPr fontId="1" type="noConversion"/>
  </si>
  <si>
    <t>2段表演，8首歌</t>
    <rPh sb="1" eb="2">
      <t>duan</t>
    </rPh>
    <rPh sb="2" eb="3">
      <t>biao'yan</t>
    </rPh>
    <rPh sb="6" eb="7">
      <t>shou'ge</t>
    </rPh>
    <phoneticPr fontId="1" type="noConversion"/>
  </si>
  <si>
    <t>团</t>
    <rPh sb="0" eb="1">
      <t>tuan</t>
    </rPh>
    <phoneticPr fontId="1" type="noConversion"/>
  </si>
  <si>
    <t>合计：</t>
    <rPh sb="0" eb="1">
      <t>he</t>
    </rPh>
    <phoneticPr fontId="1" type="noConversion"/>
  </si>
  <si>
    <t>经济舱往返，折扣机票预估，以实际出票价格为准</t>
    <rPh sb="6" eb="7">
      <t>zhe'k</t>
    </rPh>
    <phoneticPr fontId="1" type="noConversion"/>
  </si>
  <si>
    <t>经济舱往返，折扣机票预估，以实际出票价格为准（含4名康辉执行人员）</t>
    <rPh sb="6" eb="7">
      <t>zhe'k</t>
    </rPh>
    <rPh sb="23" eb="24">
      <t>han</t>
    </rPh>
    <rPh sb="25" eb="26">
      <t>ming</t>
    </rPh>
    <rPh sb="26" eb="27">
      <t>kang'hui</t>
    </rPh>
    <rPh sb="28" eb="29">
      <t>zhi'x</t>
    </rPh>
    <rPh sb="30" eb="31">
      <t>ren'yuan</t>
    </rPh>
    <phoneticPr fontId="1" type="noConversion"/>
  </si>
  <si>
    <t>经济舱往返，全价机票预估，以实际出票价格为准（含4名康辉执行人员）</t>
    <phoneticPr fontId="1" type="noConversion"/>
  </si>
  <si>
    <t>经济舱往返，8折机票预估，以实际出票价格为准（含4名康辉执行人员）</t>
    <phoneticPr fontId="1" type="noConversion"/>
  </si>
  <si>
    <t>高铁一等座</t>
    <rPh sb="0" eb="1">
      <t>gao'tie</t>
    </rPh>
    <rPh sb="2" eb="3">
      <t>yi'deng'zuo</t>
    </rPh>
    <phoneticPr fontId="1" type="noConversion"/>
  </si>
  <si>
    <t>高铁一等座</t>
    <rPh sb="0" eb="1">
      <t>gao'tie</t>
    </rPh>
    <rPh sb="2" eb="3">
      <t>yi'deng'z</t>
    </rPh>
    <phoneticPr fontId="1" type="noConversion"/>
  </si>
  <si>
    <t>服务费（10%）：</t>
    <rPh sb="0" eb="1">
      <t>fu'wu'f</t>
    </rPh>
    <phoneticPr fontId="1" type="noConversion"/>
  </si>
  <si>
    <t>总计：</t>
    <rPh sb="0" eb="1">
      <t>zong'ji</t>
    </rPh>
    <phoneticPr fontId="1" type="noConversion"/>
  </si>
  <si>
    <t>旅游大巴</t>
    <rPh sb="0" eb="1">
      <t>lv'you</t>
    </rPh>
    <rPh sb="2" eb="3">
      <t>da'ba</t>
    </rPh>
    <phoneticPr fontId="1" type="noConversion"/>
  </si>
  <si>
    <t>海螺沟门票及观光车</t>
    <rPh sb="0" eb="1">
      <t>hai'luo'g</t>
    </rPh>
    <rPh sb="3" eb="4">
      <t>men'p</t>
    </rPh>
    <rPh sb="6" eb="7">
      <t>guan'guang'c</t>
    </rPh>
    <phoneticPr fontId="1" type="noConversion"/>
  </si>
  <si>
    <t>红石滩门票</t>
    <rPh sb="0" eb="1">
      <t>hogn'sh'tan</t>
    </rPh>
    <rPh sb="3" eb="4">
      <t>men'p</t>
    </rPh>
    <phoneticPr fontId="1" type="noConversion"/>
  </si>
  <si>
    <t>泸定桥门票</t>
    <rPh sb="0" eb="1">
      <t>lu'ding'q</t>
    </rPh>
    <rPh sb="3" eb="4">
      <t>men'p</t>
    </rPh>
    <phoneticPr fontId="1" type="noConversion"/>
  </si>
  <si>
    <t>抽奖道具</t>
    <rPh sb="2" eb="3">
      <t>dao'ju</t>
    </rPh>
    <phoneticPr fontId="1" type="noConversion"/>
  </si>
  <si>
    <t>成都</t>
    <rPh sb="0" eb="1">
      <t>cheng'du</t>
    </rPh>
    <phoneticPr fontId="1" type="noConversion"/>
  </si>
  <si>
    <t>希尔顿酒店</t>
    <rPh sb="0" eb="1">
      <t>xi'er'd</t>
    </rPh>
    <rPh sb="3" eb="4">
      <t>jiu'dian</t>
    </rPh>
    <phoneticPr fontId="1" type="noConversion"/>
  </si>
  <si>
    <t>首座万豪酒店</t>
    <rPh sb="0" eb="1">
      <t>shou'zuo</t>
    </rPh>
    <rPh sb="2" eb="3">
      <t>wan'hao</t>
    </rPh>
    <rPh sb="4" eb="5">
      <t>jiu'dian</t>
    </rPh>
    <phoneticPr fontId="1" type="noConversion"/>
  </si>
  <si>
    <t>三亚</t>
    <rPh sb="0" eb="1">
      <t>san'ya</t>
    </rPh>
    <phoneticPr fontId="1" type="noConversion"/>
  </si>
  <si>
    <t>仁恒皇冠假日</t>
    <phoneticPr fontId="1" type="noConversion"/>
  </si>
  <si>
    <t>雅居乐莱佛士</t>
    <phoneticPr fontId="1" type="noConversion"/>
  </si>
  <si>
    <t>厦门</t>
    <rPh sb="0" eb="1">
      <t>xia'm</t>
    </rPh>
    <phoneticPr fontId="1" type="noConversion"/>
  </si>
  <si>
    <t>现场备用药品预估</t>
    <rPh sb="0" eb="1">
      <t>xian'c</t>
    </rPh>
    <rPh sb="2" eb="3">
      <t>bei'yong</t>
    </rPh>
    <rPh sb="4" eb="5">
      <t>yao'p</t>
    </rPh>
    <rPh sb="6" eb="7">
      <t>yu'g</t>
    </rPh>
    <phoneticPr fontId="1" type="noConversion"/>
  </si>
  <si>
    <t>视频切换处理器</t>
  </si>
  <si>
    <t>物料运费预估</t>
    <rPh sb="0" eb="1">
      <t>wu'liao</t>
    </rPh>
    <rPh sb="2" eb="3">
      <t>yun'fei</t>
    </rPh>
    <rPh sb="4" eb="5">
      <t>yu'gu</t>
    </rPh>
    <phoneticPr fontId="1" type="noConversion"/>
  </si>
  <si>
    <t>磐基希尔顿酒店</t>
    <phoneticPr fontId="1" type="noConversion"/>
  </si>
  <si>
    <t>人员及其他费用</t>
    <rPh sb="0" eb="1">
      <t>ren'yuan</t>
    </rPh>
    <rPh sb="2" eb="3">
      <t>ji</t>
    </rPh>
    <rPh sb="3" eb="4">
      <t>qi'ta</t>
    </rPh>
    <rPh sb="5" eb="6">
      <t>fei'y</t>
    </rPh>
    <phoneticPr fontId="1" type="noConversion"/>
  </si>
  <si>
    <t>团建费用预估</t>
    <rPh sb="0" eb="1">
      <t>tuan'jian</t>
    </rPh>
    <rPh sb="2" eb="3">
      <t>fei'y</t>
    </rPh>
    <rPh sb="4" eb="5">
      <t>yu'g</t>
    </rPh>
    <phoneticPr fontId="1" type="noConversion"/>
  </si>
  <si>
    <t>南山佛教文化苑</t>
  </si>
  <si>
    <t>南山缘起楼素斋</t>
  </si>
  <si>
    <t>三亚宋城千古情</t>
  </si>
  <si>
    <t>蜈支洲岛</t>
  </si>
  <si>
    <t>疍家渔排自助餐</t>
  </si>
  <si>
    <t>帆船竞技</t>
  </si>
  <si>
    <t>鲜满楼</t>
  </si>
  <si>
    <t>旅游用车</t>
  </si>
  <si>
    <t>导游</t>
  </si>
  <si>
    <t>景区首道门票</t>
    <phoneticPr fontId="1" type="noConversion"/>
  </si>
  <si>
    <t>景区首道门票及大剧院演出</t>
    <phoneticPr fontId="1" type="noConversion"/>
  </si>
  <si>
    <t>景区首道门票及上下岛船票</t>
    <phoneticPr fontId="1" type="noConversion"/>
  </si>
  <si>
    <t>45座大巴</t>
    <phoneticPr fontId="1" type="noConversion"/>
  </si>
  <si>
    <t>互动签到系统</t>
    <rPh sb="0" eb="1">
      <t>hu'dong</t>
    </rPh>
    <rPh sb="2" eb="4">
      <t>it</t>
    </rPh>
    <phoneticPr fontId="1" type="noConversion"/>
  </si>
  <si>
    <t>长春</t>
    <rPh sb="0" eb="1">
      <t>chang'chun</t>
    </rPh>
    <phoneticPr fontId="1" type="noConversion"/>
  </si>
  <si>
    <t>晚宴节目-舞蹈-活动当地</t>
    <rPh sb="5" eb="6">
      <t>wu'dao</t>
    </rPh>
    <rPh sb="8" eb="9">
      <t>huo'd</t>
    </rPh>
    <rPh sb="10" eb="11">
      <t>dang'di</t>
    </rPh>
    <phoneticPr fontId="1" type="noConversion"/>
  </si>
  <si>
    <t>晚宴节目-舞蹈-FLEXX BALLET</t>
    <rPh sb="5" eb="6">
      <t>wu'dao</t>
    </rPh>
    <phoneticPr fontId="1" type="noConversion"/>
  </si>
  <si>
    <t>数量1</t>
    <phoneticPr fontId="1" type="noConversion"/>
  </si>
  <si>
    <t>数量2</t>
    <rPh sb="0" eb="1">
      <t>shu'l</t>
    </rPh>
    <phoneticPr fontId="1" type="noConversion"/>
  </si>
  <si>
    <t>欢送晚宴表演</t>
    <rPh sb="0" eb="1">
      <t>huan'song</t>
    </rPh>
    <rPh sb="2" eb="3">
      <t>wan'yan</t>
    </rPh>
    <rPh sb="4" eb="5">
      <t>biao'yan</t>
    </rPh>
    <phoneticPr fontId="1" type="noConversion"/>
  </si>
  <si>
    <t>全程工作人员餐饮预估</t>
    <rPh sb="0" eb="1">
      <t>quan'c</t>
    </rPh>
    <rPh sb="8" eb="9">
      <t>yu'gu</t>
    </rPh>
    <phoneticPr fontId="1" type="noConversion"/>
  </si>
  <si>
    <t>按旅游期间每人每天两瓶预估【赠送】</t>
    <rPh sb="14" eb="15">
      <t>zeng'song</t>
    </rPh>
    <phoneticPr fontId="1" type="noConversion"/>
  </si>
  <si>
    <t>大床房，含单早</t>
    <phoneticPr fontId="1" type="noConversion"/>
  </si>
  <si>
    <t>互动拍照背景板</t>
    <rPh sb="0" eb="1">
      <t>hu'dong</t>
    </rPh>
    <rPh sb="2" eb="3">
      <t>pai'z</t>
    </rPh>
    <rPh sb="4" eb="5">
      <t>bei'jing'ban</t>
    </rPh>
    <phoneticPr fontId="1" type="noConversion"/>
  </si>
  <si>
    <t>刘老根大舞台</t>
    <rPh sb="0" eb="1">
      <t>liu'lao'gen</t>
    </rPh>
    <rPh sb="3" eb="4">
      <t>da'wu'tai</t>
    </rPh>
    <phoneticPr fontId="1" type="noConversion"/>
  </si>
  <si>
    <t>冬捕祭湖仪式</t>
    <rPh sb="0" eb="1">
      <t>dong'bu</t>
    </rPh>
    <rPh sb="2" eb="3">
      <t>ji</t>
    </rPh>
    <rPh sb="3" eb="4">
      <t>hu</t>
    </rPh>
    <rPh sb="4" eb="5">
      <t>yi'shi</t>
    </rPh>
    <phoneticPr fontId="1" type="noConversion"/>
  </si>
  <si>
    <t>莲花山</t>
    <rPh sb="0" eb="1">
      <t>lian'hua's</t>
    </rPh>
    <phoneticPr fontId="1" type="noConversion"/>
  </si>
  <si>
    <t>伪满皇宫</t>
    <rPh sb="0" eb="1">
      <t>wei</t>
    </rPh>
    <rPh sb="1" eb="2">
      <t>man</t>
    </rPh>
    <rPh sb="2" eb="3">
      <t>huang'gong</t>
    </rPh>
    <phoneticPr fontId="1" type="noConversion"/>
  </si>
  <si>
    <t>长春喜来登</t>
    <rPh sb="0" eb="1">
      <t>chang'chun</t>
    </rPh>
    <phoneticPr fontId="1" type="noConversion"/>
  </si>
  <si>
    <t>保暖装备</t>
    <rPh sb="0" eb="1">
      <t>bao'nuan</t>
    </rPh>
    <rPh sb="2" eb="3">
      <t>zhuang'be</t>
    </rPh>
    <phoneticPr fontId="1" type="noConversion"/>
  </si>
  <si>
    <t>重庆-经停</t>
    <rPh sb="3" eb="4">
      <t>jing'ting</t>
    </rPh>
    <phoneticPr fontId="5" type="noConversion"/>
  </si>
  <si>
    <t>厦门-经停</t>
    <phoneticPr fontId="5" type="noConversion"/>
  </si>
  <si>
    <t>贵阳-经停</t>
    <phoneticPr fontId="5" type="noConversion"/>
  </si>
  <si>
    <t>喜来登</t>
    <rPh sb="0" eb="1">
      <t>xi'lai'deng</t>
    </rPh>
    <phoneticPr fontId="1" type="noConversion"/>
  </si>
  <si>
    <t>全鱼宴</t>
    <rPh sb="0" eb="1">
      <t>quan'yu'yan</t>
    </rPh>
    <phoneticPr fontId="1" type="noConversion"/>
  </si>
  <si>
    <t>长春香格里拉</t>
    <rPh sb="0" eb="1">
      <t>chang'chun</t>
    </rPh>
    <rPh sb="2" eb="3">
      <t>xiang'ge'li'la</t>
    </rPh>
    <phoneticPr fontId="1" type="noConversion"/>
  </si>
  <si>
    <t>香格里拉</t>
    <phoneticPr fontId="1" type="noConversion"/>
  </si>
  <si>
    <t>暂未安排</t>
    <rPh sb="0" eb="1">
      <t>zan</t>
    </rPh>
    <rPh sb="1" eb="2">
      <t>wei</t>
    </rPh>
    <phoneticPr fontId="1" type="noConversion"/>
  </si>
  <si>
    <t>经济舱往返，6折机票预估，以实际出票价格为准（含4名康辉执行人员）</t>
    <phoneticPr fontId="1" type="noConversion"/>
  </si>
  <si>
    <t>经济舱往返，6折机票预估，以实际出票价格为准</t>
    <phoneticPr fontId="1" type="noConversion"/>
  </si>
  <si>
    <t>厦门艾美酒店</t>
    <rPh sb="2" eb="3">
      <t>ai'mei</t>
    </rPh>
    <phoneticPr fontId="1" type="noConversion"/>
  </si>
  <si>
    <t>艾美酒店</t>
    <phoneticPr fontId="1" type="noConversion"/>
  </si>
  <si>
    <t>经济舱往返，7折机票预估，以实际出票价格为准（含4名康辉执行人员）</t>
    <phoneticPr fontId="1" type="noConversion"/>
  </si>
  <si>
    <t>350上下岛，潜水800，海底漫步500，摩托艇游岛500，</t>
    <phoneticPr fontId="1" type="noConversion"/>
  </si>
  <si>
    <t>分界洲岛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</si>
</sst>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黑体"/>
      <family val="3"/>
      <charset val="134"/>
    </font>
    <font>
      <sz val="1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sz val="11"/>
      <name val="等线 Regular"/>
      <family val="3"/>
      <charset val="134"/>
    </font>
    <font>
      <b/>
      <sz val="11"/>
      <name val="等线 Regular"/>
      <charset val="134"/>
    </font>
    <font>
      <b/>
      <u/>
      <sz val="11"/>
      <name val="等线 Regular"/>
      <charset val="134"/>
    </font>
    <font>
      <sz val="11"/>
      <color rgb="FF000000"/>
      <name val="微软雅黑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1">
    <xf numFmtId="0" fontId="0" fillId="0" borderId="0"/>
    <xf numFmtId="0" fontId="4" fillId="0" borderId="0"/>
    <xf numFmtId="0" fontId="12" fillId="0" borderId="0">
      <alignment vertical="center"/>
    </xf>
    <xf numFmtId="0" fontId="13" fillId="0" borderId="0"/>
    <xf numFmtId="0" fontId="12" fillId="0" borderId="0">
      <alignment horizontal="justify" vertical="justify" textRotation="127" wrapText="1"/>
      <protection hidden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Fill="1" applyBorder="1"/>
    <xf numFmtId="0" fontId="9" fillId="3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40" fontId="11" fillId="5" borderId="1" xfId="0" applyNumberFormat="1" applyFont="1" applyFill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2" fontId="7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/>
    <xf numFmtId="0" fontId="16" fillId="3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3" borderId="1" xfId="0" applyNumberFormat="1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16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3" borderId="6" xfId="0" applyFont="1" applyFill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NumberFormat="1" applyFont="1" applyBorder="1" applyAlignment="1">
      <alignment horizontal="center" vertical="center"/>
    </xf>
    <xf numFmtId="0" fontId="16" fillId="0" borderId="6" xfId="0" applyNumberFormat="1" applyFont="1" applyBorder="1" applyAlignment="1">
      <alignment vertical="center"/>
    </xf>
    <xf numFmtId="0" fontId="16" fillId="3" borderId="2" xfId="0" applyFont="1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NumberFormat="1" applyFont="1" applyBorder="1" applyAlignment="1">
      <alignment horizontal="center" vertical="center"/>
    </xf>
    <xf numFmtId="0" fontId="16" fillId="0" borderId="4" xfId="0" applyNumberFormat="1" applyFont="1" applyBorder="1" applyAlignment="1">
      <alignment vertical="center"/>
    </xf>
    <xf numFmtId="0" fontId="16" fillId="0" borderId="5" xfId="0" applyNumberFormat="1" applyFont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11" fillId="0" borderId="1" xfId="0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/>
    <xf numFmtId="0" fontId="3" fillId="0" borderId="1" xfId="0" applyFont="1" applyBorder="1" applyAlignment="1"/>
    <xf numFmtId="0" fontId="2" fillId="2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9" fillId="6" borderId="1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/>
    </xf>
    <xf numFmtId="0" fontId="7" fillId="0" borderId="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11" fillId="5" borderId="1" xfId="0" applyFont="1" applyFill="1" applyBorder="1" applyAlignment="1" applyProtection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</xf>
    <xf numFmtId="0" fontId="17" fillId="0" borderId="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right" vertical="center" wrapText="1"/>
    </xf>
    <xf numFmtId="0" fontId="6" fillId="0" borderId="4" xfId="1" applyFont="1" applyFill="1" applyBorder="1" applyAlignment="1">
      <alignment horizontal="right" vertical="center" wrapText="1"/>
    </xf>
    <xf numFmtId="0" fontId="6" fillId="0" borderId="5" xfId="1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center"/>
    </xf>
  </cellXfs>
  <cellStyles count="21">
    <cellStyle name="Normal_Sheet1" xfId="3"/>
    <cellStyle name="常规 2" xfId="4"/>
    <cellStyle name="常规 3" xfId="1"/>
    <cellStyle name="常规 4" xfId="2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访问过的超链接" xfId="6" builtinId="9" hidden="1"/>
    <cellStyle name="访问过的超链接" xfId="8" builtinId="9" hidden="1"/>
    <cellStyle name="访问过的超链接" xfId="10" builtinId="9" hidden="1"/>
    <cellStyle name="访问过的超链接" xfId="12" builtinId="9" hidden="1"/>
    <cellStyle name="访问过的超链接" xfId="14" builtinId="9" hidden="1"/>
    <cellStyle name="访问过的超链接" xfId="16" builtinId="9" hidden="1"/>
    <cellStyle name="访问过的超链接" xfId="18" builtinId="9" hidden="1"/>
    <cellStyle name="访问过的超链接" xfId="20" builtinId="9" hidden="1"/>
    <cellStyle name="普通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9" sqref="D19"/>
    </sheetView>
  </sheetViews>
  <sheetFormatPr baseColWidth="10" defaultColWidth="8.85546875" defaultRowHeight="12" x14ac:dyDescent="0"/>
  <cols>
    <col min="1" max="1" width="12.7109375" customWidth="1"/>
    <col min="4" max="4" width="17.140625" customWidth="1"/>
    <col min="5" max="5" width="23.140625" customWidth="1"/>
  </cols>
  <sheetData>
    <row r="1" spans="1:5" ht="44" customHeight="1">
      <c r="A1" s="81" t="s">
        <v>45</v>
      </c>
      <c r="B1" s="81"/>
      <c r="C1" s="81"/>
      <c r="D1" s="81"/>
      <c r="E1" s="81"/>
    </row>
    <row r="2" spans="1:5" ht="19" customHeight="1">
      <c r="A2" s="11" t="s">
        <v>47</v>
      </c>
      <c r="B2" s="82" t="s">
        <v>48</v>
      </c>
      <c r="C2" s="82"/>
      <c r="D2" s="11" t="s">
        <v>49</v>
      </c>
      <c r="E2" s="11" t="s">
        <v>46</v>
      </c>
    </row>
    <row r="3" spans="1:5" ht="19" customHeight="1">
      <c r="A3" s="78" t="s">
        <v>268</v>
      </c>
      <c r="B3" s="80" t="s">
        <v>269</v>
      </c>
      <c r="C3" s="80"/>
      <c r="D3" s="12">
        <f>活动部分!H114+成都希尔顿!F67</f>
        <v>1937471.2860000001</v>
      </c>
      <c r="E3" s="13"/>
    </row>
    <row r="4" spans="1:5" ht="19" customHeight="1">
      <c r="A4" s="79"/>
      <c r="B4" s="80" t="s">
        <v>270</v>
      </c>
      <c r="C4" s="80"/>
      <c r="D4" s="12">
        <f>活动部分!H114+成都首座万豪!F67</f>
        <v>1942489.75</v>
      </c>
      <c r="E4" s="13"/>
    </row>
    <row r="5" spans="1:5" ht="19" customHeight="1">
      <c r="A5" s="78" t="s">
        <v>271</v>
      </c>
      <c r="B5" s="80" t="s">
        <v>272</v>
      </c>
      <c r="C5" s="80"/>
      <c r="D5" s="12">
        <f>活动部分!H114+'三亚仁恒皇冠假日+无人岛拓展'!F54</f>
        <v>2619838.7599999998</v>
      </c>
      <c r="E5" s="13"/>
    </row>
    <row r="6" spans="1:5" ht="19" customHeight="1">
      <c r="A6" s="83"/>
      <c r="B6" s="80" t="s">
        <v>273</v>
      </c>
      <c r="C6" s="80"/>
      <c r="D6" s="12">
        <f>活动部分!H114+'三亚雅居乐莱佛士+常规旅游'!F61</f>
        <v>2054427.87</v>
      </c>
      <c r="E6" s="13"/>
    </row>
    <row r="7" spans="1:5" ht="19" customHeight="1">
      <c r="A7" s="78" t="s">
        <v>274</v>
      </c>
      <c r="B7" s="80" t="s">
        <v>278</v>
      </c>
      <c r="C7" s="80"/>
      <c r="D7" s="12">
        <f>活动部分!H114+厦门磐基希尔顿!F64</f>
        <v>1954701.692</v>
      </c>
      <c r="E7" s="13"/>
    </row>
    <row r="8" spans="1:5" ht="19" customHeight="1">
      <c r="A8" s="79"/>
      <c r="B8" s="80" t="s">
        <v>322</v>
      </c>
      <c r="C8" s="80"/>
      <c r="D8" s="12">
        <f>活动部分!H114+厦门艾美!F61</f>
        <v>1987582.892</v>
      </c>
      <c r="E8" s="13"/>
    </row>
    <row r="9" spans="1:5" ht="17" customHeight="1">
      <c r="A9" s="78" t="s">
        <v>295</v>
      </c>
      <c r="B9" s="80" t="s">
        <v>314</v>
      </c>
      <c r="C9" s="80"/>
      <c r="D9" s="12">
        <f>活动部分!H114+长春喜来登!F65</f>
        <v>1839635.6710000001</v>
      </c>
      <c r="E9" s="13"/>
    </row>
    <row r="10" spans="1:5" ht="17" customHeight="1">
      <c r="A10" s="79"/>
      <c r="B10" s="80" t="s">
        <v>317</v>
      </c>
      <c r="C10" s="80"/>
      <c r="D10" s="12">
        <f>活动部分!H114+长春香格里拉!F65</f>
        <v>1867554.375</v>
      </c>
      <c r="E10" s="13"/>
    </row>
  </sheetData>
  <mergeCells count="14">
    <mergeCell ref="A1:E1"/>
    <mergeCell ref="B2:C2"/>
    <mergeCell ref="B3:C3"/>
    <mergeCell ref="B6:C6"/>
    <mergeCell ref="A5:A6"/>
    <mergeCell ref="B5:C5"/>
    <mergeCell ref="A9:A10"/>
    <mergeCell ref="B9:C9"/>
    <mergeCell ref="B10:C10"/>
    <mergeCell ref="B4:C4"/>
    <mergeCell ref="A3:A4"/>
    <mergeCell ref="A7:A8"/>
    <mergeCell ref="B7:C7"/>
    <mergeCell ref="B8:C8"/>
  </mergeCells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5"/>
  <sheetViews>
    <sheetView topLeftCell="A44" workbookViewId="0">
      <selection activeCell="B39" sqref="A39:XFD39"/>
    </sheetView>
  </sheetViews>
  <sheetFormatPr baseColWidth="10" defaultColWidth="8.85546875" defaultRowHeight="12" x14ac:dyDescent="0"/>
  <cols>
    <col min="1" max="1" width="35.28515625" customWidth="1"/>
    <col min="2" max="2" width="52.28515625" customWidth="1"/>
    <col min="3" max="3" width="6" style="74" customWidth="1"/>
    <col min="4" max="4" width="5.42578125" style="74" customWidth="1"/>
    <col min="5" max="5" width="6.85546875" style="74" customWidth="1"/>
    <col min="6" max="6" width="11.7109375" style="74" customWidth="1"/>
  </cols>
  <sheetData>
    <row r="2" spans="1:6">
      <c r="A2" s="1" t="s">
        <v>0</v>
      </c>
      <c r="B2" s="1" t="s">
        <v>6</v>
      </c>
      <c r="C2" s="66" t="s">
        <v>1</v>
      </c>
      <c r="D2" s="66" t="s">
        <v>159</v>
      </c>
      <c r="E2" s="66" t="s">
        <v>2</v>
      </c>
      <c r="F2" s="66" t="s">
        <v>3</v>
      </c>
    </row>
    <row r="3" spans="1:6" ht="16">
      <c r="A3" s="90" t="s">
        <v>5</v>
      </c>
      <c r="B3" s="90"/>
      <c r="C3" s="90"/>
      <c r="D3" s="90"/>
      <c r="E3" s="90"/>
      <c r="F3" s="90"/>
    </row>
    <row r="4" spans="1:6" ht="16">
      <c r="A4" s="4" t="s">
        <v>119</v>
      </c>
      <c r="B4" s="75" t="s">
        <v>319</v>
      </c>
      <c r="C4" s="14">
        <v>41</v>
      </c>
      <c r="D4" s="14">
        <v>1</v>
      </c>
      <c r="E4" s="14">
        <v>1884</v>
      </c>
      <c r="F4" s="67">
        <f>E4*D4*C4</f>
        <v>77244</v>
      </c>
    </row>
    <row r="5" spans="1:6" ht="16">
      <c r="A5" s="4" t="s">
        <v>120</v>
      </c>
      <c r="B5" s="76" t="s">
        <v>320</v>
      </c>
      <c r="C5" s="14">
        <v>8</v>
      </c>
      <c r="D5" s="14">
        <v>1</v>
      </c>
      <c r="E5" s="14">
        <v>3360</v>
      </c>
      <c r="F5" s="67">
        <f t="shared" ref="F5:F15" si="0">E5*D5*C5</f>
        <v>26880</v>
      </c>
    </row>
    <row r="6" spans="1:6" ht="16">
      <c r="A6" s="4" t="s">
        <v>121</v>
      </c>
      <c r="B6" s="76" t="s">
        <v>320</v>
      </c>
      <c r="C6" s="14">
        <v>15</v>
      </c>
      <c r="D6" s="14">
        <v>1</v>
      </c>
      <c r="E6" s="14">
        <v>2316</v>
      </c>
      <c r="F6" s="67">
        <f t="shared" si="0"/>
        <v>34740</v>
      </c>
    </row>
    <row r="7" spans="1:6" ht="16">
      <c r="A7" s="4" t="s">
        <v>122</v>
      </c>
      <c r="B7" s="76" t="s">
        <v>320</v>
      </c>
      <c r="C7" s="14">
        <v>9</v>
      </c>
      <c r="D7" s="14">
        <v>1</v>
      </c>
      <c r="E7" s="14">
        <v>3360</v>
      </c>
      <c r="F7" s="67">
        <f t="shared" si="0"/>
        <v>30240</v>
      </c>
    </row>
    <row r="8" spans="1:6" ht="16">
      <c r="A8" s="4" t="s">
        <v>123</v>
      </c>
      <c r="B8" s="76" t="s">
        <v>320</v>
      </c>
      <c r="C8" s="14">
        <v>4</v>
      </c>
      <c r="D8" s="14">
        <v>1</v>
      </c>
      <c r="E8" s="14">
        <v>1500</v>
      </c>
      <c r="F8" s="67">
        <f t="shared" si="0"/>
        <v>6000</v>
      </c>
    </row>
    <row r="9" spans="1:6" ht="16">
      <c r="A9" s="4" t="s">
        <v>311</v>
      </c>
      <c r="B9" s="76" t="s">
        <v>320</v>
      </c>
      <c r="C9" s="14">
        <v>3</v>
      </c>
      <c r="D9" s="14">
        <v>1</v>
      </c>
      <c r="E9" s="14">
        <v>2868</v>
      </c>
      <c r="F9" s="67">
        <f t="shared" si="0"/>
        <v>8604</v>
      </c>
    </row>
    <row r="10" spans="1:6" ht="16">
      <c r="A10" s="4" t="s">
        <v>312</v>
      </c>
      <c r="B10" s="76" t="s">
        <v>320</v>
      </c>
      <c r="C10" s="14">
        <v>4</v>
      </c>
      <c r="D10" s="14">
        <v>1</v>
      </c>
      <c r="E10" s="14">
        <v>2988</v>
      </c>
      <c r="F10" s="67">
        <f t="shared" si="0"/>
        <v>11952</v>
      </c>
    </row>
    <row r="11" spans="1:6" ht="16">
      <c r="A11" s="4" t="s">
        <v>82</v>
      </c>
      <c r="B11" s="76" t="s">
        <v>320</v>
      </c>
      <c r="C11" s="14">
        <v>3</v>
      </c>
      <c r="D11" s="14">
        <v>1</v>
      </c>
      <c r="E11" s="14">
        <v>3036</v>
      </c>
      <c r="F11" s="67">
        <f t="shared" si="0"/>
        <v>9108</v>
      </c>
    </row>
    <row r="12" spans="1:6" ht="16">
      <c r="A12" s="4" t="s">
        <v>313</v>
      </c>
      <c r="B12" s="76" t="s">
        <v>320</v>
      </c>
      <c r="C12" s="14">
        <v>3</v>
      </c>
      <c r="D12" s="14">
        <v>1</v>
      </c>
      <c r="E12" s="14">
        <v>3336</v>
      </c>
      <c r="F12" s="67">
        <f t="shared" si="0"/>
        <v>10008</v>
      </c>
    </row>
    <row r="13" spans="1:6" ht="16">
      <c r="A13" s="4" t="s">
        <v>84</v>
      </c>
      <c r="B13" s="76" t="s">
        <v>320</v>
      </c>
      <c r="C13" s="14">
        <v>7</v>
      </c>
      <c r="D13" s="14">
        <v>1</v>
      </c>
      <c r="E13" s="14">
        <v>2505</v>
      </c>
      <c r="F13" s="67">
        <f t="shared" si="0"/>
        <v>17535</v>
      </c>
    </row>
    <row r="14" spans="1:6" ht="16">
      <c r="A14" s="4" t="s">
        <v>85</v>
      </c>
      <c r="B14" s="76" t="s">
        <v>320</v>
      </c>
      <c r="C14" s="14">
        <v>3</v>
      </c>
      <c r="D14" s="14">
        <v>1</v>
      </c>
      <c r="E14" s="14">
        <v>2400</v>
      </c>
      <c r="F14" s="67">
        <f t="shared" si="0"/>
        <v>7200</v>
      </c>
    </row>
    <row r="15" spans="1:6" ht="16">
      <c r="A15" s="4" t="s">
        <v>86</v>
      </c>
      <c r="B15" s="76" t="s">
        <v>320</v>
      </c>
      <c r="C15" s="14">
        <v>4</v>
      </c>
      <c r="D15" s="14">
        <v>1</v>
      </c>
      <c r="E15" s="14">
        <v>1716</v>
      </c>
      <c r="F15" s="67">
        <f t="shared" si="0"/>
        <v>6864</v>
      </c>
    </row>
    <row r="16" spans="1:6" ht="16">
      <c r="A16" s="91" t="s">
        <v>4</v>
      </c>
      <c r="B16" s="91"/>
      <c r="C16" s="91"/>
      <c r="D16" s="91"/>
      <c r="E16" s="91"/>
      <c r="F16" s="15">
        <f>SUM(F4:F15)</f>
        <v>246375</v>
      </c>
    </row>
    <row r="17" spans="1:6" ht="16">
      <c r="A17" s="91" t="s">
        <v>77</v>
      </c>
      <c r="B17" s="91"/>
      <c r="C17" s="91"/>
      <c r="D17" s="91"/>
      <c r="E17" s="91"/>
      <c r="F17" s="15">
        <f>F16*0.05</f>
        <v>12318.75</v>
      </c>
    </row>
    <row r="18" spans="1:6" ht="16">
      <c r="A18" s="91" t="s">
        <v>4</v>
      </c>
      <c r="B18" s="91"/>
      <c r="C18" s="91"/>
      <c r="D18" s="91"/>
      <c r="E18" s="91"/>
      <c r="F18" s="15">
        <f>F16+F17</f>
        <v>258693.75</v>
      </c>
    </row>
    <row r="19" spans="1:6" ht="16">
      <c r="A19" s="89" t="s">
        <v>7</v>
      </c>
      <c r="B19" s="89"/>
      <c r="C19" s="89"/>
      <c r="D19" s="89"/>
      <c r="E19" s="89"/>
      <c r="F19" s="89"/>
    </row>
    <row r="20" spans="1:6" ht="16">
      <c r="A20" s="92" t="s">
        <v>309</v>
      </c>
      <c r="B20" s="20" t="s">
        <v>59</v>
      </c>
      <c r="C20" s="67">
        <v>30</v>
      </c>
      <c r="D20" s="67">
        <v>4</v>
      </c>
      <c r="E20" s="67">
        <v>700</v>
      </c>
      <c r="F20" s="67">
        <f t="shared" ref="F20:F28" si="1">E20*D20*C20</f>
        <v>84000</v>
      </c>
    </row>
    <row r="21" spans="1:6" ht="16">
      <c r="A21" s="93"/>
      <c r="B21" s="5" t="s">
        <v>60</v>
      </c>
      <c r="C21" s="68">
        <v>35</v>
      </c>
      <c r="D21" s="68">
        <v>4</v>
      </c>
      <c r="E21" s="68">
        <v>700</v>
      </c>
      <c r="F21" s="68">
        <f t="shared" si="1"/>
        <v>98000</v>
      </c>
    </row>
    <row r="22" spans="1:6" ht="16">
      <c r="A22" s="93"/>
      <c r="B22" s="5" t="s">
        <v>65</v>
      </c>
      <c r="C22" s="68">
        <v>2</v>
      </c>
      <c r="D22" s="68">
        <v>4</v>
      </c>
      <c r="E22" s="68">
        <v>700</v>
      </c>
      <c r="F22" s="68">
        <f t="shared" si="1"/>
        <v>5600</v>
      </c>
    </row>
    <row r="23" spans="1:6" ht="16">
      <c r="A23" s="93"/>
      <c r="B23" s="5" t="s">
        <v>62</v>
      </c>
      <c r="C23" s="69">
        <v>1</v>
      </c>
      <c r="D23" s="69">
        <v>1</v>
      </c>
      <c r="E23" s="68">
        <v>14000</v>
      </c>
      <c r="F23" s="68">
        <f t="shared" si="1"/>
        <v>14000</v>
      </c>
    </row>
    <row r="24" spans="1:6" ht="16">
      <c r="A24" s="93"/>
      <c r="B24" s="5" t="s">
        <v>63</v>
      </c>
      <c r="C24" s="69">
        <v>1</v>
      </c>
      <c r="D24" s="69">
        <v>1</v>
      </c>
      <c r="E24" s="68">
        <v>28000</v>
      </c>
      <c r="F24" s="68">
        <f t="shared" si="1"/>
        <v>28000</v>
      </c>
    </row>
    <row r="25" spans="1:6" ht="16">
      <c r="A25" s="93"/>
      <c r="B25" s="5" t="s">
        <v>64</v>
      </c>
      <c r="C25" s="69">
        <v>3</v>
      </c>
      <c r="D25" s="69">
        <v>1</v>
      </c>
      <c r="E25" s="68">
        <v>7000</v>
      </c>
      <c r="F25" s="68">
        <f t="shared" si="1"/>
        <v>21000</v>
      </c>
    </row>
    <row r="26" spans="1:6" ht="16">
      <c r="A26" s="93"/>
      <c r="B26" s="5" t="s">
        <v>50</v>
      </c>
      <c r="C26" s="68">
        <v>100</v>
      </c>
      <c r="D26" s="68">
        <v>2</v>
      </c>
      <c r="E26" s="68">
        <v>68</v>
      </c>
      <c r="F26" s="68">
        <f t="shared" si="1"/>
        <v>13600</v>
      </c>
    </row>
    <row r="27" spans="1:6" ht="16">
      <c r="A27" s="93"/>
      <c r="B27" s="5" t="s">
        <v>58</v>
      </c>
      <c r="C27" s="68">
        <v>100</v>
      </c>
      <c r="D27" s="68">
        <v>1</v>
      </c>
      <c r="E27" s="68">
        <v>168</v>
      </c>
      <c r="F27" s="68">
        <f t="shared" si="1"/>
        <v>16800</v>
      </c>
    </row>
    <row r="28" spans="1:6" ht="16">
      <c r="A28" s="94"/>
      <c r="B28" s="5" t="s">
        <v>51</v>
      </c>
      <c r="C28" s="68">
        <v>12</v>
      </c>
      <c r="D28" s="68">
        <v>1</v>
      </c>
      <c r="E28" s="68">
        <v>2888</v>
      </c>
      <c r="F28" s="68">
        <f t="shared" si="1"/>
        <v>34656</v>
      </c>
    </row>
    <row r="29" spans="1:6" ht="16">
      <c r="A29" s="88" t="s">
        <v>4</v>
      </c>
      <c r="B29" s="88"/>
      <c r="C29" s="88"/>
      <c r="D29" s="88"/>
      <c r="E29" s="88"/>
      <c r="F29" s="15">
        <f>SUM(F20:F28)</f>
        <v>315656</v>
      </c>
    </row>
    <row r="30" spans="1:6" ht="16">
      <c r="A30" s="89" t="s">
        <v>8</v>
      </c>
      <c r="B30" s="89"/>
      <c r="C30" s="89"/>
      <c r="D30" s="89"/>
      <c r="E30" s="89"/>
      <c r="F30" s="89"/>
    </row>
    <row r="31" spans="1:6" ht="14">
      <c r="A31" s="8" t="s">
        <v>66</v>
      </c>
      <c r="B31" s="2" t="s">
        <v>315</v>
      </c>
      <c r="C31" s="72">
        <v>10</v>
      </c>
      <c r="D31" s="72">
        <v>1</v>
      </c>
      <c r="E31" s="69">
        <v>4000</v>
      </c>
      <c r="F31" s="69">
        <f t="shared" ref="F31:F35" si="2">E31*D31*C31</f>
        <v>40000</v>
      </c>
    </row>
    <row r="32" spans="1:6" ht="14">
      <c r="A32" s="8" t="s">
        <v>67</v>
      </c>
      <c r="B32" s="2"/>
      <c r="C32" s="72">
        <v>100</v>
      </c>
      <c r="D32" s="72">
        <v>1</v>
      </c>
      <c r="E32" s="69">
        <v>150</v>
      </c>
      <c r="F32" s="69">
        <f t="shared" si="2"/>
        <v>15000</v>
      </c>
    </row>
    <row r="33" spans="1:6" ht="14">
      <c r="A33" s="8" t="s">
        <v>68</v>
      </c>
      <c r="B33" s="2"/>
      <c r="C33" s="72">
        <v>10</v>
      </c>
      <c r="D33" s="72">
        <v>1</v>
      </c>
      <c r="E33" s="69">
        <v>1200</v>
      </c>
      <c r="F33" s="69">
        <f t="shared" si="2"/>
        <v>12000</v>
      </c>
    </row>
    <row r="34" spans="1:6" ht="14">
      <c r="A34" s="8" t="s">
        <v>69</v>
      </c>
      <c r="B34" s="2"/>
      <c r="C34" s="72">
        <v>10</v>
      </c>
      <c r="D34" s="72">
        <v>1</v>
      </c>
      <c r="E34" s="69">
        <v>3000</v>
      </c>
      <c r="F34" s="69">
        <f t="shared" si="2"/>
        <v>30000</v>
      </c>
    </row>
    <row r="35" spans="1:6" ht="14">
      <c r="A35" s="8" t="s">
        <v>70</v>
      </c>
      <c r="B35" s="2"/>
      <c r="C35" s="72">
        <v>1</v>
      </c>
      <c r="D35" s="72">
        <v>1</v>
      </c>
      <c r="E35" s="69">
        <v>6000</v>
      </c>
      <c r="F35" s="69">
        <f t="shared" si="2"/>
        <v>6000</v>
      </c>
    </row>
    <row r="36" spans="1:6" ht="16">
      <c r="A36" s="88" t="s">
        <v>4</v>
      </c>
      <c r="B36" s="88"/>
      <c r="C36" s="88"/>
      <c r="D36" s="88"/>
      <c r="E36" s="88"/>
      <c r="F36" s="15">
        <f>SUM(F31:F35)</f>
        <v>103000</v>
      </c>
    </row>
    <row r="37" spans="1:6" ht="16">
      <c r="A37" s="89" t="s">
        <v>9</v>
      </c>
      <c r="B37" s="89"/>
      <c r="C37" s="89"/>
      <c r="D37" s="89"/>
      <c r="E37" s="89"/>
      <c r="F37" s="89"/>
    </row>
    <row r="38" spans="1:6" ht="14">
      <c r="A38" s="95" t="s">
        <v>53</v>
      </c>
      <c r="B38" s="2" t="s">
        <v>10</v>
      </c>
      <c r="C38" s="69">
        <v>10</v>
      </c>
      <c r="D38" s="69">
        <v>2</v>
      </c>
      <c r="E38" s="69">
        <v>550</v>
      </c>
      <c r="F38" s="69">
        <f t="shared" ref="F38" si="3">E38*D38*C38</f>
        <v>11000</v>
      </c>
    </row>
    <row r="39" spans="1:6" ht="14">
      <c r="A39" s="96"/>
      <c r="B39" s="2" t="s">
        <v>11</v>
      </c>
      <c r="C39" s="69">
        <v>2</v>
      </c>
      <c r="D39" s="69">
        <v>2</v>
      </c>
      <c r="E39" s="69">
        <v>1000</v>
      </c>
      <c r="F39" s="69">
        <f t="shared" ref="F39:F41" si="4">E39*D39*C39</f>
        <v>4000</v>
      </c>
    </row>
    <row r="40" spans="1:6" ht="14">
      <c r="A40" s="96"/>
      <c r="B40" s="2" t="s">
        <v>54</v>
      </c>
      <c r="C40" s="69">
        <v>1</v>
      </c>
      <c r="D40" s="69">
        <v>2</v>
      </c>
      <c r="E40" s="69">
        <v>1000</v>
      </c>
      <c r="F40" s="69">
        <f t="shared" si="4"/>
        <v>2000</v>
      </c>
    </row>
    <row r="41" spans="1:6" ht="14">
      <c r="A41" s="97"/>
      <c r="B41" s="2" t="s">
        <v>12</v>
      </c>
      <c r="C41" s="69">
        <v>1</v>
      </c>
      <c r="D41" s="69">
        <v>2</v>
      </c>
      <c r="E41" s="69">
        <v>1200</v>
      </c>
      <c r="F41" s="69">
        <f t="shared" si="4"/>
        <v>2400</v>
      </c>
    </row>
    <row r="42" spans="1:6" ht="16">
      <c r="A42" s="88" t="s">
        <v>4</v>
      </c>
      <c r="B42" s="88"/>
      <c r="C42" s="88"/>
      <c r="D42" s="88"/>
      <c r="E42" s="88"/>
      <c r="F42" s="15">
        <f>SUM(F38:F41)</f>
        <v>19400</v>
      </c>
    </row>
    <row r="43" spans="1:6" ht="16">
      <c r="A43" s="89" t="s">
        <v>13</v>
      </c>
      <c r="B43" s="89"/>
      <c r="C43" s="89"/>
      <c r="D43" s="89"/>
      <c r="E43" s="89"/>
      <c r="F43" s="89"/>
    </row>
    <row r="44" spans="1:6" ht="15">
      <c r="A44" s="10" t="s">
        <v>263</v>
      </c>
      <c r="B44" s="2" t="s">
        <v>79</v>
      </c>
      <c r="C44" s="69">
        <v>3</v>
      </c>
      <c r="D44" s="69">
        <v>2</v>
      </c>
      <c r="E44" s="69">
        <v>3000</v>
      </c>
      <c r="F44" s="69">
        <f>E44*D44*C44</f>
        <v>18000</v>
      </c>
    </row>
    <row r="45" spans="1:6" ht="15">
      <c r="A45" s="10" t="s">
        <v>305</v>
      </c>
      <c r="B45" s="2"/>
      <c r="C45" s="69">
        <v>100</v>
      </c>
      <c r="D45" s="69">
        <v>1</v>
      </c>
      <c r="E45" s="69">
        <v>550</v>
      </c>
      <c r="F45" s="69">
        <f t="shared" ref="F45:F48" si="5">E45*D45*C45</f>
        <v>55000</v>
      </c>
    </row>
    <row r="46" spans="1:6" ht="15">
      <c r="A46" s="10" t="s">
        <v>306</v>
      </c>
      <c r="B46" s="2"/>
      <c r="C46" s="69">
        <v>1</v>
      </c>
      <c r="D46" s="69">
        <v>1</v>
      </c>
      <c r="E46" s="69">
        <v>28000</v>
      </c>
      <c r="F46" s="69">
        <f t="shared" si="5"/>
        <v>28000</v>
      </c>
    </row>
    <row r="47" spans="1:6" ht="15">
      <c r="A47" s="10" t="s">
        <v>308</v>
      </c>
      <c r="B47" s="2"/>
      <c r="C47" s="69">
        <v>100</v>
      </c>
      <c r="D47" s="69">
        <v>1</v>
      </c>
      <c r="E47" s="69">
        <v>67</v>
      </c>
      <c r="F47" s="69">
        <f t="shared" ref="F47" si="6">E47*D47*C47</f>
        <v>6700</v>
      </c>
    </row>
    <row r="48" spans="1:6" ht="15">
      <c r="A48" s="10" t="s">
        <v>307</v>
      </c>
      <c r="B48" s="2"/>
      <c r="C48" s="69">
        <v>100</v>
      </c>
      <c r="D48" s="69">
        <v>1</v>
      </c>
      <c r="E48" s="69">
        <v>150</v>
      </c>
      <c r="F48" s="69">
        <f t="shared" si="5"/>
        <v>15000</v>
      </c>
    </row>
    <row r="49" spans="1:6" ht="16">
      <c r="A49" s="88" t="s">
        <v>4</v>
      </c>
      <c r="B49" s="88"/>
      <c r="C49" s="88"/>
      <c r="D49" s="88"/>
      <c r="E49" s="88"/>
      <c r="F49" s="15">
        <f>SUM(F44:F48)</f>
        <v>122700</v>
      </c>
    </row>
    <row r="50" spans="1:6" ht="16">
      <c r="A50" s="89" t="s">
        <v>14</v>
      </c>
      <c r="B50" s="89"/>
      <c r="C50" s="89"/>
      <c r="D50" s="89"/>
      <c r="E50" s="89"/>
      <c r="F50" s="89"/>
    </row>
    <row r="51" spans="1:6" ht="14">
      <c r="A51" s="22" t="s">
        <v>15</v>
      </c>
      <c r="B51" s="9"/>
      <c r="C51" s="71">
        <v>3</v>
      </c>
      <c r="D51" s="71">
        <v>1</v>
      </c>
      <c r="E51" s="71">
        <v>600</v>
      </c>
      <c r="F51" s="71">
        <f t="shared" ref="F51:F53" si="7">E51*D51*C51</f>
        <v>1800</v>
      </c>
    </row>
    <row r="52" spans="1:6" ht="14">
      <c r="A52" s="23" t="s">
        <v>301</v>
      </c>
      <c r="B52" s="24"/>
      <c r="C52" s="70">
        <v>1</v>
      </c>
      <c r="D52" s="70">
        <v>1</v>
      </c>
      <c r="E52" s="70">
        <v>3000</v>
      </c>
      <c r="F52" s="70">
        <f t="shared" si="7"/>
        <v>3000</v>
      </c>
    </row>
    <row r="53" spans="1:6" ht="14">
      <c r="A53" s="22" t="s">
        <v>17</v>
      </c>
      <c r="B53" s="9"/>
      <c r="C53" s="71">
        <v>4</v>
      </c>
      <c r="D53" s="71">
        <v>2</v>
      </c>
      <c r="E53" s="71">
        <v>400</v>
      </c>
      <c r="F53" s="71">
        <f t="shared" si="7"/>
        <v>3200</v>
      </c>
    </row>
    <row r="54" spans="1:6" ht="16">
      <c r="A54" s="88" t="s">
        <v>4</v>
      </c>
      <c r="B54" s="88"/>
      <c r="C54" s="88"/>
      <c r="D54" s="88"/>
      <c r="E54" s="88"/>
      <c r="F54" s="15">
        <f>SUM(F51:F53)</f>
        <v>8000</v>
      </c>
    </row>
    <row r="55" spans="1:6" ht="16">
      <c r="A55" s="89" t="s">
        <v>18</v>
      </c>
      <c r="B55" s="89"/>
      <c r="C55" s="89"/>
      <c r="D55" s="89"/>
      <c r="E55" s="89"/>
      <c r="F55" s="89"/>
    </row>
    <row r="56" spans="1:6" ht="14">
      <c r="A56" s="2" t="s">
        <v>19</v>
      </c>
      <c r="B56" s="2" t="s">
        <v>20</v>
      </c>
      <c r="C56" s="69">
        <v>100</v>
      </c>
      <c r="D56" s="69">
        <v>1</v>
      </c>
      <c r="E56" s="69">
        <v>50</v>
      </c>
      <c r="F56" s="69">
        <f>E56*D56*C56</f>
        <v>5000</v>
      </c>
    </row>
    <row r="57" spans="1:6" ht="14">
      <c r="A57" s="2" t="s">
        <v>294</v>
      </c>
      <c r="B57" s="2"/>
      <c r="C57" s="69">
        <v>1</v>
      </c>
      <c r="D57" s="69">
        <v>1</v>
      </c>
      <c r="E57" s="69">
        <v>30000</v>
      </c>
      <c r="F57" s="69">
        <f t="shared" ref="F57:F58" si="8">E57*D57*C57</f>
        <v>30000</v>
      </c>
    </row>
    <row r="58" spans="1:6" ht="14">
      <c r="A58" s="2" t="s">
        <v>300</v>
      </c>
      <c r="B58" s="2"/>
      <c r="C58" s="69">
        <v>1</v>
      </c>
      <c r="D58" s="69">
        <v>1</v>
      </c>
      <c r="E58" s="69">
        <v>20000</v>
      </c>
      <c r="F58" s="69">
        <f t="shared" si="8"/>
        <v>20000</v>
      </c>
    </row>
    <row r="59" spans="1:6" ht="14">
      <c r="A59" s="2" t="s">
        <v>310</v>
      </c>
      <c r="B59" s="2"/>
      <c r="C59" s="69">
        <v>1</v>
      </c>
      <c r="D59" s="69">
        <v>1</v>
      </c>
      <c r="E59" s="69">
        <v>20000</v>
      </c>
      <c r="F59" s="69">
        <f t="shared" ref="F59" si="9">E59*D59*C59</f>
        <v>20000</v>
      </c>
    </row>
    <row r="60" spans="1:6" ht="14">
      <c r="A60" s="2" t="s">
        <v>24</v>
      </c>
      <c r="B60" s="2" t="s">
        <v>302</v>
      </c>
      <c r="C60" s="69">
        <v>100</v>
      </c>
      <c r="D60" s="69">
        <v>4</v>
      </c>
      <c r="E60" s="69">
        <v>0</v>
      </c>
      <c r="F60" s="69">
        <f>E60*D60*C60</f>
        <v>0</v>
      </c>
    </row>
    <row r="61" spans="1:6" ht="16" customHeight="1">
      <c r="A61" s="88" t="s">
        <v>4</v>
      </c>
      <c r="B61" s="88"/>
      <c r="C61" s="88"/>
      <c r="D61" s="88"/>
      <c r="E61" s="88"/>
      <c r="F61" s="15">
        <f>SUM(F56:F60)</f>
        <v>75000</v>
      </c>
    </row>
    <row r="62" spans="1:6" ht="16" customHeight="1">
      <c r="A62" s="88" t="s">
        <v>78</v>
      </c>
      <c r="B62" s="88"/>
      <c r="C62" s="88"/>
      <c r="D62" s="88"/>
      <c r="E62" s="88"/>
      <c r="F62" s="68">
        <f>(F29+F36+F42+F49+F54+F61)*0.1</f>
        <v>64375.600000000006</v>
      </c>
    </row>
    <row r="63" spans="1:6" ht="16" customHeight="1">
      <c r="A63" s="88" t="s">
        <v>23</v>
      </c>
      <c r="B63" s="88"/>
      <c r="C63" s="88"/>
      <c r="D63" s="88"/>
      <c r="E63" s="88"/>
      <c r="F63" s="68">
        <f>F18+F29+F36+F42+F49+F54+F61+F62</f>
        <v>966825.35</v>
      </c>
    </row>
    <row r="64" spans="1:6" ht="16" customHeight="1">
      <c r="A64" s="88" t="s">
        <v>21</v>
      </c>
      <c r="B64" s="88"/>
      <c r="C64" s="88"/>
      <c r="D64" s="88"/>
      <c r="E64" s="88"/>
      <c r="F64" s="73">
        <f>F63*0.06</f>
        <v>58009.520999999993</v>
      </c>
    </row>
    <row r="65" spans="1:6" ht="16" customHeight="1">
      <c r="A65" s="88" t="s">
        <v>22</v>
      </c>
      <c r="B65" s="88"/>
      <c r="C65" s="88"/>
      <c r="D65" s="88"/>
      <c r="E65" s="88"/>
      <c r="F65" s="73">
        <f>F64+F63</f>
        <v>1024834.8709999999</v>
      </c>
    </row>
  </sheetData>
  <mergeCells count="22">
    <mergeCell ref="A42:E42"/>
    <mergeCell ref="A3:F3"/>
    <mergeCell ref="A16:E16"/>
    <mergeCell ref="A17:E17"/>
    <mergeCell ref="A18:E18"/>
    <mergeCell ref="A19:F19"/>
    <mergeCell ref="A20:A28"/>
    <mergeCell ref="A29:E29"/>
    <mergeCell ref="A30:F30"/>
    <mergeCell ref="A36:E36"/>
    <mergeCell ref="A37:F37"/>
    <mergeCell ref="A38:A41"/>
    <mergeCell ref="A62:E62"/>
    <mergeCell ref="A63:E63"/>
    <mergeCell ref="A64:E64"/>
    <mergeCell ref="A65:E65"/>
    <mergeCell ref="A43:F43"/>
    <mergeCell ref="A49:E49"/>
    <mergeCell ref="A50:F50"/>
    <mergeCell ref="A54:E54"/>
    <mergeCell ref="A55:F55"/>
    <mergeCell ref="A61:E61"/>
  </mergeCells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5"/>
  <sheetViews>
    <sheetView topLeftCell="A24" workbookViewId="0">
      <selection activeCell="B39" sqref="A39:XFD39"/>
    </sheetView>
  </sheetViews>
  <sheetFormatPr baseColWidth="10" defaultColWidth="8.85546875" defaultRowHeight="12" x14ac:dyDescent="0"/>
  <cols>
    <col min="1" max="1" width="35.28515625" customWidth="1"/>
    <col min="2" max="2" width="52.28515625" customWidth="1"/>
    <col min="3" max="3" width="6" style="74" customWidth="1"/>
    <col min="4" max="4" width="5.42578125" style="74" customWidth="1"/>
    <col min="5" max="5" width="6.85546875" style="74" customWidth="1"/>
    <col min="6" max="6" width="11.7109375" style="74" customWidth="1"/>
  </cols>
  <sheetData>
    <row r="2" spans="1:6">
      <c r="A2" s="1" t="s">
        <v>0</v>
      </c>
      <c r="B2" s="1" t="s">
        <v>6</v>
      </c>
      <c r="C2" s="66" t="s">
        <v>1</v>
      </c>
      <c r="D2" s="66" t="s">
        <v>159</v>
      </c>
      <c r="E2" s="66" t="s">
        <v>2</v>
      </c>
      <c r="F2" s="66" t="s">
        <v>3</v>
      </c>
    </row>
    <row r="3" spans="1:6" ht="16">
      <c r="A3" s="90" t="s">
        <v>5</v>
      </c>
      <c r="B3" s="90"/>
      <c r="C3" s="90"/>
      <c r="D3" s="90"/>
      <c r="E3" s="90"/>
      <c r="F3" s="90"/>
    </row>
    <row r="4" spans="1:6" ht="16">
      <c r="A4" s="4" t="s">
        <v>119</v>
      </c>
      <c r="B4" s="75" t="s">
        <v>319</v>
      </c>
      <c r="C4" s="14">
        <v>41</v>
      </c>
      <c r="D4" s="14">
        <v>1</v>
      </c>
      <c r="E4" s="14">
        <v>1884</v>
      </c>
      <c r="F4" s="67">
        <f>E4*D4*C4</f>
        <v>77244</v>
      </c>
    </row>
    <row r="5" spans="1:6" ht="16">
      <c r="A5" s="4" t="s">
        <v>120</v>
      </c>
      <c r="B5" s="76" t="s">
        <v>320</v>
      </c>
      <c r="C5" s="14">
        <v>8</v>
      </c>
      <c r="D5" s="14">
        <v>1</v>
      </c>
      <c r="E5" s="14">
        <v>3360</v>
      </c>
      <c r="F5" s="67">
        <f t="shared" ref="F5:F15" si="0">E5*D5*C5</f>
        <v>26880</v>
      </c>
    </row>
    <row r="6" spans="1:6" ht="16">
      <c r="A6" s="4" t="s">
        <v>121</v>
      </c>
      <c r="B6" s="76" t="s">
        <v>320</v>
      </c>
      <c r="C6" s="14">
        <v>15</v>
      </c>
      <c r="D6" s="14">
        <v>1</v>
      </c>
      <c r="E6" s="14">
        <v>2316</v>
      </c>
      <c r="F6" s="67">
        <f t="shared" si="0"/>
        <v>34740</v>
      </c>
    </row>
    <row r="7" spans="1:6" ht="16">
      <c r="A7" s="4" t="s">
        <v>122</v>
      </c>
      <c r="B7" s="76" t="s">
        <v>320</v>
      </c>
      <c r="C7" s="14">
        <v>9</v>
      </c>
      <c r="D7" s="14">
        <v>1</v>
      </c>
      <c r="E7" s="14">
        <v>3360</v>
      </c>
      <c r="F7" s="67">
        <f t="shared" si="0"/>
        <v>30240</v>
      </c>
    </row>
    <row r="8" spans="1:6" ht="16">
      <c r="A8" s="4" t="s">
        <v>123</v>
      </c>
      <c r="B8" s="76" t="s">
        <v>320</v>
      </c>
      <c r="C8" s="14">
        <v>4</v>
      </c>
      <c r="D8" s="14">
        <v>1</v>
      </c>
      <c r="E8" s="14">
        <v>1500</v>
      </c>
      <c r="F8" s="67">
        <f t="shared" si="0"/>
        <v>6000</v>
      </c>
    </row>
    <row r="9" spans="1:6" ht="16">
      <c r="A9" s="4" t="s">
        <v>311</v>
      </c>
      <c r="B9" s="76" t="s">
        <v>320</v>
      </c>
      <c r="C9" s="14">
        <v>3</v>
      </c>
      <c r="D9" s="14">
        <v>1</v>
      </c>
      <c r="E9" s="14">
        <v>2868</v>
      </c>
      <c r="F9" s="67">
        <f t="shared" si="0"/>
        <v>8604</v>
      </c>
    </row>
    <row r="10" spans="1:6" ht="16">
      <c r="A10" s="4" t="s">
        <v>312</v>
      </c>
      <c r="B10" s="76" t="s">
        <v>320</v>
      </c>
      <c r="C10" s="14">
        <v>4</v>
      </c>
      <c r="D10" s="14">
        <v>1</v>
      </c>
      <c r="E10" s="14">
        <v>2988</v>
      </c>
      <c r="F10" s="67">
        <f t="shared" si="0"/>
        <v>11952</v>
      </c>
    </row>
    <row r="11" spans="1:6" ht="16">
      <c r="A11" s="4" t="s">
        <v>82</v>
      </c>
      <c r="B11" s="76" t="s">
        <v>320</v>
      </c>
      <c r="C11" s="14">
        <v>3</v>
      </c>
      <c r="D11" s="14">
        <v>1</v>
      </c>
      <c r="E11" s="14">
        <v>3036</v>
      </c>
      <c r="F11" s="67">
        <f t="shared" si="0"/>
        <v>9108</v>
      </c>
    </row>
    <row r="12" spans="1:6" ht="16">
      <c r="A12" s="4" t="s">
        <v>313</v>
      </c>
      <c r="B12" s="76" t="s">
        <v>320</v>
      </c>
      <c r="C12" s="14">
        <v>3</v>
      </c>
      <c r="D12" s="14">
        <v>1</v>
      </c>
      <c r="E12" s="14">
        <v>3336</v>
      </c>
      <c r="F12" s="67">
        <f t="shared" si="0"/>
        <v>10008</v>
      </c>
    </row>
    <row r="13" spans="1:6" ht="16">
      <c r="A13" s="4" t="s">
        <v>84</v>
      </c>
      <c r="B13" s="76" t="s">
        <v>320</v>
      </c>
      <c r="C13" s="14">
        <v>7</v>
      </c>
      <c r="D13" s="14">
        <v>1</v>
      </c>
      <c r="E13" s="14">
        <v>2505</v>
      </c>
      <c r="F13" s="67">
        <f t="shared" si="0"/>
        <v>17535</v>
      </c>
    </row>
    <row r="14" spans="1:6" ht="16">
      <c r="A14" s="4" t="s">
        <v>85</v>
      </c>
      <c r="B14" s="76" t="s">
        <v>320</v>
      </c>
      <c r="C14" s="14">
        <v>3</v>
      </c>
      <c r="D14" s="14">
        <v>1</v>
      </c>
      <c r="E14" s="14">
        <v>2400</v>
      </c>
      <c r="F14" s="67">
        <f t="shared" si="0"/>
        <v>7200</v>
      </c>
    </row>
    <row r="15" spans="1:6" ht="16">
      <c r="A15" s="4" t="s">
        <v>86</v>
      </c>
      <c r="B15" s="76" t="s">
        <v>320</v>
      </c>
      <c r="C15" s="14">
        <v>4</v>
      </c>
      <c r="D15" s="14">
        <v>1</v>
      </c>
      <c r="E15" s="14">
        <v>1716</v>
      </c>
      <c r="F15" s="67">
        <f t="shared" si="0"/>
        <v>6864</v>
      </c>
    </row>
    <row r="16" spans="1:6" ht="16">
      <c r="A16" s="91" t="s">
        <v>4</v>
      </c>
      <c r="B16" s="91"/>
      <c r="C16" s="91"/>
      <c r="D16" s="91"/>
      <c r="E16" s="91"/>
      <c r="F16" s="15">
        <f>SUM(F4:F15)</f>
        <v>246375</v>
      </c>
    </row>
    <row r="17" spans="1:6" ht="16">
      <c r="A17" s="91" t="s">
        <v>77</v>
      </c>
      <c r="B17" s="91"/>
      <c r="C17" s="91"/>
      <c r="D17" s="91"/>
      <c r="E17" s="91"/>
      <c r="F17" s="15">
        <f>F16*0.05</f>
        <v>12318.75</v>
      </c>
    </row>
    <row r="18" spans="1:6" ht="16">
      <c r="A18" s="91" t="s">
        <v>4</v>
      </c>
      <c r="B18" s="91"/>
      <c r="C18" s="91"/>
      <c r="D18" s="91"/>
      <c r="E18" s="91"/>
      <c r="F18" s="15">
        <f>F16+F17</f>
        <v>258693.75</v>
      </c>
    </row>
    <row r="19" spans="1:6" ht="16">
      <c r="A19" s="89" t="s">
        <v>7</v>
      </c>
      <c r="B19" s="89"/>
      <c r="C19" s="89"/>
      <c r="D19" s="89"/>
      <c r="E19" s="89"/>
      <c r="F19" s="89"/>
    </row>
    <row r="20" spans="1:6" ht="16">
      <c r="A20" s="92" t="s">
        <v>316</v>
      </c>
      <c r="B20" s="20" t="s">
        <v>59</v>
      </c>
      <c r="C20" s="67">
        <v>30</v>
      </c>
      <c r="D20" s="67">
        <v>4</v>
      </c>
      <c r="E20" s="67">
        <v>700</v>
      </c>
      <c r="F20" s="67">
        <f t="shared" ref="F20:F28" si="1">E20*D20*C20</f>
        <v>84000</v>
      </c>
    </row>
    <row r="21" spans="1:6" ht="16">
      <c r="A21" s="93"/>
      <c r="B21" s="5" t="s">
        <v>60</v>
      </c>
      <c r="C21" s="68">
        <v>35</v>
      </c>
      <c r="D21" s="68">
        <v>4</v>
      </c>
      <c r="E21" s="68">
        <v>700</v>
      </c>
      <c r="F21" s="68">
        <f t="shared" si="1"/>
        <v>98000</v>
      </c>
    </row>
    <row r="22" spans="1:6" ht="16">
      <c r="A22" s="93"/>
      <c r="B22" s="5" t="s">
        <v>65</v>
      </c>
      <c r="C22" s="68">
        <v>2</v>
      </c>
      <c r="D22" s="68">
        <v>4</v>
      </c>
      <c r="E22" s="68">
        <v>700</v>
      </c>
      <c r="F22" s="68">
        <f t="shared" si="1"/>
        <v>5600</v>
      </c>
    </row>
    <row r="23" spans="1:6" ht="16">
      <c r="A23" s="93"/>
      <c r="B23" s="5" t="s">
        <v>62</v>
      </c>
      <c r="C23" s="69">
        <v>1</v>
      </c>
      <c r="D23" s="69">
        <v>1</v>
      </c>
      <c r="E23" s="68">
        <v>24000</v>
      </c>
      <c r="F23" s="68">
        <f t="shared" si="1"/>
        <v>24000</v>
      </c>
    </row>
    <row r="24" spans="1:6" ht="16">
      <c r="A24" s="93"/>
      <c r="B24" s="5" t="s">
        <v>63</v>
      </c>
      <c r="C24" s="69">
        <v>1</v>
      </c>
      <c r="D24" s="69">
        <v>1</v>
      </c>
      <c r="E24" s="68">
        <v>24000</v>
      </c>
      <c r="F24" s="68">
        <f t="shared" si="1"/>
        <v>24000</v>
      </c>
    </row>
    <row r="25" spans="1:6" ht="16">
      <c r="A25" s="93"/>
      <c r="B25" s="5" t="s">
        <v>64</v>
      </c>
      <c r="C25" s="69">
        <v>3</v>
      </c>
      <c r="D25" s="69">
        <v>1</v>
      </c>
      <c r="E25" s="68">
        <v>10000</v>
      </c>
      <c r="F25" s="68">
        <f t="shared" si="1"/>
        <v>30000</v>
      </c>
    </row>
    <row r="26" spans="1:6" ht="16">
      <c r="A26" s="93"/>
      <c r="B26" s="5" t="s">
        <v>50</v>
      </c>
      <c r="C26" s="68">
        <v>100</v>
      </c>
      <c r="D26" s="68">
        <v>2</v>
      </c>
      <c r="E26" s="68">
        <v>80</v>
      </c>
      <c r="F26" s="68">
        <f t="shared" si="1"/>
        <v>16000</v>
      </c>
    </row>
    <row r="27" spans="1:6" ht="16">
      <c r="A27" s="93"/>
      <c r="B27" s="5" t="s">
        <v>58</v>
      </c>
      <c r="C27" s="68">
        <v>100</v>
      </c>
      <c r="D27" s="68">
        <v>1</v>
      </c>
      <c r="E27" s="68">
        <v>160</v>
      </c>
      <c r="F27" s="68">
        <f t="shared" si="1"/>
        <v>16000</v>
      </c>
    </row>
    <row r="28" spans="1:6" ht="16">
      <c r="A28" s="94"/>
      <c r="B28" s="5" t="s">
        <v>51</v>
      </c>
      <c r="C28" s="68">
        <v>12</v>
      </c>
      <c r="D28" s="68">
        <v>1</v>
      </c>
      <c r="E28" s="68">
        <v>3500</v>
      </c>
      <c r="F28" s="68">
        <f t="shared" si="1"/>
        <v>42000</v>
      </c>
    </row>
    <row r="29" spans="1:6" ht="16">
      <c r="A29" s="88" t="s">
        <v>4</v>
      </c>
      <c r="B29" s="88"/>
      <c r="C29" s="88"/>
      <c r="D29" s="88"/>
      <c r="E29" s="88"/>
      <c r="F29" s="15">
        <f>SUM(F20:F28)</f>
        <v>339600</v>
      </c>
    </row>
    <row r="30" spans="1:6" ht="16">
      <c r="A30" s="89" t="s">
        <v>8</v>
      </c>
      <c r="B30" s="89"/>
      <c r="C30" s="89"/>
      <c r="D30" s="89"/>
      <c r="E30" s="89"/>
      <c r="F30" s="89"/>
    </row>
    <row r="31" spans="1:6" ht="14">
      <c r="A31" s="8" t="s">
        <v>66</v>
      </c>
      <c r="B31" s="2" t="s">
        <v>315</v>
      </c>
      <c r="C31" s="72">
        <v>10</v>
      </c>
      <c r="D31" s="72">
        <v>1</v>
      </c>
      <c r="E31" s="69">
        <v>4000</v>
      </c>
      <c r="F31" s="69">
        <f t="shared" ref="F31" si="2">E31*D31*C31</f>
        <v>40000</v>
      </c>
    </row>
    <row r="32" spans="1:6" ht="14">
      <c r="A32" s="8" t="s">
        <v>67</v>
      </c>
      <c r="B32" s="2" t="s">
        <v>318</v>
      </c>
      <c r="C32" s="72">
        <v>100</v>
      </c>
      <c r="D32" s="72">
        <v>1</v>
      </c>
      <c r="E32" s="69">
        <v>150</v>
      </c>
      <c r="F32" s="69">
        <f t="shared" ref="F32:F35" si="3">E32*D32*C32</f>
        <v>15000</v>
      </c>
    </row>
    <row r="33" spans="1:6" ht="14">
      <c r="A33" s="8" t="s">
        <v>68</v>
      </c>
      <c r="B33" s="2"/>
      <c r="C33" s="72">
        <v>10</v>
      </c>
      <c r="D33" s="72">
        <v>1</v>
      </c>
      <c r="E33" s="69">
        <v>1200</v>
      </c>
      <c r="F33" s="69">
        <f t="shared" si="3"/>
        <v>12000</v>
      </c>
    </row>
    <row r="34" spans="1:6" ht="14">
      <c r="A34" s="8" t="s">
        <v>69</v>
      </c>
      <c r="B34" s="2"/>
      <c r="C34" s="72">
        <v>10</v>
      </c>
      <c r="D34" s="72">
        <v>1</v>
      </c>
      <c r="E34" s="69">
        <v>3000</v>
      </c>
      <c r="F34" s="69">
        <f t="shared" si="3"/>
        <v>30000</v>
      </c>
    </row>
    <row r="35" spans="1:6" ht="14">
      <c r="A35" s="8" t="s">
        <v>70</v>
      </c>
      <c r="B35" s="2"/>
      <c r="C35" s="72">
        <v>1</v>
      </c>
      <c r="D35" s="72">
        <v>1</v>
      </c>
      <c r="E35" s="69">
        <v>6000</v>
      </c>
      <c r="F35" s="69">
        <f t="shared" si="3"/>
        <v>6000</v>
      </c>
    </row>
    <row r="36" spans="1:6" ht="16">
      <c r="A36" s="88" t="s">
        <v>4</v>
      </c>
      <c r="B36" s="88"/>
      <c r="C36" s="88"/>
      <c r="D36" s="88"/>
      <c r="E36" s="88"/>
      <c r="F36" s="15">
        <f>SUM(F31:F35)</f>
        <v>103000</v>
      </c>
    </row>
    <row r="37" spans="1:6" ht="16">
      <c r="A37" s="89" t="s">
        <v>9</v>
      </c>
      <c r="B37" s="89"/>
      <c r="C37" s="89"/>
      <c r="D37" s="89"/>
      <c r="E37" s="89"/>
      <c r="F37" s="89"/>
    </row>
    <row r="38" spans="1:6" ht="14">
      <c r="A38" s="95" t="s">
        <v>53</v>
      </c>
      <c r="B38" s="2" t="s">
        <v>10</v>
      </c>
      <c r="C38" s="69">
        <v>10</v>
      </c>
      <c r="D38" s="69">
        <v>2</v>
      </c>
      <c r="E38" s="69">
        <v>550</v>
      </c>
      <c r="F38" s="69">
        <f t="shared" ref="F38" si="4">E38*D38*C38</f>
        <v>11000</v>
      </c>
    </row>
    <row r="39" spans="1:6" ht="14">
      <c r="A39" s="96"/>
      <c r="B39" s="2" t="s">
        <v>11</v>
      </c>
      <c r="C39" s="69">
        <v>2</v>
      </c>
      <c r="D39" s="69">
        <v>2</v>
      </c>
      <c r="E39" s="69">
        <v>1000</v>
      </c>
      <c r="F39" s="69">
        <f t="shared" ref="F39:F41" si="5">E39*D39*C39</f>
        <v>4000</v>
      </c>
    </row>
    <row r="40" spans="1:6" ht="14">
      <c r="A40" s="96"/>
      <c r="B40" s="2" t="s">
        <v>54</v>
      </c>
      <c r="C40" s="69">
        <v>1</v>
      </c>
      <c r="D40" s="69">
        <v>2</v>
      </c>
      <c r="E40" s="69">
        <v>1000</v>
      </c>
      <c r="F40" s="69">
        <f t="shared" si="5"/>
        <v>2000</v>
      </c>
    </row>
    <row r="41" spans="1:6" ht="14">
      <c r="A41" s="97"/>
      <c r="B41" s="2" t="s">
        <v>12</v>
      </c>
      <c r="C41" s="69">
        <v>1</v>
      </c>
      <c r="D41" s="69">
        <v>2</v>
      </c>
      <c r="E41" s="69">
        <v>1200</v>
      </c>
      <c r="F41" s="69">
        <f t="shared" si="5"/>
        <v>2400</v>
      </c>
    </row>
    <row r="42" spans="1:6" ht="16">
      <c r="A42" s="88" t="s">
        <v>4</v>
      </c>
      <c r="B42" s="88"/>
      <c r="C42" s="88"/>
      <c r="D42" s="88"/>
      <c r="E42" s="88"/>
      <c r="F42" s="15">
        <f>SUM(F38:F41)</f>
        <v>19400</v>
      </c>
    </row>
    <row r="43" spans="1:6" ht="16">
      <c r="A43" s="89" t="s">
        <v>13</v>
      </c>
      <c r="B43" s="89"/>
      <c r="C43" s="89"/>
      <c r="D43" s="89"/>
      <c r="E43" s="89"/>
      <c r="F43" s="89"/>
    </row>
    <row r="44" spans="1:6" ht="15">
      <c r="A44" s="10" t="s">
        <v>263</v>
      </c>
      <c r="B44" s="2" t="s">
        <v>79</v>
      </c>
      <c r="C44" s="69">
        <v>3</v>
      </c>
      <c r="D44" s="69">
        <v>2</v>
      </c>
      <c r="E44" s="69">
        <v>3000</v>
      </c>
      <c r="F44" s="69">
        <f>E44*D44*C44</f>
        <v>18000</v>
      </c>
    </row>
    <row r="45" spans="1:6" ht="15">
      <c r="A45" s="10" t="s">
        <v>305</v>
      </c>
      <c r="B45" s="2"/>
      <c r="C45" s="69">
        <v>100</v>
      </c>
      <c r="D45" s="69">
        <v>1</v>
      </c>
      <c r="E45" s="69">
        <v>550</v>
      </c>
      <c r="F45" s="69">
        <f t="shared" ref="F45:F48" si="6">E45*D45*C45</f>
        <v>55000</v>
      </c>
    </row>
    <row r="46" spans="1:6" ht="15">
      <c r="A46" s="10" t="s">
        <v>306</v>
      </c>
      <c r="B46" s="2"/>
      <c r="C46" s="69">
        <v>1</v>
      </c>
      <c r="D46" s="69">
        <v>1</v>
      </c>
      <c r="E46" s="69">
        <v>28000</v>
      </c>
      <c r="F46" s="69">
        <f t="shared" si="6"/>
        <v>28000</v>
      </c>
    </row>
    <row r="47" spans="1:6" ht="15">
      <c r="A47" s="10" t="s">
        <v>308</v>
      </c>
      <c r="B47" s="2"/>
      <c r="C47" s="69">
        <v>100</v>
      </c>
      <c r="D47" s="69">
        <v>1</v>
      </c>
      <c r="E47" s="69">
        <v>67</v>
      </c>
      <c r="F47" s="69">
        <f t="shared" si="6"/>
        <v>6700</v>
      </c>
    </row>
    <row r="48" spans="1:6" ht="15">
      <c r="A48" s="10" t="s">
        <v>307</v>
      </c>
      <c r="B48" s="2"/>
      <c r="C48" s="69">
        <v>100</v>
      </c>
      <c r="D48" s="69">
        <v>1</v>
      </c>
      <c r="E48" s="69">
        <v>150</v>
      </c>
      <c r="F48" s="69">
        <f t="shared" si="6"/>
        <v>15000</v>
      </c>
    </row>
    <row r="49" spans="1:6" ht="16">
      <c r="A49" s="88" t="s">
        <v>4</v>
      </c>
      <c r="B49" s="88"/>
      <c r="C49" s="88"/>
      <c r="D49" s="88"/>
      <c r="E49" s="88"/>
      <c r="F49" s="15">
        <f>SUM(F44:F48)</f>
        <v>122700</v>
      </c>
    </row>
    <row r="50" spans="1:6" ht="16">
      <c r="A50" s="89" t="s">
        <v>14</v>
      </c>
      <c r="B50" s="89"/>
      <c r="C50" s="89"/>
      <c r="D50" s="89"/>
      <c r="E50" s="89"/>
      <c r="F50" s="89"/>
    </row>
    <row r="51" spans="1:6" ht="14">
      <c r="A51" s="22" t="s">
        <v>15</v>
      </c>
      <c r="B51" s="9"/>
      <c r="C51" s="71">
        <v>3</v>
      </c>
      <c r="D51" s="71">
        <v>1</v>
      </c>
      <c r="E51" s="71">
        <v>600</v>
      </c>
      <c r="F51" s="71">
        <f t="shared" ref="F51:F53" si="7">E51*D51*C51</f>
        <v>1800</v>
      </c>
    </row>
    <row r="52" spans="1:6" ht="14">
      <c r="A52" s="23" t="s">
        <v>301</v>
      </c>
      <c r="B52" s="24"/>
      <c r="C52" s="70">
        <v>1</v>
      </c>
      <c r="D52" s="70">
        <v>1</v>
      </c>
      <c r="E52" s="70">
        <v>3000</v>
      </c>
      <c r="F52" s="70">
        <f t="shared" si="7"/>
        <v>3000</v>
      </c>
    </row>
    <row r="53" spans="1:6" ht="14">
      <c r="A53" s="22" t="s">
        <v>17</v>
      </c>
      <c r="B53" s="9"/>
      <c r="C53" s="71">
        <v>4</v>
      </c>
      <c r="D53" s="71">
        <v>2</v>
      </c>
      <c r="E53" s="71">
        <v>400</v>
      </c>
      <c r="F53" s="71">
        <f t="shared" si="7"/>
        <v>3200</v>
      </c>
    </row>
    <row r="54" spans="1:6" ht="16">
      <c r="A54" s="88" t="s">
        <v>4</v>
      </c>
      <c r="B54" s="88"/>
      <c r="C54" s="88"/>
      <c r="D54" s="88"/>
      <c r="E54" s="88"/>
      <c r="F54" s="15">
        <f>SUM(F51:F53)</f>
        <v>8000</v>
      </c>
    </row>
    <row r="55" spans="1:6" ht="16">
      <c r="A55" s="89" t="s">
        <v>18</v>
      </c>
      <c r="B55" s="89"/>
      <c r="C55" s="89"/>
      <c r="D55" s="89"/>
      <c r="E55" s="89"/>
      <c r="F55" s="89"/>
    </row>
    <row r="56" spans="1:6" ht="14">
      <c r="A56" s="2" t="s">
        <v>19</v>
      </c>
      <c r="B56" s="2" t="s">
        <v>20</v>
      </c>
      <c r="C56" s="69">
        <v>100</v>
      </c>
      <c r="D56" s="69">
        <v>1</v>
      </c>
      <c r="E56" s="69">
        <v>50</v>
      </c>
      <c r="F56" s="69">
        <f>E56*D56*C56</f>
        <v>5000</v>
      </c>
    </row>
    <row r="57" spans="1:6" ht="14">
      <c r="A57" s="2" t="s">
        <v>294</v>
      </c>
      <c r="B57" s="2"/>
      <c r="C57" s="69">
        <v>1</v>
      </c>
      <c r="D57" s="69">
        <v>1</v>
      </c>
      <c r="E57" s="69">
        <v>30000</v>
      </c>
      <c r="F57" s="69">
        <f t="shared" ref="F57:F59" si="8">E57*D57*C57</f>
        <v>30000</v>
      </c>
    </row>
    <row r="58" spans="1:6" ht="14">
      <c r="A58" s="2" t="s">
        <v>300</v>
      </c>
      <c r="B58" s="2"/>
      <c r="C58" s="69">
        <v>1</v>
      </c>
      <c r="D58" s="69">
        <v>1</v>
      </c>
      <c r="E58" s="69">
        <v>20000</v>
      </c>
      <c r="F58" s="69">
        <f t="shared" si="8"/>
        <v>20000</v>
      </c>
    </row>
    <row r="59" spans="1:6" ht="14">
      <c r="A59" s="2" t="s">
        <v>310</v>
      </c>
      <c r="B59" s="2"/>
      <c r="C59" s="69">
        <v>1</v>
      </c>
      <c r="D59" s="69">
        <v>1</v>
      </c>
      <c r="E59" s="69">
        <v>20000</v>
      </c>
      <c r="F59" s="69">
        <f t="shared" si="8"/>
        <v>20000</v>
      </c>
    </row>
    <row r="60" spans="1:6" ht="14">
      <c r="A60" s="2" t="s">
        <v>24</v>
      </c>
      <c r="B60" s="2" t="s">
        <v>302</v>
      </c>
      <c r="C60" s="69">
        <v>100</v>
      </c>
      <c r="D60" s="69">
        <v>4</v>
      </c>
      <c r="E60" s="69">
        <v>0</v>
      </c>
      <c r="F60" s="69">
        <f>E60*D60*C60</f>
        <v>0</v>
      </c>
    </row>
    <row r="61" spans="1:6" ht="16">
      <c r="A61" s="88" t="s">
        <v>4</v>
      </c>
      <c r="B61" s="88"/>
      <c r="C61" s="88"/>
      <c r="D61" s="88"/>
      <c r="E61" s="88"/>
      <c r="F61" s="15">
        <f>SUM(F56:F60)</f>
        <v>75000</v>
      </c>
    </row>
    <row r="62" spans="1:6" ht="16">
      <c r="A62" s="88" t="s">
        <v>78</v>
      </c>
      <c r="B62" s="88"/>
      <c r="C62" s="88"/>
      <c r="D62" s="88"/>
      <c r="E62" s="88"/>
      <c r="F62" s="68">
        <f>(F29+F36+F42+F49+F54+F61)*0.1</f>
        <v>66770</v>
      </c>
    </row>
    <row r="63" spans="1:6" ht="16">
      <c r="A63" s="88" t="s">
        <v>23</v>
      </c>
      <c r="B63" s="88"/>
      <c r="C63" s="88"/>
      <c r="D63" s="88"/>
      <c r="E63" s="88"/>
      <c r="F63" s="68">
        <f>F18+F29+F36+F42+F49+F54+F61+F62</f>
        <v>993163.75</v>
      </c>
    </row>
    <row r="64" spans="1:6" ht="16">
      <c r="A64" s="88" t="s">
        <v>21</v>
      </c>
      <c r="B64" s="88"/>
      <c r="C64" s="88"/>
      <c r="D64" s="88"/>
      <c r="E64" s="88"/>
      <c r="F64" s="73">
        <f>F63*0.06</f>
        <v>59589.824999999997</v>
      </c>
    </row>
    <row r="65" spans="1:6" ht="16">
      <c r="A65" s="88" t="s">
        <v>22</v>
      </c>
      <c r="B65" s="88"/>
      <c r="C65" s="88"/>
      <c r="D65" s="88"/>
      <c r="E65" s="88"/>
      <c r="F65" s="73">
        <f>F64+F63</f>
        <v>1052753.575</v>
      </c>
    </row>
  </sheetData>
  <mergeCells count="22">
    <mergeCell ref="A42:E42"/>
    <mergeCell ref="A3:F3"/>
    <mergeCell ref="A16:E16"/>
    <mergeCell ref="A17:E17"/>
    <mergeCell ref="A18:E18"/>
    <mergeCell ref="A19:F19"/>
    <mergeCell ref="A20:A28"/>
    <mergeCell ref="A29:E29"/>
    <mergeCell ref="A30:F30"/>
    <mergeCell ref="A36:E36"/>
    <mergeCell ref="A37:F37"/>
    <mergeCell ref="A38:A41"/>
    <mergeCell ref="A62:E62"/>
    <mergeCell ref="A63:E63"/>
    <mergeCell ref="A64:E64"/>
    <mergeCell ref="A65:E65"/>
    <mergeCell ref="A43:F43"/>
    <mergeCell ref="A49:E49"/>
    <mergeCell ref="A50:F50"/>
    <mergeCell ref="A54:E54"/>
    <mergeCell ref="A55:F55"/>
    <mergeCell ref="A61:E61"/>
  </mergeCells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14"/>
  <sheetViews>
    <sheetView topLeftCell="A50" zoomScale="125" workbookViewId="0">
      <selection activeCell="B120" sqref="B120"/>
    </sheetView>
  </sheetViews>
  <sheetFormatPr baseColWidth="10" defaultRowHeight="12" x14ac:dyDescent="0"/>
  <cols>
    <col min="1" max="1" width="46.85546875" style="30" customWidth="1"/>
    <col min="2" max="2" width="24.28515625" style="30" bestFit="1" customWidth="1"/>
    <col min="3" max="3" width="29" style="30" bestFit="1" customWidth="1"/>
    <col min="4" max="8" width="9.85546875" style="38" customWidth="1"/>
    <col min="9" max="16384" width="10.7109375" style="30"/>
  </cols>
  <sheetData>
    <row r="2" spans="1:23" ht="23" customHeight="1">
      <c r="A2" s="28" t="s">
        <v>0</v>
      </c>
      <c r="B2" s="28" t="s">
        <v>160</v>
      </c>
      <c r="C2" s="28" t="s">
        <v>161</v>
      </c>
      <c r="D2" s="29" t="s">
        <v>298</v>
      </c>
      <c r="E2" s="29" t="s">
        <v>162</v>
      </c>
      <c r="F2" s="29" t="s">
        <v>299</v>
      </c>
      <c r="G2" s="29" t="s">
        <v>2</v>
      </c>
      <c r="H2" s="29" t="s">
        <v>3</v>
      </c>
    </row>
    <row r="3" spans="1:23" ht="23" customHeight="1">
      <c r="A3" s="87" t="s">
        <v>129</v>
      </c>
      <c r="B3" s="87"/>
      <c r="C3" s="87"/>
      <c r="D3" s="87"/>
      <c r="E3" s="87"/>
      <c r="F3" s="87"/>
      <c r="G3" s="87"/>
      <c r="H3" s="87"/>
    </row>
    <row r="4" spans="1:23" s="33" customFormat="1">
      <c r="A4" s="27" t="s">
        <v>131</v>
      </c>
      <c r="B4" s="27" t="s">
        <v>132</v>
      </c>
      <c r="C4" s="27" t="s">
        <v>156</v>
      </c>
      <c r="D4" s="31">
        <v>9.6</v>
      </c>
      <c r="E4" s="31" t="s">
        <v>26</v>
      </c>
      <c r="F4" s="31">
        <v>1</v>
      </c>
      <c r="G4" s="32">
        <v>180</v>
      </c>
      <c r="H4" s="32">
        <f>D4*F4*G4</f>
        <v>1728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23" s="33" customFormat="1">
      <c r="A5" s="27" t="s">
        <v>27</v>
      </c>
      <c r="B5" s="27" t="s">
        <v>133</v>
      </c>
      <c r="C5" s="27" t="s">
        <v>134</v>
      </c>
      <c r="D5" s="31">
        <v>8</v>
      </c>
      <c r="E5" s="31" t="s">
        <v>28</v>
      </c>
      <c r="F5" s="31">
        <v>1</v>
      </c>
      <c r="G5" s="32">
        <v>230</v>
      </c>
      <c r="H5" s="32">
        <f t="shared" ref="H5:H15" si="0">D5*F5*G5</f>
        <v>1840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s="33" customFormat="1">
      <c r="A6" s="34" t="s">
        <v>154</v>
      </c>
      <c r="B6" s="27" t="s">
        <v>155</v>
      </c>
      <c r="C6" s="27"/>
      <c r="D6" s="31">
        <v>6</v>
      </c>
      <c r="E6" s="31" t="s">
        <v>130</v>
      </c>
      <c r="F6" s="31">
        <v>1</v>
      </c>
      <c r="G6" s="32">
        <v>650</v>
      </c>
      <c r="H6" s="32">
        <f t="shared" si="0"/>
        <v>3900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spans="1:23" s="33" customFormat="1">
      <c r="A7" s="27" t="s">
        <v>29</v>
      </c>
      <c r="B7" s="27" t="s">
        <v>135</v>
      </c>
      <c r="C7" s="27" t="s">
        <v>168</v>
      </c>
      <c r="D7" s="31">
        <v>24</v>
      </c>
      <c r="E7" s="31" t="s">
        <v>30</v>
      </c>
      <c r="F7" s="31">
        <v>1</v>
      </c>
      <c r="G7" s="32">
        <v>420</v>
      </c>
      <c r="H7" s="32">
        <f t="shared" si="0"/>
        <v>10080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 s="33" customFormat="1">
      <c r="A8" s="27" t="s">
        <v>153</v>
      </c>
      <c r="B8" s="27"/>
      <c r="C8" s="27" t="s">
        <v>136</v>
      </c>
      <c r="D8" s="31">
        <v>2</v>
      </c>
      <c r="E8" s="31" t="s">
        <v>130</v>
      </c>
      <c r="F8" s="31">
        <v>1</v>
      </c>
      <c r="G8" s="32">
        <v>24000</v>
      </c>
      <c r="H8" s="32">
        <f t="shared" si="0"/>
        <v>48000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1:23" s="33" customFormat="1">
      <c r="A9" s="27" t="s">
        <v>137</v>
      </c>
      <c r="B9" s="27" t="s">
        <v>138</v>
      </c>
      <c r="C9" s="27" t="s">
        <v>165</v>
      </c>
      <c r="D9" s="31">
        <v>64</v>
      </c>
      <c r="E9" s="31" t="s">
        <v>139</v>
      </c>
      <c r="F9" s="31">
        <v>1</v>
      </c>
      <c r="G9" s="32">
        <v>400</v>
      </c>
      <c r="H9" s="32">
        <f t="shared" si="0"/>
        <v>25600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 s="33" customFormat="1">
      <c r="A10" s="27" t="s">
        <v>31</v>
      </c>
      <c r="B10" s="27" t="s">
        <v>140</v>
      </c>
      <c r="C10" s="27" t="s">
        <v>166</v>
      </c>
      <c r="D10" s="31">
        <v>64</v>
      </c>
      <c r="E10" s="31" t="s">
        <v>139</v>
      </c>
      <c r="F10" s="31">
        <v>1</v>
      </c>
      <c r="G10" s="32">
        <v>25</v>
      </c>
      <c r="H10" s="32">
        <f t="shared" si="0"/>
        <v>1600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 s="33" customFormat="1">
      <c r="A11" s="27" t="s">
        <v>32</v>
      </c>
      <c r="B11" s="27" t="s">
        <v>33</v>
      </c>
      <c r="C11" s="27" t="s">
        <v>167</v>
      </c>
      <c r="D11" s="31">
        <v>4</v>
      </c>
      <c r="E11" s="31" t="s">
        <v>141</v>
      </c>
      <c r="F11" s="31">
        <v>1</v>
      </c>
      <c r="G11" s="32">
        <v>3000</v>
      </c>
      <c r="H11" s="32">
        <f t="shared" si="0"/>
        <v>12000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 s="33" customFormat="1">
      <c r="A12" s="27" t="s">
        <v>183</v>
      </c>
      <c r="B12" s="27" t="s">
        <v>132</v>
      </c>
      <c r="C12" s="27" t="s">
        <v>184</v>
      </c>
      <c r="D12" s="31">
        <v>9.6</v>
      </c>
      <c r="E12" s="31" t="s">
        <v>26</v>
      </c>
      <c r="F12" s="31">
        <v>3</v>
      </c>
      <c r="G12" s="32">
        <v>350</v>
      </c>
      <c r="H12" s="32">
        <f>D12*F12*G12</f>
        <v>10079.999999999998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3" spans="1:23" s="33" customFormat="1">
      <c r="A13" s="34" t="s">
        <v>185</v>
      </c>
      <c r="B13" s="27" t="s">
        <v>155</v>
      </c>
      <c r="C13" s="27"/>
      <c r="D13" s="31">
        <v>3</v>
      </c>
      <c r="E13" s="31" t="s">
        <v>130</v>
      </c>
      <c r="F13" s="31">
        <v>1</v>
      </c>
      <c r="G13" s="32">
        <v>650</v>
      </c>
      <c r="H13" s="32">
        <f t="shared" ref="H13" si="1">D13*F13*G13</f>
        <v>1950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s="33" customFormat="1">
      <c r="A14" s="27" t="s">
        <v>157</v>
      </c>
      <c r="B14" s="27"/>
      <c r="C14" s="27"/>
      <c r="D14" s="31">
        <v>2</v>
      </c>
      <c r="E14" s="31" t="s">
        <v>148</v>
      </c>
      <c r="F14" s="31">
        <v>1</v>
      </c>
      <c r="G14" s="32">
        <v>5000</v>
      </c>
      <c r="H14" s="32">
        <f t="shared" si="0"/>
        <v>10000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 s="33" customFormat="1">
      <c r="A15" s="27" t="s">
        <v>158</v>
      </c>
      <c r="B15" s="27"/>
      <c r="C15" s="27" t="s">
        <v>164</v>
      </c>
      <c r="D15" s="31">
        <v>45</v>
      </c>
      <c r="E15" s="31" t="s">
        <v>163</v>
      </c>
      <c r="F15" s="31">
        <v>1</v>
      </c>
      <c r="G15" s="32">
        <v>400</v>
      </c>
      <c r="H15" s="32">
        <f t="shared" si="0"/>
        <v>18000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84" t="s">
        <v>4</v>
      </c>
      <c r="B16" s="85"/>
      <c r="C16" s="85"/>
      <c r="D16" s="85"/>
      <c r="E16" s="85"/>
      <c r="F16" s="85"/>
      <c r="G16" s="86"/>
      <c r="H16" s="35">
        <f>SUM(H4:H15)</f>
        <v>144778</v>
      </c>
    </row>
    <row r="17" spans="1:8" ht="23" customHeight="1">
      <c r="A17" s="87" t="s">
        <v>169</v>
      </c>
      <c r="B17" s="87"/>
      <c r="C17" s="87"/>
      <c r="D17" s="87"/>
      <c r="E17" s="87"/>
      <c r="F17" s="87"/>
      <c r="G17" s="87"/>
      <c r="H17" s="87"/>
    </row>
    <row r="18" spans="1:8">
      <c r="A18" s="56" t="s">
        <v>35</v>
      </c>
      <c r="B18" s="51"/>
      <c r="C18" s="51"/>
      <c r="D18" s="52"/>
      <c r="E18" s="53"/>
      <c r="F18" s="53"/>
      <c r="G18" s="54"/>
      <c r="H18" s="55"/>
    </row>
    <row r="19" spans="1:8">
      <c r="A19" s="27" t="s">
        <v>170</v>
      </c>
      <c r="B19" s="36"/>
      <c r="C19" s="36" t="s">
        <v>186</v>
      </c>
      <c r="D19" s="39">
        <v>36</v>
      </c>
      <c r="E19" s="40" t="s">
        <v>150</v>
      </c>
      <c r="F19" s="40">
        <v>1</v>
      </c>
      <c r="G19" s="37">
        <v>650</v>
      </c>
      <c r="H19" s="32">
        <f t="shared" ref="H19:H32" si="2">D19*F19*G19</f>
        <v>23400</v>
      </c>
    </row>
    <row r="20" spans="1:8">
      <c r="A20" s="27" t="s">
        <v>170</v>
      </c>
      <c r="B20" s="36"/>
      <c r="C20" s="36" t="s">
        <v>187</v>
      </c>
      <c r="D20" s="39">
        <v>10</v>
      </c>
      <c r="E20" s="40" t="s">
        <v>150</v>
      </c>
      <c r="F20" s="40">
        <v>1</v>
      </c>
      <c r="G20" s="37">
        <v>650</v>
      </c>
      <c r="H20" s="32">
        <f t="shared" si="2"/>
        <v>6500</v>
      </c>
    </row>
    <row r="21" spans="1:8">
      <c r="A21" s="27" t="s">
        <v>205</v>
      </c>
      <c r="B21" s="36"/>
      <c r="C21" s="36"/>
      <c r="D21" s="39">
        <v>1</v>
      </c>
      <c r="E21" s="40" t="s">
        <v>44</v>
      </c>
      <c r="F21" s="40">
        <v>1</v>
      </c>
      <c r="G21" s="37">
        <v>1800</v>
      </c>
      <c r="H21" s="32">
        <f t="shared" si="2"/>
        <v>1800</v>
      </c>
    </row>
    <row r="22" spans="1:8">
      <c r="A22" s="34" t="s">
        <v>276</v>
      </c>
      <c r="B22" s="36"/>
      <c r="C22" s="36"/>
      <c r="D22" s="39">
        <v>1</v>
      </c>
      <c r="E22" s="40" t="s">
        <v>44</v>
      </c>
      <c r="F22" s="40">
        <v>1</v>
      </c>
      <c r="G22" s="37">
        <v>6000</v>
      </c>
      <c r="H22" s="32">
        <f t="shared" si="2"/>
        <v>6000</v>
      </c>
    </row>
    <row r="23" spans="1:8">
      <c r="A23" s="27" t="s">
        <v>206</v>
      </c>
      <c r="B23" s="36"/>
      <c r="C23" s="36"/>
      <c r="D23" s="39">
        <v>3</v>
      </c>
      <c r="E23" s="40" t="s">
        <v>44</v>
      </c>
      <c r="F23" s="40">
        <v>1</v>
      </c>
      <c r="G23" s="37">
        <v>4000</v>
      </c>
      <c r="H23" s="32">
        <f t="shared" si="2"/>
        <v>12000</v>
      </c>
    </row>
    <row r="24" spans="1:8">
      <c r="A24" s="27" t="s">
        <v>204</v>
      </c>
      <c r="B24" s="36"/>
      <c r="C24" s="36"/>
      <c r="D24" s="39">
        <v>1</v>
      </c>
      <c r="E24" s="40" t="s">
        <v>44</v>
      </c>
      <c r="F24" s="40">
        <v>1</v>
      </c>
      <c r="G24" s="37">
        <v>1500</v>
      </c>
      <c r="H24" s="32">
        <f t="shared" si="2"/>
        <v>1500</v>
      </c>
    </row>
    <row r="25" spans="1:8">
      <c r="A25" s="27" t="s">
        <v>203</v>
      </c>
      <c r="B25" s="36"/>
      <c r="C25" s="36"/>
      <c r="D25" s="39">
        <v>1</v>
      </c>
      <c r="E25" s="40" t="s">
        <v>44</v>
      </c>
      <c r="F25" s="40">
        <v>1</v>
      </c>
      <c r="G25" s="37">
        <v>500</v>
      </c>
      <c r="H25" s="32">
        <f t="shared" si="2"/>
        <v>500</v>
      </c>
    </row>
    <row r="26" spans="1:8">
      <c r="A26" s="27" t="s">
        <v>202</v>
      </c>
      <c r="B26" s="36"/>
      <c r="C26" s="36"/>
      <c r="D26" s="39">
        <v>3</v>
      </c>
      <c r="E26" s="40" t="s">
        <v>44</v>
      </c>
      <c r="F26" s="40">
        <v>1</v>
      </c>
      <c r="G26" s="37">
        <v>1000</v>
      </c>
      <c r="H26" s="32">
        <f t="shared" si="2"/>
        <v>3000</v>
      </c>
    </row>
    <row r="27" spans="1:8">
      <c r="A27" s="27" t="s">
        <v>201</v>
      </c>
      <c r="B27" s="36"/>
      <c r="C27" s="36"/>
      <c r="D27" s="39">
        <v>5</v>
      </c>
      <c r="E27" s="40" t="s">
        <v>44</v>
      </c>
      <c r="F27" s="40">
        <v>1</v>
      </c>
      <c r="G27" s="37">
        <v>600</v>
      </c>
      <c r="H27" s="32">
        <f t="shared" si="2"/>
        <v>3000</v>
      </c>
    </row>
    <row r="28" spans="1:8">
      <c r="A28" s="27" t="s">
        <v>200</v>
      </c>
      <c r="B28" s="36"/>
      <c r="C28" s="36"/>
      <c r="D28" s="39">
        <v>2</v>
      </c>
      <c r="E28" s="40" t="s">
        <v>44</v>
      </c>
      <c r="F28" s="40">
        <v>1</v>
      </c>
      <c r="G28" s="37">
        <v>500</v>
      </c>
      <c r="H28" s="32">
        <f t="shared" si="2"/>
        <v>1000</v>
      </c>
    </row>
    <row r="29" spans="1:8">
      <c r="A29" s="27" t="s">
        <v>199</v>
      </c>
      <c r="B29" s="36"/>
      <c r="C29" s="36"/>
      <c r="D29" s="39">
        <v>3</v>
      </c>
      <c r="E29" s="40" t="s">
        <v>44</v>
      </c>
      <c r="F29" s="40">
        <v>1</v>
      </c>
      <c r="G29" s="37">
        <v>400</v>
      </c>
      <c r="H29" s="32">
        <f t="shared" si="2"/>
        <v>1200</v>
      </c>
    </row>
    <row r="30" spans="1:8">
      <c r="A30" s="27" t="s">
        <v>196</v>
      </c>
      <c r="B30" s="36"/>
      <c r="C30" s="36"/>
      <c r="D30" s="39">
        <v>2</v>
      </c>
      <c r="E30" s="40" t="s">
        <v>44</v>
      </c>
      <c r="F30" s="40">
        <v>1</v>
      </c>
      <c r="G30" s="37">
        <v>1500</v>
      </c>
      <c r="H30" s="32">
        <f t="shared" si="2"/>
        <v>3000</v>
      </c>
    </row>
    <row r="31" spans="1:8">
      <c r="A31" s="27" t="s">
        <v>197</v>
      </c>
      <c r="B31" s="36"/>
      <c r="C31" s="36"/>
      <c r="D31" s="39">
        <v>2</v>
      </c>
      <c r="E31" s="40" t="s">
        <v>44</v>
      </c>
      <c r="F31" s="40">
        <v>1</v>
      </c>
      <c r="G31" s="37">
        <v>600</v>
      </c>
      <c r="H31" s="32">
        <f t="shared" si="2"/>
        <v>1200</v>
      </c>
    </row>
    <row r="32" spans="1:8">
      <c r="A32" s="27" t="s">
        <v>198</v>
      </c>
      <c r="B32" s="36"/>
      <c r="C32" s="36"/>
      <c r="D32" s="39">
        <v>1</v>
      </c>
      <c r="E32" s="40" t="s">
        <v>44</v>
      </c>
      <c r="F32" s="40">
        <v>1</v>
      </c>
      <c r="G32" s="37">
        <v>700</v>
      </c>
      <c r="H32" s="32">
        <f t="shared" si="2"/>
        <v>700</v>
      </c>
    </row>
    <row r="33" spans="1:8">
      <c r="A33" s="56" t="s">
        <v>171</v>
      </c>
      <c r="B33" s="51"/>
      <c r="C33" s="51"/>
      <c r="D33" s="52"/>
      <c r="E33" s="53"/>
      <c r="F33" s="53"/>
      <c r="G33" s="54"/>
      <c r="H33" s="55"/>
    </row>
    <row r="34" spans="1:8">
      <c r="A34" s="27" t="s">
        <v>38</v>
      </c>
      <c r="B34" s="36"/>
      <c r="C34" s="36" t="s">
        <v>216</v>
      </c>
      <c r="D34" s="39">
        <v>14</v>
      </c>
      <c r="E34" s="40" t="s">
        <v>43</v>
      </c>
      <c r="F34" s="40">
        <v>1</v>
      </c>
      <c r="G34" s="37">
        <v>800</v>
      </c>
      <c r="H34" s="32">
        <f t="shared" ref="H34:H45" si="3">D34*F34*G34</f>
        <v>11200</v>
      </c>
    </row>
    <row r="35" spans="1:8">
      <c r="A35" s="27" t="s">
        <v>40</v>
      </c>
      <c r="B35" s="36"/>
      <c r="C35" s="36"/>
      <c r="D35" s="39">
        <v>4</v>
      </c>
      <c r="E35" s="40" t="s">
        <v>43</v>
      </c>
      <c r="F35" s="40">
        <v>1</v>
      </c>
      <c r="G35" s="37">
        <v>800</v>
      </c>
      <c r="H35" s="32">
        <f t="shared" si="3"/>
        <v>3200</v>
      </c>
    </row>
    <row r="36" spans="1:8">
      <c r="A36" s="27" t="s">
        <v>42</v>
      </c>
      <c r="B36" s="36"/>
      <c r="C36" s="36"/>
      <c r="D36" s="39">
        <v>4</v>
      </c>
      <c r="E36" s="40" t="s">
        <v>43</v>
      </c>
      <c r="F36" s="40">
        <v>1</v>
      </c>
      <c r="G36" s="37">
        <v>600</v>
      </c>
      <c r="H36" s="32">
        <f t="shared" si="3"/>
        <v>2400</v>
      </c>
    </row>
    <row r="37" spans="1:8">
      <c r="A37" s="27" t="s">
        <v>172</v>
      </c>
      <c r="B37" s="36"/>
      <c r="C37" s="36" t="s">
        <v>217</v>
      </c>
      <c r="D37" s="39">
        <v>2</v>
      </c>
      <c r="E37" s="40" t="s">
        <v>149</v>
      </c>
      <c r="F37" s="40">
        <v>1</v>
      </c>
      <c r="G37" s="37">
        <v>3000</v>
      </c>
      <c r="H37" s="32">
        <f t="shared" si="3"/>
        <v>6000</v>
      </c>
    </row>
    <row r="38" spans="1:8">
      <c r="A38" s="27" t="s">
        <v>189</v>
      </c>
      <c r="B38" s="36"/>
      <c r="C38" s="36"/>
      <c r="D38" s="39">
        <v>4</v>
      </c>
      <c r="E38" s="40" t="s">
        <v>43</v>
      </c>
      <c r="F38" s="40">
        <v>1</v>
      </c>
      <c r="G38" s="37">
        <v>200</v>
      </c>
      <c r="H38" s="32">
        <f t="shared" si="3"/>
        <v>800</v>
      </c>
    </row>
    <row r="39" spans="1:8">
      <c r="A39" s="27" t="s">
        <v>190</v>
      </c>
      <c r="B39" s="36"/>
      <c r="C39" s="36"/>
      <c r="D39" s="39">
        <v>4</v>
      </c>
      <c r="E39" s="40" t="s">
        <v>39</v>
      </c>
      <c r="F39" s="40">
        <v>1</v>
      </c>
      <c r="G39" s="37">
        <v>200</v>
      </c>
      <c r="H39" s="32">
        <f t="shared" si="3"/>
        <v>800</v>
      </c>
    </row>
    <row r="40" spans="1:8">
      <c r="A40" s="27" t="s">
        <v>191</v>
      </c>
      <c r="B40" s="36"/>
      <c r="C40" s="36"/>
      <c r="D40" s="39">
        <v>4</v>
      </c>
      <c r="E40" s="40" t="s">
        <v>149</v>
      </c>
      <c r="F40" s="40">
        <v>1</v>
      </c>
      <c r="G40" s="37">
        <v>500</v>
      </c>
      <c r="H40" s="32">
        <f t="shared" si="3"/>
        <v>2000</v>
      </c>
    </row>
    <row r="41" spans="1:8">
      <c r="A41" s="27" t="s">
        <v>192</v>
      </c>
      <c r="B41" s="36"/>
      <c r="C41" s="36"/>
      <c r="D41" s="39">
        <v>2</v>
      </c>
      <c r="E41" s="40" t="s">
        <v>44</v>
      </c>
      <c r="F41" s="40">
        <v>1</v>
      </c>
      <c r="G41" s="37">
        <v>700</v>
      </c>
      <c r="H41" s="32">
        <f t="shared" si="3"/>
        <v>1400</v>
      </c>
    </row>
    <row r="42" spans="1:8">
      <c r="A42" s="27" t="s">
        <v>193</v>
      </c>
      <c r="B42" s="36"/>
      <c r="C42" s="36"/>
      <c r="D42" s="39">
        <v>1</v>
      </c>
      <c r="E42" s="40" t="s">
        <v>149</v>
      </c>
      <c r="F42" s="40">
        <v>1</v>
      </c>
      <c r="G42" s="37">
        <v>1200</v>
      </c>
      <c r="H42" s="32">
        <f t="shared" si="3"/>
        <v>1200</v>
      </c>
    </row>
    <row r="43" spans="1:8">
      <c r="A43" s="27" t="s">
        <v>194</v>
      </c>
      <c r="B43" s="36"/>
      <c r="C43" s="36"/>
      <c r="D43" s="39">
        <v>8</v>
      </c>
      <c r="E43" s="40" t="s">
        <v>149</v>
      </c>
      <c r="F43" s="40">
        <v>1</v>
      </c>
      <c r="G43" s="37">
        <v>200</v>
      </c>
      <c r="H43" s="32">
        <f t="shared" si="3"/>
        <v>1600</v>
      </c>
    </row>
    <row r="44" spans="1:8">
      <c r="A44" s="41" t="s">
        <v>195</v>
      </c>
      <c r="B44" s="42"/>
      <c r="C44" s="42"/>
      <c r="D44" s="39">
        <v>1</v>
      </c>
      <c r="E44" s="40" t="s">
        <v>149</v>
      </c>
      <c r="F44" s="40">
        <v>1</v>
      </c>
      <c r="G44" s="37">
        <v>3000</v>
      </c>
      <c r="H44" s="32">
        <f t="shared" ref="H44" si="4">D44*F44*G44</f>
        <v>3000</v>
      </c>
    </row>
    <row r="45" spans="1:8">
      <c r="A45" s="41" t="s">
        <v>173</v>
      </c>
      <c r="B45" s="42"/>
      <c r="C45" s="42"/>
      <c r="D45" s="43">
        <v>1</v>
      </c>
      <c r="E45" s="44" t="s">
        <v>41</v>
      </c>
      <c r="F45" s="44">
        <v>1</v>
      </c>
      <c r="G45" s="45">
        <v>400</v>
      </c>
      <c r="H45" s="32">
        <f t="shared" si="3"/>
        <v>400</v>
      </c>
    </row>
    <row r="46" spans="1:8">
      <c r="A46" s="56" t="s">
        <v>174</v>
      </c>
      <c r="B46" s="51"/>
      <c r="C46" s="51"/>
      <c r="D46" s="52"/>
      <c r="E46" s="53"/>
      <c r="F46" s="53"/>
      <c r="G46" s="54"/>
      <c r="H46" s="55"/>
    </row>
    <row r="47" spans="1:8">
      <c r="A47" s="46" t="s">
        <v>215</v>
      </c>
      <c r="B47" s="47"/>
      <c r="C47" s="47"/>
      <c r="D47" s="48">
        <v>2</v>
      </c>
      <c r="E47" s="49" t="s">
        <v>44</v>
      </c>
      <c r="F47" s="49">
        <v>1</v>
      </c>
      <c r="G47" s="50">
        <v>900</v>
      </c>
      <c r="H47" s="32">
        <f t="shared" ref="H47:H65" si="5">D47*F47*G47</f>
        <v>1800</v>
      </c>
    </row>
    <row r="48" spans="1:8">
      <c r="A48" s="27" t="s">
        <v>214</v>
      </c>
      <c r="B48" s="36"/>
      <c r="C48" s="36"/>
      <c r="D48" s="39">
        <v>24</v>
      </c>
      <c r="E48" s="40" t="s">
        <v>44</v>
      </c>
      <c r="F48" s="40">
        <v>1</v>
      </c>
      <c r="G48" s="37">
        <v>200</v>
      </c>
      <c r="H48" s="32">
        <f t="shared" si="5"/>
        <v>4800</v>
      </c>
    </row>
    <row r="49" spans="1:8">
      <c r="A49" s="27" t="s">
        <v>207</v>
      </c>
      <c r="B49" s="36"/>
      <c r="C49" s="36"/>
      <c r="D49" s="39">
        <v>20</v>
      </c>
      <c r="E49" s="40" t="s">
        <v>44</v>
      </c>
      <c r="F49" s="40">
        <v>1</v>
      </c>
      <c r="G49" s="37">
        <v>500</v>
      </c>
      <c r="H49" s="32">
        <f t="shared" si="5"/>
        <v>10000</v>
      </c>
    </row>
    <row r="50" spans="1:8">
      <c r="A50" s="27" t="s">
        <v>208</v>
      </c>
      <c r="B50" s="36"/>
      <c r="C50" s="36"/>
      <c r="D50" s="39">
        <v>16</v>
      </c>
      <c r="E50" s="40" t="s">
        <v>44</v>
      </c>
      <c r="F50" s="40">
        <v>1</v>
      </c>
      <c r="G50" s="37">
        <v>500</v>
      </c>
      <c r="H50" s="32">
        <f t="shared" si="5"/>
        <v>8000</v>
      </c>
    </row>
    <row r="51" spans="1:8">
      <c r="A51" s="27" t="s">
        <v>209</v>
      </c>
      <c r="B51" s="36"/>
      <c r="C51" s="36"/>
      <c r="D51" s="39">
        <v>1</v>
      </c>
      <c r="E51" s="40" t="s">
        <v>44</v>
      </c>
      <c r="F51" s="40">
        <v>1</v>
      </c>
      <c r="G51" s="37">
        <v>4000</v>
      </c>
      <c r="H51" s="32">
        <f t="shared" si="5"/>
        <v>4000</v>
      </c>
    </row>
    <row r="52" spans="1:8">
      <c r="A52" s="27" t="s">
        <v>210</v>
      </c>
      <c r="B52" s="36"/>
      <c r="C52" s="36"/>
      <c r="D52" s="39">
        <v>6</v>
      </c>
      <c r="E52" s="40" t="s">
        <v>44</v>
      </c>
      <c r="F52" s="40">
        <v>1</v>
      </c>
      <c r="G52" s="37">
        <v>500</v>
      </c>
      <c r="H52" s="32">
        <f t="shared" si="5"/>
        <v>3000</v>
      </c>
    </row>
    <row r="53" spans="1:8">
      <c r="A53" s="27" t="s">
        <v>175</v>
      </c>
      <c r="B53" s="36"/>
      <c r="C53" s="36"/>
      <c r="D53" s="39">
        <v>44</v>
      </c>
      <c r="E53" s="40" t="s">
        <v>151</v>
      </c>
      <c r="F53" s="40">
        <v>1</v>
      </c>
      <c r="G53" s="37">
        <v>100</v>
      </c>
      <c r="H53" s="32">
        <f t="shared" si="5"/>
        <v>4400</v>
      </c>
    </row>
    <row r="54" spans="1:8">
      <c r="A54" s="27" t="s">
        <v>218</v>
      </c>
      <c r="B54" s="36"/>
      <c r="C54" s="36"/>
      <c r="D54" s="39">
        <v>4</v>
      </c>
      <c r="E54" s="40" t="s">
        <v>36</v>
      </c>
      <c r="F54" s="40">
        <v>1</v>
      </c>
      <c r="G54" s="37">
        <v>600</v>
      </c>
      <c r="H54" s="32">
        <f t="shared" ref="H54" si="6">D54*F54*G54</f>
        <v>2400</v>
      </c>
    </row>
    <row r="55" spans="1:8">
      <c r="A55" s="27" t="s">
        <v>211</v>
      </c>
      <c r="B55" s="36"/>
      <c r="C55" s="36"/>
      <c r="D55" s="39">
        <v>4</v>
      </c>
      <c r="E55" s="40" t="s">
        <v>44</v>
      </c>
      <c r="F55" s="40">
        <v>1</v>
      </c>
      <c r="G55" s="37">
        <v>50</v>
      </c>
      <c r="H55" s="32">
        <f t="shared" si="5"/>
        <v>200</v>
      </c>
    </row>
    <row r="56" spans="1:8">
      <c r="A56" s="27" t="s">
        <v>212</v>
      </c>
      <c r="B56" s="36"/>
      <c r="C56" s="36"/>
      <c r="D56" s="39">
        <v>2</v>
      </c>
      <c r="E56" s="40" t="s">
        <v>44</v>
      </c>
      <c r="F56" s="40">
        <v>1</v>
      </c>
      <c r="G56" s="37">
        <v>500</v>
      </c>
      <c r="H56" s="32">
        <f t="shared" si="5"/>
        <v>1000</v>
      </c>
    </row>
    <row r="57" spans="1:8">
      <c r="A57" s="27" t="s">
        <v>213</v>
      </c>
      <c r="B57" s="36"/>
      <c r="C57" s="36"/>
      <c r="D57" s="39">
        <v>2</v>
      </c>
      <c r="E57" s="40" t="s">
        <v>44</v>
      </c>
      <c r="F57" s="40">
        <v>1</v>
      </c>
      <c r="G57" s="37">
        <v>700</v>
      </c>
      <c r="H57" s="32">
        <f t="shared" si="5"/>
        <v>1400</v>
      </c>
    </row>
    <row r="58" spans="1:8">
      <c r="A58" s="56" t="s">
        <v>188</v>
      </c>
      <c r="B58" s="51"/>
      <c r="C58" s="51"/>
      <c r="D58" s="52"/>
      <c r="E58" s="53"/>
      <c r="F58" s="53"/>
      <c r="G58" s="54"/>
      <c r="H58" s="55"/>
    </row>
    <row r="59" spans="1:8">
      <c r="A59" s="27" t="s">
        <v>176</v>
      </c>
      <c r="B59" s="36"/>
      <c r="C59" s="36"/>
      <c r="D59" s="39">
        <v>1</v>
      </c>
      <c r="E59" s="40" t="s">
        <v>147</v>
      </c>
      <c r="F59" s="40">
        <v>3</v>
      </c>
      <c r="G59" s="37">
        <v>500</v>
      </c>
      <c r="H59" s="32">
        <f t="shared" si="5"/>
        <v>1500</v>
      </c>
    </row>
    <row r="60" spans="1:8">
      <c r="A60" s="27" t="s">
        <v>177</v>
      </c>
      <c r="B60" s="36"/>
      <c r="C60" s="36"/>
      <c r="D60" s="39">
        <v>1</v>
      </c>
      <c r="E60" s="40" t="s">
        <v>147</v>
      </c>
      <c r="F60" s="40">
        <v>3</v>
      </c>
      <c r="G60" s="37">
        <v>400</v>
      </c>
      <c r="H60" s="32">
        <f t="shared" si="5"/>
        <v>1200</v>
      </c>
    </row>
    <row r="61" spans="1:8">
      <c r="A61" s="27" t="s">
        <v>178</v>
      </c>
      <c r="B61" s="36"/>
      <c r="C61" s="36"/>
      <c r="D61" s="39">
        <v>1</v>
      </c>
      <c r="E61" s="40" t="s">
        <v>147</v>
      </c>
      <c r="F61" s="40">
        <v>3</v>
      </c>
      <c r="G61" s="37">
        <v>400</v>
      </c>
      <c r="H61" s="32">
        <f t="shared" si="5"/>
        <v>1200</v>
      </c>
    </row>
    <row r="62" spans="1:8">
      <c r="A62" s="27" t="s">
        <v>179</v>
      </c>
      <c r="B62" s="36"/>
      <c r="C62" s="36"/>
      <c r="D62" s="39">
        <v>1</v>
      </c>
      <c r="E62" s="40" t="s">
        <v>147</v>
      </c>
      <c r="F62" s="40">
        <v>3</v>
      </c>
      <c r="G62" s="37">
        <v>400</v>
      </c>
      <c r="H62" s="32">
        <f t="shared" si="5"/>
        <v>1200</v>
      </c>
    </row>
    <row r="63" spans="1:8">
      <c r="A63" s="27" t="s">
        <v>180</v>
      </c>
      <c r="B63" s="36"/>
      <c r="C63" s="36"/>
      <c r="D63" s="39">
        <v>14</v>
      </c>
      <c r="E63" s="40" t="s">
        <v>147</v>
      </c>
      <c r="F63" s="40">
        <v>2</v>
      </c>
      <c r="G63" s="37">
        <v>300</v>
      </c>
      <c r="H63" s="32">
        <f t="shared" si="5"/>
        <v>8400</v>
      </c>
    </row>
    <row r="64" spans="1:8">
      <c r="A64" s="27" t="s">
        <v>181</v>
      </c>
      <c r="B64" s="36"/>
      <c r="C64" s="36"/>
      <c r="D64" s="39">
        <v>18</v>
      </c>
      <c r="E64" s="40" t="s">
        <v>148</v>
      </c>
      <c r="F64" s="40">
        <v>1</v>
      </c>
      <c r="G64" s="37">
        <v>300</v>
      </c>
      <c r="H64" s="32">
        <f t="shared" si="5"/>
        <v>5400</v>
      </c>
    </row>
    <row r="65" spans="1:8">
      <c r="A65" s="27" t="s">
        <v>182</v>
      </c>
      <c r="B65" s="36"/>
      <c r="C65" s="36"/>
      <c r="D65" s="39">
        <v>2</v>
      </c>
      <c r="E65" s="40" t="s">
        <v>152</v>
      </c>
      <c r="F65" s="40">
        <v>1</v>
      </c>
      <c r="G65" s="37">
        <v>3000</v>
      </c>
      <c r="H65" s="32">
        <f t="shared" si="5"/>
        <v>6000</v>
      </c>
    </row>
    <row r="66" spans="1:8">
      <c r="A66" s="84" t="s">
        <v>4</v>
      </c>
      <c r="B66" s="85"/>
      <c r="C66" s="85"/>
      <c r="D66" s="85"/>
      <c r="E66" s="85"/>
      <c r="F66" s="85"/>
      <c r="G66" s="86"/>
      <c r="H66" s="35">
        <f>SUM(H19:H65)</f>
        <v>164700</v>
      </c>
    </row>
    <row r="67" spans="1:8" ht="23" customHeight="1">
      <c r="A67" s="87" t="s">
        <v>229</v>
      </c>
      <c r="B67" s="87"/>
      <c r="C67" s="87"/>
      <c r="D67" s="87"/>
      <c r="E67" s="87"/>
      <c r="F67" s="87"/>
      <c r="G67" s="87"/>
      <c r="H67" s="87"/>
    </row>
    <row r="68" spans="1:8">
      <c r="A68" s="27" t="s">
        <v>142</v>
      </c>
      <c r="B68" s="36"/>
      <c r="C68" s="36"/>
      <c r="D68" s="39">
        <v>120</v>
      </c>
      <c r="E68" s="40" t="s">
        <v>222</v>
      </c>
      <c r="F68" s="40">
        <v>1</v>
      </c>
      <c r="G68" s="37">
        <v>18</v>
      </c>
      <c r="H68" s="32">
        <f t="shared" ref="H68:H86" si="7">D68*F68*G68</f>
        <v>2160</v>
      </c>
    </row>
    <row r="69" spans="1:8">
      <c r="A69" s="27" t="s">
        <v>34</v>
      </c>
      <c r="B69" s="36"/>
      <c r="C69" s="36"/>
      <c r="D69" s="39">
        <v>35</v>
      </c>
      <c r="E69" s="40" t="s">
        <v>36</v>
      </c>
      <c r="F69" s="40">
        <v>1</v>
      </c>
      <c r="G69" s="37">
        <v>8</v>
      </c>
      <c r="H69" s="32">
        <f t="shared" si="7"/>
        <v>280</v>
      </c>
    </row>
    <row r="70" spans="1:8">
      <c r="A70" s="27" t="s">
        <v>143</v>
      </c>
      <c r="B70" s="36"/>
      <c r="C70" s="36"/>
      <c r="D70" s="39">
        <v>35</v>
      </c>
      <c r="E70" s="40" t="s">
        <v>36</v>
      </c>
      <c r="F70" s="40">
        <v>1</v>
      </c>
      <c r="G70" s="37">
        <v>8</v>
      </c>
      <c r="H70" s="32">
        <f t="shared" si="7"/>
        <v>280</v>
      </c>
    </row>
    <row r="71" spans="1:8">
      <c r="A71" s="27" t="s">
        <v>228</v>
      </c>
      <c r="B71" s="36"/>
      <c r="C71" s="36"/>
      <c r="D71" s="39">
        <v>1</v>
      </c>
      <c r="E71" s="40" t="s">
        <v>36</v>
      </c>
      <c r="F71" s="40">
        <v>1</v>
      </c>
      <c r="G71" s="37">
        <v>500</v>
      </c>
      <c r="H71" s="32">
        <f t="shared" si="7"/>
        <v>500</v>
      </c>
    </row>
    <row r="72" spans="1:8">
      <c r="A72" s="27" t="s">
        <v>146</v>
      </c>
      <c r="B72" s="36"/>
      <c r="C72" s="36"/>
      <c r="D72" s="39">
        <v>100</v>
      </c>
      <c r="E72" s="40" t="s">
        <v>36</v>
      </c>
      <c r="F72" s="40">
        <v>1</v>
      </c>
      <c r="G72" s="37">
        <v>3</v>
      </c>
      <c r="H72" s="32">
        <f t="shared" si="7"/>
        <v>300</v>
      </c>
    </row>
    <row r="73" spans="1:8">
      <c r="A73" s="27" t="s">
        <v>224</v>
      </c>
      <c r="B73" s="36"/>
      <c r="C73" s="36"/>
      <c r="D73" s="39">
        <v>6</v>
      </c>
      <c r="E73" s="40" t="s">
        <v>36</v>
      </c>
      <c r="F73" s="40">
        <v>1</v>
      </c>
      <c r="G73" s="37">
        <v>40</v>
      </c>
      <c r="H73" s="32">
        <f t="shared" si="7"/>
        <v>240</v>
      </c>
    </row>
    <row r="74" spans="1:8">
      <c r="A74" s="27" t="s">
        <v>144</v>
      </c>
      <c r="B74" s="36"/>
      <c r="C74" s="36"/>
      <c r="D74" s="39">
        <v>10</v>
      </c>
      <c r="E74" s="40" t="s">
        <v>36</v>
      </c>
      <c r="F74" s="40">
        <v>1</v>
      </c>
      <c r="G74" s="37">
        <v>35</v>
      </c>
      <c r="H74" s="32">
        <f t="shared" si="7"/>
        <v>350</v>
      </c>
    </row>
    <row r="75" spans="1:8">
      <c r="A75" s="27" t="s">
        <v>145</v>
      </c>
      <c r="B75" s="36"/>
      <c r="C75" s="36"/>
      <c r="D75" s="39">
        <v>10</v>
      </c>
      <c r="E75" s="40" t="s">
        <v>36</v>
      </c>
      <c r="F75" s="40">
        <v>1</v>
      </c>
      <c r="G75" s="37">
        <v>20</v>
      </c>
      <c r="H75" s="32">
        <f t="shared" si="7"/>
        <v>200</v>
      </c>
    </row>
    <row r="76" spans="1:8">
      <c r="A76" s="27" t="s">
        <v>25</v>
      </c>
      <c r="B76" s="36"/>
      <c r="C76" s="36"/>
      <c r="D76" s="39">
        <v>5</v>
      </c>
      <c r="E76" s="40" t="s">
        <v>36</v>
      </c>
      <c r="F76" s="40">
        <v>1</v>
      </c>
      <c r="G76" s="37">
        <v>80</v>
      </c>
      <c r="H76" s="32">
        <f t="shared" si="7"/>
        <v>400</v>
      </c>
    </row>
    <row r="77" spans="1:8">
      <c r="A77" s="27" t="s">
        <v>225</v>
      </c>
      <c r="B77" s="36"/>
      <c r="C77" s="36"/>
      <c r="D77" s="39">
        <v>1</v>
      </c>
      <c r="E77" s="40" t="s">
        <v>36</v>
      </c>
      <c r="F77" s="40">
        <v>1</v>
      </c>
      <c r="G77" s="37">
        <v>200</v>
      </c>
      <c r="H77" s="32">
        <f t="shared" si="7"/>
        <v>200</v>
      </c>
    </row>
    <row r="78" spans="1:8">
      <c r="A78" s="27" t="s">
        <v>226</v>
      </c>
      <c r="B78" s="36"/>
      <c r="C78" s="36"/>
      <c r="D78" s="39">
        <v>4</v>
      </c>
      <c r="E78" s="40" t="s">
        <v>36</v>
      </c>
      <c r="F78" s="40">
        <v>1</v>
      </c>
      <c r="G78" s="37">
        <v>380</v>
      </c>
      <c r="H78" s="32">
        <f t="shared" si="7"/>
        <v>1520</v>
      </c>
    </row>
    <row r="79" spans="1:8">
      <c r="A79" s="27" t="s">
        <v>226</v>
      </c>
      <c r="B79" s="36"/>
      <c r="C79" s="36"/>
      <c r="D79" s="39">
        <v>4</v>
      </c>
      <c r="E79" s="40" t="s">
        <v>36</v>
      </c>
      <c r="F79" s="40">
        <v>1</v>
      </c>
      <c r="G79" s="37">
        <v>380</v>
      </c>
      <c r="H79" s="32">
        <f t="shared" ref="H79:H80" si="8">D79*F79*G79</f>
        <v>1520</v>
      </c>
    </row>
    <row r="80" spans="1:8">
      <c r="A80" s="27" t="s">
        <v>267</v>
      </c>
      <c r="B80" s="36"/>
      <c r="C80" s="36"/>
      <c r="D80" s="39">
        <v>1</v>
      </c>
      <c r="E80" s="40" t="s">
        <v>223</v>
      </c>
      <c r="F80" s="40">
        <v>1</v>
      </c>
      <c r="G80" s="37">
        <v>3000</v>
      </c>
      <c r="H80" s="32">
        <f t="shared" si="8"/>
        <v>3000</v>
      </c>
    </row>
    <row r="81" spans="1:8">
      <c r="A81" s="27" t="s">
        <v>227</v>
      </c>
      <c r="B81" s="36"/>
      <c r="C81" s="36"/>
      <c r="D81" s="39">
        <v>1</v>
      </c>
      <c r="E81" s="40" t="s">
        <v>223</v>
      </c>
      <c r="F81" s="40">
        <v>1</v>
      </c>
      <c r="G81" s="37">
        <v>75000</v>
      </c>
      <c r="H81" s="32">
        <f t="shared" si="7"/>
        <v>75000</v>
      </c>
    </row>
    <row r="82" spans="1:8">
      <c r="A82" s="27" t="s">
        <v>219</v>
      </c>
      <c r="B82" s="36"/>
      <c r="C82" s="36"/>
      <c r="D82" s="39">
        <v>100</v>
      </c>
      <c r="E82" s="40" t="s">
        <v>36</v>
      </c>
      <c r="F82" s="40">
        <v>1</v>
      </c>
      <c r="G82" s="37">
        <v>200</v>
      </c>
      <c r="H82" s="32">
        <f t="shared" si="7"/>
        <v>20000</v>
      </c>
    </row>
    <row r="83" spans="1:8">
      <c r="A83" s="27" t="s">
        <v>220</v>
      </c>
      <c r="B83" s="36"/>
      <c r="C83" s="36"/>
      <c r="D83" s="39">
        <v>1</v>
      </c>
      <c r="E83" s="40" t="s">
        <v>36</v>
      </c>
      <c r="F83" s="40">
        <v>1</v>
      </c>
      <c r="G83" s="37">
        <v>4500</v>
      </c>
      <c r="H83" s="32">
        <f t="shared" si="7"/>
        <v>4500</v>
      </c>
    </row>
    <row r="84" spans="1:8">
      <c r="A84" s="27" t="s">
        <v>221</v>
      </c>
      <c r="B84" s="36"/>
      <c r="C84" s="36"/>
      <c r="D84" s="39">
        <v>30</v>
      </c>
      <c r="E84" s="40" t="s">
        <v>36</v>
      </c>
      <c r="F84" s="40">
        <v>1</v>
      </c>
      <c r="G84" s="37">
        <v>150</v>
      </c>
      <c r="H84" s="32">
        <f t="shared" si="7"/>
        <v>4500</v>
      </c>
    </row>
    <row r="85" spans="1:8">
      <c r="A85" s="27" t="s">
        <v>277</v>
      </c>
      <c r="B85" s="36"/>
      <c r="C85" s="36"/>
      <c r="D85" s="39">
        <v>1</v>
      </c>
      <c r="E85" s="40" t="s">
        <v>223</v>
      </c>
      <c r="F85" s="40">
        <v>1</v>
      </c>
      <c r="G85" s="37">
        <v>1000</v>
      </c>
      <c r="H85" s="32">
        <f t="shared" ref="H85" si="9">D85*F85*G85</f>
        <v>1000</v>
      </c>
    </row>
    <row r="86" spans="1:8">
      <c r="A86" s="27" t="s">
        <v>275</v>
      </c>
      <c r="B86" s="36"/>
      <c r="C86" s="36"/>
      <c r="D86" s="39">
        <v>1</v>
      </c>
      <c r="E86" s="40" t="s">
        <v>223</v>
      </c>
      <c r="F86" s="40">
        <v>1</v>
      </c>
      <c r="G86" s="37">
        <v>1000</v>
      </c>
      <c r="H86" s="32">
        <f t="shared" si="7"/>
        <v>1000</v>
      </c>
    </row>
    <row r="87" spans="1:8">
      <c r="A87" s="84" t="s">
        <v>4</v>
      </c>
      <c r="B87" s="85"/>
      <c r="C87" s="85"/>
      <c r="D87" s="85"/>
      <c r="E87" s="85"/>
      <c r="F87" s="85"/>
      <c r="G87" s="86"/>
      <c r="H87" s="35">
        <f>SUM(H68:H86)</f>
        <v>116950</v>
      </c>
    </row>
    <row r="88" spans="1:8" ht="23" customHeight="1">
      <c r="A88" s="87" t="s">
        <v>232</v>
      </c>
      <c r="B88" s="87"/>
      <c r="C88" s="87"/>
      <c r="D88" s="87"/>
      <c r="E88" s="87"/>
      <c r="F88" s="87"/>
      <c r="G88" s="87"/>
      <c r="H88" s="87"/>
    </row>
    <row r="89" spans="1:8">
      <c r="A89" s="27" t="s">
        <v>230</v>
      </c>
      <c r="B89" s="36"/>
      <c r="C89" s="36"/>
      <c r="D89" s="39">
        <v>1</v>
      </c>
      <c r="E89" s="40" t="s">
        <v>36</v>
      </c>
      <c r="F89" s="40">
        <v>1</v>
      </c>
      <c r="G89" s="37">
        <v>80000</v>
      </c>
      <c r="H89" s="32">
        <f t="shared" ref="H89:H90" si="10">D89*F89*G89</f>
        <v>80000</v>
      </c>
    </row>
    <row r="90" spans="1:8">
      <c r="A90" s="27" t="s">
        <v>231</v>
      </c>
      <c r="B90" s="36"/>
      <c r="C90" s="36"/>
      <c r="D90" s="39">
        <v>1</v>
      </c>
      <c r="E90" s="40" t="s">
        <v>222</v>
      </c>
      <c r="F90" s="40">
        <v>1</v>
      </c>
      <c r="G90" s="37">
        <v>50000</v>
      </c>
      <c r="H90" s="32">
        <f t="shared" si="10"/>
        <v>50000</v>
      </c>
    </row>
    <row r="91" spans="1:8">
      <c r="A91" s="84" t="s">
        <v>4</v>
      </c>
      <c r="B91" s="85"/>
      <c r="C91" s="85"/>
      <c r="D91" s="85"/>
      <c r="E91" s="85"/>
      <c r="F91" s="85"/>
      <c r="G91" s="86"/>
      <c r="H91" s="35">
        <f>SUM(H89:H90)</f>
        <v>130000</v>
      </c>
    </row>
    <row r="92" spans="1:8" ht="23" customHeight="1">
      <c r="A92" s="87" t="s">
        <v>233</v>
      </c>
      <c r="B92" s="87"/>
      <c r="C92" s="87"/>
      <c r="D92" s="87"/>
      <c r="E92" s="87"/>
      <c r="F92" s="87"/>
      <c r="G92" s="87"/>
      <c r="H92" s="87"/>
    </row>
    <row r="93" spans="1:8">
      <c r="A93" s="27" t="s">
        <v>234</v>
      </c>
      <c r="B93" s="36" t="s">
        <v>235</v>
      </c>
      <c r="C93" s="36"/>
      <c r="D93" s="39">
        <v>2</v>
      </c>
      <c r="E93" s="40" t="s">
        <v>37</v>
      </c>
      <c r="F93" s="40">
        <v>1</v>
      </c>
      <c r="G93" s="37">
        <v>3500</v>
      </c>
      <c r="H93" s="32">
        <f t="shared" ref="H93:H95" si="11">D93*F93*G93</f>
        <v>7000</v>
      </c>
    </row>
    <row r="94" spans="1:8">
      <c r="A94" s="27" t="s">
        <v>236</v>
      </c>
      <c r="B94" s="36" t="s">
        <v>235</v>
      </c>
      <c r="C94" s="36"/>
      <c r="D94" s="39">
        <v>3</v>
      </c>
      <c r="E94" s="40" t="s">
        <v>237</v>
      </c>
      <c r="F94" s="40">
        <v>1</v>
      </c>
      <c r="G94" s="37">
        <v>4000</v>
      </c>
      <c r="H94" s="32">
        <f t="shared" si="11"/>
        <v>12000</v>
      </c>
    </row>
    <row r="95" spans="1:8">
      <c r="A95" s="27" t="s">
        <v>238</v>
      </c>
      <c r="B95" s="36"/>
      <c r="C95" s="36"/>
      <c r="D95" s="39">
        <v>1</v>
      </c>
      <c r="E95" s="40" t="s">
        <v>239</v>
      </c>
      <c r="F95" s="40">
        <v>1</v>
      </c>
      <c r="G95" s="37">
        <v>3000</v>
      </c>
      <c r="H95" s="32">
        <f t="shared" si="11"/>
        <v>3000</v>
      </c>
    </row>
    <row r="96" spans="1:8">
      <c r="A96" s="84" t="s">
        <v>4</v>
      </c>
      <c r="B96" s="85"/>
      <c r="C96" s="85"/>
      <c r="D96" s="85"/>
      <c r="E96" s="85"/>
      <c r="F96" s="85"/>
      <c r="G96" s="86"/>
      <c r="H96" s="35">
        <f>SUM(H93:H95)</f>
        <v>22000</v>
      </c>
    </row>
    <row r="97" spans="1:8" ht="23" customHeight="1">
      <c r="A97" s="87" t="s">
        <v>247</v>
      </c>
      <c r="B97" s="87"/>
      <c r="C97" s="87"/>
      <c r="D97" s="87"/>
      <c r="E97" s="87"/>
      <c r="F97" s="87"/>
      <c r="G97" s="87"/>
      <c r="H97" s="87"/>
    </row>
    <row r="98" spans="1:8">
      <c r="A98" s="27" t="s">
        <v>297</v>
      </c>
      <c r="B98" s="36" t="s">
        <v>250</v>
      </c>
      <c r="C98" s="36" t="s">
        <v>251</v>
      </c>
      <c r="D98" s="39">
        <v>1</v>
      </c>
      <c r="E98" s="40" t="s">
        <v>253</v>
      </c>
      <c r="F98" s="40">
        <v>0</v>
      </c>
      <c r="G98" s="36">
        <v>100000</v>
      </c>
      <c r="H98" s="32">
        <f t="shared" ref="H98:H101" si="12">D98*F98*G98</f>
        <v>0</v>
      </c>
    </row>
    <row r="99" spans="1:8">
      <c r="A99" s="27" t="s">
        <v>296</v>
      </c>
      <c r="B99" s="36" t="s">
        <v>250</v>
      </c>
      <c r="C99" s="36"/>
      <c r="D99" s="39">
        <v>1</v>
      </c>
      <c r="E99" s="40" t="s">
        <v>253</v>
      </c>
      <c r="F99" s="40">
        <v>1</v>
      </c>
      <c r="G99" s="36">
        <v>60000</v>
      </c>
      <c r="H99" s="32">
        <f t="shared" ref="H99" si="13">D99*F99*G99</f>
        <v>60000</v>
      </c>
    </row>
    <row r="100" spans="1:8">
      <c r="A100" s="27" t="s">
        <v>248</v>
      </c>
      <c r="B100" s="36" t="s">
        <v>252</v>
      </c>
      <c r="C100" s="36"/>
      <c r="D100" s="39">
        <v>4</v>
      </c>
      <c r="E100" s="40" t="s">
        <v>37</v>
      </c>
      <c r="F100" s="40">
        <v>1</v>
      </c>
      <c r="G100" s="36">
        <v>6000</v>
      </c>
      <c r="H100" s="32">
        <f t="shared" si="12"/>
        <v>24000</v>
      </c>
    </row>
    <row r="101" spans="1:8">
      <c r="A101" s="27" t="s">
        <v>249</v>
      </c>
      <c r="B101" s="36"/>
      <c r="C101" s="36"/>
      <c r="D101" s="39">
        <v>1</v>
      </c>
      <c r="E101" s="40" t="s">
        <v>253</v>
      </c>
      <c r="F101" s="40">
        <v>1</v>
      </c>
      <c r="G101" s="36">
        <v>20000</v>
      </c>
      <c r="H101" s="32">
        <f t="shared" si="12"/>
        <v>20000</v>
      </c>
    </row>
    <row r="102" spans="1:8">
      <c r="A102" s="84" t="s">
        <v>4</v>
      </c>
      <c r="B102" s="85"/>
      <c r="C102" s="85"/>
      <c r="D102" s="85"/>
      <c r="E102" s="85"/>
      <c r="F102" s="85"/>
      <c r="G102" s="86"/>
      <c r="H102" s="35">
        <f>SUM(H98:H101)</f>
        <v>104000</v>
      </c>
    </row>
    <row r="103" spans="1:8" ht="23" customHeight="1">
      <c r="A103" s="87" t="s">
        <v>279</v>
      </c>
      <c r="B103" s="87"/>
      <c r="C103" s="87"/>
      <c r="D103" s="87"/>
      <c r="E103" s="87"/>
      <c r="F103" s="87"/>
      <c r="G103" s="87"/>
      <c r="H103" s="87"/>
    </row>
    <row r="104" spans="1:8">
      <c r="A104" s="27" t="s">
        <v>240</v>
      </c>
      <c r="B104" s="36"/>
      <c r="C104" s="36"/>
      <c r="D104" s="39">
        <v>1</v>
      </c>
      <c r="E104" s="40" t="s">
        <v>241</v>
      </c>
      <c r="F104" s="40">
        <v>0.75</v>
      </c>
      <c r="G104" s="37">
        <v>12000</v>
      </c>
      <c r="H104" s="32">
        <f t="shared" ref="H104:H110" si="14">D104*F104*G104</f>
        <v>9000</v>
      </c>
    </row>
    <row r="105" spans="1:8">
      <c r="A105" s="27" t="s">
        <v>242</v>
      </c>
      <c r="B105" s="36"/>
      <c r="C105" s="36"/>
      <c r="D105" s="39">
        <v>1</v>
      </c>
      <c r="E105" s="40" t="s">
        <v>241</v>
      </c>
      <c r="F105" s="40">
        <v>1</v>
      </c>
      <c r="G105" s="37">
        <v>8500</v>
      </c>
      <c r="H105" s="32">
        <f t="shared" ref="H105:H107" si="15">D105*F105*G105</f>
        <v>8500</v>
      </c>
    </row>
    <row r="106" spans="1:8">
      <c r="A106" s="27" t="s">
        <v>245</v>
      </c>
      <c r="B106" s="36"/>
      <c r="C106" s="36"/>
      <c r="D106" s="39">
        <v>1</v>
      </c>
      <c r="E106" s="40" t="s">
        <v>241</v>
      </c>
      <c r="F106" s="40">
        <v>1</v>
      </c>
      <c r="G106" s="37">
        <v>10000</v>
      </c>
      <c r="H106" s="32">
        <f t="shared" si="15"/>
        <v>10000</v>
      </c>
    </row>
    <row r="107" spans="1:8">
      <c r="A107" s="27" t="s">
        <v>246</v>
      </c>
      <c r="B107" s="36"/>
      <c r="C107" s="36"/>
      <c r="D107" s="39">
        <v>1</v>
      </c>
      <c r="E107" s="40" t="s">
        <v>241</v>
      </c>
      <c r="F107" s="40">
        <v>1</v>
      </c>
      <c r="G107" s="37">
        <v>10000</v>
      </c>
      <c r="H107" s="32">
        <f t="shared" si="15"/>
        <v>10000</v>
      </c>
    </row>
    <row r="108" spans="1:8">
      <c r="A108" s="27" t="s">
        <v>243</v>
      </c>
      <c r="B108" s="36"/>
      <c r="C108" s="36"/>
      <c r="D108" s="39">
        <v>3</v>
      </c>
      <c r="E108" s="40" t="s">
        <v>241</v>
      </c>
      <c r="F108" s="40">
        <v>2</v>
      </c>
      <c r="G108" s="37">
        <v>700</v>
      </c>
      <c r="H108" s="32">
        <f t="shared" si="14"/>
        <v>4200</v>
      </c>
    </row>
    <row r="109" spans="1:8">
      <c r="A109" s="27" t="s">
        <v>244</v>
      </c>
      <c r="B109" s="36"/>
      <c r="C109" s="36"/>
      <c r="D109" s="39">
        <v>2</v>
      </c>
      <c r="E109" s="40" t="s">
        <v>241</v>
      </c>
      <c r="F109" s="40">
        <v>2</v>
      </c>
      <c r="G109" s="37">
        <v>400</v>
      </c>
      <c r="H109" s="32">
        <f t="shared" ref="H109" si="16">D109*F109*G109</f>
        <v>1600</v>
      </c>
    </row>
    <row r="110" spans="1:8">
      <c r="A110" s="27" t="s">
        <v>280</v>
      </c>
      <c r="B110" s="36"/>
      <c r="C110" s="36"/>
      <c r="D110" s="39">
        <v>100</v>
      </c>
      <c r="E110" s="40" t="s">
        <v>241</v>
      </c>
      <c r="F110" s="40">
        <v>1</v>
      </c>
      <c r="G110" s="37">
        <v>150</v>
      </c>
      <c r="H110" s="32">
        <f t="shared" si="14"/>
        <v>15000</v>
      </c>
    </row>
    <row r="111" spans="1:8">
      <c r="A111" s="84" t="s">
        <v>4</v>
      </c>
      <c r="B111" s="85"/>
      <c r="C111" s="85"/>
      <c r="D111" s="85"/>
      <c r="E111" s="85"/>
      <c r="F111" s="85"/>
      <c r="G111" s="86"/>
      <c r="H111" s="35">
        <f>SUM(H104:H110)</f>
        <v>58300</v>
      </c>
    </row>
    <row r="112" spans="1:8">
      <c r="A112" s="84" t="s">
        <v>254</v>
      </c>
      <c r="B112" s="85"/>
      <c r="C112" s="85"/>
      <c r="D112" s="85"/>
      <c r="E112" s="85"/>
      <c r="F112" s="85"/>
      <c r="G112" s="86"/>
      <c r="H112" s="35">
        <f>H16+H66+H87+H91+H96+H102+H111</f>
        <v>740728</v>
      </c>
    </row>
    <row r="113" spans="1:8">
      <c r="A113" s="84" t="s">
        <v>261</v>
      </c>
      <c r="B113" s="85"/>
      <c r="C113" s="85"/>
      <c r="D113" s="85"/>
      <c r="E113" s="85"/>
      <c r="F113" s="85"/>
      <c r="G113" s="86"/>
      <c r="H113" s="35">
        <f>H112*0.1</f>
        <v>74072.800000000003</v>
      </c>
    </row>
    <row r="114" spans="1:8">
      <c r="A114" s="84" t="s">
        <v>262</v>
      </c>
      <c r="B114" s="85"/>
      <c r="C114" s="85"/>
      <c r="D114" s="85"/>
      <c r="E114" s="85"/>
      <c r="F114" s="85"/>
      <c r="G114" s="86"/>
      <c r="H114" s="35">
        <f>H112+H113</f>
        <v>814800.8</v>
      </c>
    </row>
  </sheetData>
  <mergeCells count="17">
    <mergeCell ref="A114:G114"/>
    <mergeCell ref="A103:H103"/>
    <mergeCell ref="A111:G111"/>
    <mergeCell ref="A97:H97"/>
    <mergeCell ref="A102:G102"/>
    <mergeCell ref="A112:G112"/>
    <mergeCell ref="A113:G113"/>
    <mergeCell ref="A96:G96"/>
    <mergeCell ref="A3:H3"/>
    <mergeCell ref="A16:G16"/>
    <mergeCell ref="A17:H17"/>
    <mergeCell ref="A66:G66"/>
    <mergeCell ref="A67:H67"/>
    <mergeCell ref="A88:H88"/>
    <mergeCell ref="A87:G87"/>
    <mergeCell ref="A91:G91"/>
    <mergeCell ref="A92:H92"/>
  </mergeCells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7"/>
  <sheetViews>
    <sheetView topLeftCell="A35" zoomScaleNormal="120" zoomScalePageLayoutView="120" workbookViewId="0">
      <selection activeCell="B42" sqref="A42:XFD42"/>
    </sheetView>
  </sheetViews>
  <sheetFormatPr baseColWidth="10" defaultColWidth="8.85546875" defaultRowHeight="12" x14ac:dyDescent="0"/>
  <cols>
    <col min="1" max="1" width="35.28515625" customWidth="1"/>
    <col min="2" max="2" width="52.28515625" customWidth="1"/>
    <col min="3" max="3" width="6" style="74" customWidth="1"/>
    <col min="4" max="4" width="5.42578125" style="74" customWidth="1"/>
    <col min="5" max="5" width="6.85546875" style="74" customWidth="1"/>
    <col min="6" max="6" width="11.7109375" style="74" customWidth="1"/>
  </cols>
  <sheetData>
    <row r="2" spans="1:6">
      <c r="A2" s="1" t="s">
        <v>0</v>
      </c>
      <c r="B2" s="1" t="s">
        <v>6</v>
      </c>
      <c r="C2" s="66" t="s">
        <v>1</v>
      </c>
      <c r="D2" s="66" t="s">
        <v>159</v>
      </c>
      <c r="E2" s="66" t="s">
        <v>2</v>
      </c>
      <c r="F2" s="66" t="s">
        <v>3</v>
      </c>
    </row>
    <row r="3" spans="1:6" ht="16">
      <c r="A3" s="90" t="s">
        <v>5</v>
      </c>
      <c r="B3" s="90"/>
      <c r="C3" s="90"/>
      <c r="D3" s="90"/>
      <c r="E3" s="90"/>
      <c r="F3" s="90"/>
    </row>
    <row r="4" spans="1:6" ht="16">
      <c r="A4" s="4" t="s">
        <v>119</v>
      </c>
      <c r="B4" s="21" t="s">
        <v>256</v>
      </c>
      <c r="C4" s="14">
        <v>41</v>
      </c>
      <c r="D4" s="14">
        <v>1</v>
      </c>
      <c r="E4" s="14">
        <v>2800</v>
      </c>
      <c r="F4" s="67">
        <f>E4*D4*C4</f>
        <v>114800</v>
      </c>
    </row>
    <row r="5" spans="1:6" ht="16">
      <c r="A5" s="4" t="s">
        <v>120</v>
      </c>
      <c r="B5" s="21" t="s">
        <v>255</v>
      </c>
      <c r="C5" s="14">
        <v>8</v>
      </c>
      <c r="D5" s="14">
        <v>1</v>
      </c>
      <c r="E5" s="14">
        <v>2760</v>
      </c>
      <c r="F5" s="67">
        <f t="shared" ref="F5:F15" si="0">E5*D5*C5</f>
        <v>22080</v>
      </c>
    </row>
    <row r="6" spans="1:6" ht="16">
      <c r="A6" s="4" t="s">
        <v>121</v>
      </c>
      <c r="B6" s="21" t="s">
        <v>255</v>
      </c>
      <c r="C6" s="14">
        <v>15</v>
      </c>
      <c r="D6" s="14">
        <v>1</v>
      </c>
      <c r="E6" s="14">
        <v>3980</v>
      </c>
      <c r="F6" s="67">
        <f t="shared" si="0"/>
        <v>59700</v>
      </c>
    </row>
    <row r="7" spans="1:6" ht="16">
      <c r="A7" s="4" t="s">
        <v>122</v>
      </c>
      <c r="B7" s="21" t="s">
        <v>255</v>
      </c>
      <c r="C7" s="14">
        <v>9</v>
      </c>
      <c r="D7" s="14">
        <v>1</v>
      </c>
      <c r="E7" s="14">
        <v>3300</v>
      </c>
      <c r="F7" s="67">
        <f t="shared" si="0"/>
        <v>29700</v>
      </c>
    </row>
    <row r="8" spans="1:6" ht="16">
      <c r="A8" s="4" t="s">
        <v>123</v>
      </c>
      <c r="B8" s="21" t="s">
        <v>255</v>
      </c>
      <c r="C8" s="14">
        <v>4</v>
      </c>
      <c r="D8" s="14">
        <v>1</v>
      </c>
      <c r="E8" s="14">
        <v>3500</v>
      </c>
      <c r="F8" s="67">
        <f t="shared" si="0"/>
        <v>14000</v>
      </c>
    </row>
    <row r="9" spans="1:6" ht="16">
      <c r="A9" s="4" t="s">
        <v>81</v>
      </c>
      <c r="B9" s="21" t="s">
        <v>259</v>
      </c>
      <c r="C9" s="14">
        <v>3</v>
      </c>
      <c r="D9" s="14">
        <v>2</v>
      </c>
      <c r="E9" s="14">
        <v>235</v>
      </c>
      <c r="F9" s="67">
        <f t="shared" si="0"/>
        <v>1410</v>
      </c>
    </row>
    <row r="10" spans="1:6" ht="16">
      <c r="A10" s="4" t="s">
        <v>124</v>
      </c>
      <c r="B10" s="21" t="s">
        <v>255</v>
      </c>
      <c r="C10" s="14">
        <v>4</v>
      </c>
      <c r="D10" s="14">
        <v>1</v>
      </c>
      <c r="E10" s="14">
        <v>3920</v>
      </c>
      <c r="F10" s="67">
        <f t="shared" si="0"/>
        <v>15680</v>
      </c>
    </row>
    <row r="11" spans="1:6" ht="16">
      <c r="A11" s="4" t="s">
        <v>82</v>
      </c>
      <c r="B11" s="21"/>
      <c r="C11" s="14">
        <v>3</v>
      </c>
      <c r="D11" s="14">
        <v>1</v>
      </c>
      <c r="E11" s="14">
        <v>0</v>
      </c>
      <c r="F11" s="67">
        <f t="shared" si="0"/>
        <v>0</v>
      </c>
    </row>
    <row r="12" spans="1:6" ht="16">
      <c r="A12" s="4" t="s">
        <v>83</v>
      </c>
      <c r="B12" s="21" t="s">
        <v>255</v>
      </c>
      <c r="C12" s="14">
        <v>3</v>
      </c>
      <c r="D12" s="14">
        <v>1</v>
      </c>
      <c r="E12" s="14">
        <v>2940</v>
      </c>
      <c r="F12" s="67">
        <f t="shared" si="0"/>
        <v>8820</v>
      </c>
    </row>
    <row r="13" spans="1:6" ht="16">
      <c r="A13" s="4" t="s">
        <v>84</v>
      </c>
      <c r="B13" s="21" t="s">
        <v>255</v>
      </c>
      <c r="C13" s="14">
        <v>7</v>
      </c>
      <c r="D13" s="14">
        <v>1</v>
      </c>
      <c r="E13" s="14">
        <v>2580</v>
      </c>
      <c r="F13" s="67">
        <f t="shared" si="0"/>
        <v>18060</v>
      </c>
    </row>
    <row r="14" spans="1:6" ht="16">
      <c r="A14" s="4" t="s">
        <v>85</v>
      </c>
      <c r="B14" s="21" t="s">
        <v>255</v>
      </c>
      <c r="C14" s="14">
        <v>3</v>
      </c>
      <c r="D14" s="14">
        <v>1</v>
      </c>
      <c r="E14" s="14">
        <v>2160</v>
      </c>
      <c r="F14" s="67">
        <f t="shared" si="0"/>
        <v>6480</v>
      </c>
    </row>
    <row r="15" spans="1:6" ht="16">
      <c r="A15" s="4" t="s">
        <v>86</v>
      </c>
      <c r="B15" s="21" t="s">
        <v>255</v>
      </c>
      <c r="C15" s="14">
        <v>4</v>
      </c>
      <c r="D15" s="14">
        <v>1</v>
      </c>
      <c r="E15" s="14">
        <v>3200</v>
      </c>
      <c r="F15" s="67">
        <f t="shared" si="0"/>
        <v>12800</v>
      </c>
    </row>
    <row r="16" spans="1:6" ht="16">
      <c r="A16" s="91" t="s">
        <v>4</v>
      </c>
      <c r="B16" s="91"/>
      <c r="C16" s="91"/>
      <c r="D16" s="91"/>
      <c r="E16" s="91"/>
      <c r="F16" s="15">
        <f>SUM(F4:F15)</f>
        <v>303530</v>
      </c>
    </row>
    <row r="17" spans="1:6" ht="16">
      <c r="A17" s="91" t="s">
        <v>77</v>
      </c>
      <c r="B17" s="91"/>
      <c r="C17" s="91"/>
      <c r="D17" s="91"/>
      <c r="E17" s="91"/>
      <c r="F17" s="15">
        <f>F16*0.05</f>
        <v>15176.5</v>
      </c>
    </row>
    <row r="18" spans="1:6" ht="16">
      <c r="A18" s="91" t="s">
        <v>4</v>
      </c>
      <c r="B18" s="91"/>
      <c r="C18" s="91"/>
      <c r="D18" s="91"/>
      <c r="E18" s="91"/>
      <c r="F18" s="15">
        <f>F16+F17</f>
        <v>318706.5</v>
      </c>
    </row>
    <row r="19" spans="1:6" ht="16">
      <c r="A19" s="89" t="s">
        <v>7</v>
      </c>
      <c r="B19" s="89"/>
      <c r="C19" s="89"/>
      <c r="D19" s="89"/>
      <c r="E19" s="89"/>
      <c r="F19" s="89"/>
    </row>
    <row r="20" spans="1:6" ht="16">
      <c r="A20" s="92" t="s">
        <v>61</v>
      </c>
      <c r="B20" s="20" t="s">
        <v>74</v>
      </c>
      <c r="C20" s="67">
        <v>30</v>
      </c>
      <c r="D20" s="67">
        <v>3</v>
      </c>
      <c r="E20" s="67">
        <v>850</v>
      </c>
      <c r="F20" s="67">
        <f t="shared" ref="F20:F31" si="1">E20*D20*C20</f>
        <v>76500</v>
      </c>
    </row>
    <row r="21" spans="1:6" ht="16">
      <c r="A21" s="93"/>
      <c r="B21" s="5" t="s">
        <v>75</v>
      </c>
      <c r="C21" s="68">
        <v>35</v>
      </c>
      <c r="D21" s="68">
        <v>3</v>
      </c>
      <c r="E21" s="68">
        <v>900</v>
      </c>
      <c r="F21" s="68">
        <f t="shared" si="1"/>
        <v>94500</v>
      </c>
    </row>
    <row r="22" spans="1:6" ht="16">
      <c r="A22" s="93"/>
      <c r="B22" s="5" t="s">
        <v>76</v>
      </c>
      <c r="C22" s="68">
        <v>2</v>
      </c>
      <c r="D22" s="68">
        <v>3</v>
      </c>
      <c r="E22" s="68">
        <v>900</v>
      </c>
      <c r="F22" s="68">
        <f t="shared" si="1"/>
        <v>5400</v>
      </c>
    </row>
    <row r="23" spans="1:6" ht="16">
      <c r="A23" s="93"/>
      <c r="B23" s="20" t="s">
        <v>71</v>
      </c>
      <c r="C23" s="67">
        <v>30</v>
      </c>
      <c r="D23" s="67">
        <v>1</v>
      </c>
      <c r="E23" s="67">
        <v>750</v>
      </c>
      <c r="F23" s="67">
        <f t="shared" si="1"/>
        <v>22500</v>
      </c>
    </row>
    <row r="24" spans="1:6" ht="16">
      <c r="A24" s="93"/>
      <c r="B24" s="5" t="s">
        <v>72</v>
      </c>
      <c r="C24" s="68">
        <v>35</v>
      </c>
      <c r="D24" s="68">
        <v>1</v>
      </c>
      <c r="E24" s="68">
        <v>750</v>
      </c>
      <c r="F24" s="68">
        <f t="shared" si="1"/>
        <v>26250</v>
      </c>
    </row>
    <row r="25" spans="1:6" ht="16">
      <c r="A25" s="93"/>
      <c r="B25" s="5" t="s">
        <v>73</v>
      </c>
      <c r="C25" s="68">
        <v>2</v>
      </c>
      <c r="D25" s="68">
        <v>1</v>
      </c>
      <c r="E25" s="68">
        <v>750</v>
      </c>
      <c r="F25" s="68">
        <f t="shared" si="1"/>
        <v>1500</v>
      </c>
    </row>
    <row r="26" spans="1:6" ht="16">
      <c r="A26" s="93"/>
      <c r="B26" s="5" t="s">
        <v>62</v>
      </c>
      <c r="C26" s="69">
        <v>1</v>
      </c>
      <c r="D26" s="69">
        <v>1</v>
      </c>
      <c r="E26" s="68">
        <f>56000*0.7</f>
        <v>39200</v>
      </c>
      <c r="F26" s="68">
        <f t="shared" si="1"/>
        <v>39200</v>
      </c>
    </row>
    <row r="27" spans="1:6" ht="16">
      <c r="A27" s="93"/>
      <c r="B27" s="5" t="s">
        <v>63</v>
      </c>
      <c r="C27" s="69">
        <v>1</v>
      </c>
      <c r="D27" s="69">
        <v>1</v>
      </c>
      <c r="E27" s="68">
        <v>56000</v>
      </c>
      <c r="F27" s="68">
        <f t="shared" si="1"/>
        <v>56000</v>
      </c>
    </row>
    <row r="28" spans="1:6" ht="16">
      <c r="A28" s="93"/>
      <c r="B28" s="5" t="s">
        <v>64</v>
      </c>
      <c r="C28" s="69">
        <v>3</v>
      </c>
      <c r="D28" s="69">
        <v>1</v>
      </c>
      <c r="E28" s="68">
        <v>11000</v>
      </c>
      <c r="F28" s="68">
        <f t="shared" si="1"/>
        <v>33000</v>
      </c>
    </row>
    <row r="29" spans="1:6" ht="16">
      <c r="A29" s="93"/>
      <c r="B29" s="5" t="s">
        <v>50</v>
      </c>
      <c r="C29" s="68">
        <v>100</v>
      </c>
      <c r="D29" s="68">
        <v>2</v>
      </c>
      <c r="E29" s="68">
        <v>98</v>
      </c>
      <c r="F29" s="68">
        <f t="shared" si="1"/>
        <v>19600</v>
      </c>
    </row>
    <row r="30" spans="1:6" ht="16">
      <c r="A30" s="93"/>
      <c r="B30" s="5" t="s">
        <v>58</v>
      </c>
      <c r="C30" s="68">
        <v>100</v>
      </c>
      <c r="D30" s="68">
        <v>1</v>
      </c>
      <c r="E30" s="68">
        <v>198</v>
      </c>
      <c r="F30" s="68">
        <f t="shared" si="1"/>
        <v>19800</v>
      </c>
    </row>
    <row r="31" spans="1:6" ht="16">
      <c r="A31" s="94"/>
      <c r="B31" s="5" t="s">
        <v>51</v>
      </c>
      <c r="C31" s="68">
        <v>12</v>
      </c>
      <c r="D31" s="68">
        <v>1</v>
      </c>
      <c r="E31" s="68">
        <v>4288</v>
      </c>
      <c r="F31" s="68">
        <f t="shared" si="1"/>
        <v>51456</v>
      </c>
    </row>
    <row r="32" spans="1:6" ht="16">
      <c r="A32" s="88" t="s">
        <v>4</v>
      </c>
      <c r="B32" s="88"/>
      <c r="C32" s="88"/>
      <c r="D32" s="88"/>
      <c r="E32" s="88"/>
      <c r="F32" s="15">
        <f>SUM(F20:F31)</f>
        <v>445706</v>
      </c>
    </row>
    <row r="33" spans="1:6" ht="16">
      <c r="A33" s="89" t="s">
        <v>8</v>
      </c>
      <c r="B33" s="89"/>
      <c r="C33" s="89"/>
      <c r="D33" s="89"/>
      <c r="E33" s="89"/>
      <c r="F33" s="89"/>
    </row>
    <row r="34" spans="1:6" ht="14">
      <c r="A34" s="8" t="s">
        <v>66</v>
      </c>
      <c r="B34" s="2"/>
      <c r="C34" s="72">
        <v>10</v>
      </c>
      <c r="D34" s="72">
        <v>1</v>
      </c>
      <c r="E34" s="69">
        <v>1200</v>
      </c>
      <c r="F34" s="69">
        <f t="shared" ref="F34:F38" si="2">E34*D34*C34</f>
        <v>12000</v>
      </c>
    </row>
    <row r="35" spans="1:6" ht="14">
      <c r="A35" s="8" t="s">
        <v>67</v>
      </c>
      <c r="B35" s="2"/>
      <c r="C35" s="72">
        <v>100</v>
      </c>
      <c r="D35" s="72">
        <v>1</v>
      </c>
      <c r="E35" s="69">
        <v>180</v>
      </c>
      <c r="F35" s="69">
        <f t="shared" si="2"/>
        <v>18000</v>
      </c>
    </row>
    <row r="36" spans="1:6" ht="14">
      <c r="A36" s="8" t="s">
        <v>68</v>
      </c>
      <c r="B36" s="2"/>
      <c r="C36" s="72">
        <v>10</v>
      </c>
      <c r="D36" s="72">
        <v>1</v>
      </c>
      <c r="E36" s="69">
        <v>1200</v>
      </c>
      <c r="F36" s="69">
        <f t="shared" si="2"/>
        <v>12000</v>
      </c>
    </row>
    <row r="37" spans="1:6" ht="14">
      <c r="A37" s="8" t="s">
        <v>69</v>
      </c>
      <c r="B37" s="2"/>
      <c r="C37" s="72">
        <v>10</v>
      </c>
      <c r="D37" s="72">
        <v>1</v>
      </c>
      <c r="E37" s="69">
        <v>2400</v>
      </c>
      <c r="F37" s="69">
        <f t="shared" si="2"/>
        <v>24000</v>
      </c>
    </row>
    <row r="38" spans="1:6" ht="14">
      <c r="A38" s="8" t="s">
        <v>70</v>
      </c>
      <c r="B38" s="2"/>
      <c r="C38" s="72">
        <v>1</v>
      </c>
      <c r="D38" s="72">
        <v>1</v>
      </c>
      <c r="E38" s="69">
        <v>6000</v>
      </c>
      <c r="F38" s="69">
        <f t="shared" si="2"/>
        <v>6000</v>
      </c>
    </row>
    <row r="39" spans="1:6" ht="16">
      <c r="A39" s="88" t="s">
        <v>4</v>
      </c>
      <c r="B39" s="88"/>
      <c r="C39" s="88"/>
      <c r="D39" s="88"/>
      <c r="E39" s="88"/>
      <c r="F39" s="15">
        <f>SUM(F34:F38)</f>
        <v>72000</v>
      </c>
    </row>
    <row r="40" spans="1:6" ht="16">
      <c r="A40" s="89" t="s">
        <v>9</v>
      </c>
      <c r="B40" s="89"/>
      <c r="C40" s="89"/>
      <c r="D40" s="89"/>
      <c r="E40" s="89"/>
      <c r="F40" s="89"/>
    </row>
    <row r="41" spans="1:6" ht="14">
      <c r="A41" s="95" t="s">
        <v>53</v>
      </c>
      <c r="B41" s="2" t="s">
        <v>10</v>
      </c>
      <c r="C41" s="69">
        <v>10</v>
      </c>
      <c r="D41" s="69">
        <v>2</v>
      </c>
      <c r="E41" s="69">
        <v>550</v>
      </c>
      <c r="F41" s="69">
        <f t="shared" ref="F41" si="3">E41*D41*C41</f>
        <v>11000</v>
      </c>
    </row>
    <row r="42" spans="1:6" ht="14">
      <c r="A42" s="96"/>
      <c r="B42" s="2" t="s">
        <v>11</v>
      </c>
      <c r="C42" s="69">
        <v>2</v>
      </c>
      <c r="D42" s="69">
        <v>2</v>
      </c>
      <c r="E42" s="69">
        <v>1000</v>
      </c>
      <c r="F42" s="69">
        <f t="shared" ref="F42:F44" si="4">E42*D42*C42</f>
        <v>4000</v>
      </c>
    </row>
    <row r="43" spans="1:6" ht="14">
      <c r="A43" s="96"/>
      <c r="B43" s="2" t="s">
        <v>54</v>
      </c>
      <c r="C43" s="69">
        <v>1</v>
      </c>
      <c r="D43" s="69">
        <v>2</v>
      </c>
      <c r="E43" s="69">
        <v>1000</v>
      </c>
      <c r="F43" s="69">
        <f t="shared" si="4"/>
        <v>2000</v>
      </c>
    </row>
    <row r="44" spans="1:6" ht="14">
      <c r="A44" s="97"/>
      <c r="B44" s="2" t="s">
        <v>12</v>
      </c>
      <c r="C44" s="69">
        <v>1</v>
      </c>
      <c r="D44" s="69">
        <v>2</v>
      </c>
      <c r="E44" s="69">
        <v>1200</v>
      </c>
      <c r="F44" s="69">
        <f t="shared" si="4"/>
        <v>2400</v>
      </c>
    </row>
    <row r="45" spans="1:6" ht="16">
      <c r="A45" s="88" t="s">
        <v>4</v>
      </c>
      <c r="B45" s="88"/>
      <c r="C45" s="88"/>
      <c r="D45" s="88"/>
      <c r="E45" s="88"/>
      <c r="F45" s="15">
        <f>SUM(F41:F44)</f>
        <v>19400</v>
      </c>
    </row>
    <row r="46" spans="1:6" ht="16">
      <c r="A46" s="89" t="s">
        <v>13</v>
      </c>
      <c r="B46" s="89"/>
      <c r="C46" s="89"/>
      <c r="D46" s="89"/>
      <c r="E46" s="89"/>
      <c r="F46" s="89"/>
    </row>
    <row r="47" spans="1:6" ht="15">
      <c r="A47" s="10" t="s">
        <v>263</v>
      </c>
      <c r="B47" s="2" t="s">
        <v>79</v>
      </c>
      <c r="C47" s="69">
        <v>3</v>
      </c>
      <c r="D47" s="69">
        <v>2</v>
      </c>
      <c r="E47" s="69">
        <v>7000</v>
      </c>
      <c r="F47" s="69">
        <f>E47*D47*C47</f>
        <v>42000</v>
      </c>
    </row>
    <row r="48" spans="1:6" ht="15">
      <c r="A48" s="10" t="s">
        <v>264</v>
      </c>
      <c r="B48" s="2"/>
      <c r="C48" s="69">
        <v>100</v>
      </c>
      <c r="D48" s="69">
        <v>1</v>
      </c>
      <c r="E48" s="69">
        <v>130</v>
      </c>
      <c r="F48" s="69">
        <f t="shared" ref="F48:F50" si="5">E48*D48*C48</f>
        <v>13000</v>
      </c>
    </row>
    <row r="49" spans="1:6" ht="15">
      <c r="A49" s="10" t="s">
        <v>265</v>
      </c>
      <c r="B49" s="2"/>
      <c r="C49" s="69">
        <v>100</v>
      </c>
      <c r="D49" s="69">
        <v>1</v>
      </c>
      <c r="E49" s="69">
        <v>20</v>
      </c>
      <c r="F49" s="69">
        <f t="shared" si="5"/>
        <v>2000</v>
      </c>
    </row>
    <row r="50" spans="1:6" ht="15">
      <c r="A50" s="10" t="s">
        <v>266</v>
      </c>
      <c r="B50" s="2"/>
      <c r="C50" s="69">
        <v>100</v>
      </c>
      <c r="D50" s="69">
        <v>1</v>
      </c>
      <c r="E50" s="69">
        <v>10</v>
      </c>
      <c r="F50" s="69">
        <f t="shared" si="5"/>
        <v>1000</v>
      </c>
    </row>
    <row r="51" spans="1:6" ht="16">
      <c r="A51" s="88" t="s">
        <v>4</v>
      </c>
      <c r="B51" s="88"/>
      <c r="C51" s="88"/>
      <c r="D51" s="88"/>
      <c r="E51" s="88"/>
      <c r="F51" s="15">
        <f>SUM(F47:F50)</f>
        <v>58000</v>
      </c>
    </row>
    <row r="52" spans="1:6" ht="16">
      <c r="A52" s="89" t="s">
        <v>14</v>
      </c>
      <c r="B52" s="89"/>
      <c r="C52" s="89"/>
      <c r="D52" s="89"/>
      <c r="E52" s="89"/>
      <c r="F52" s="89"/>
    </row>
    <row r="53" spans="1:6" ht="14">
      <c r="A53" s="22" t="s">
        <v>15</v>
      </c>
      <c r="B53" s="9"/>
      <c r="C53" s="71">
        <v>3</v>
      </c>
      <c r="D53" s="71">
        <v>1</v>
      </c>
      <c r="E53" s="71">
        <v>600</v>
      </c>
      <c r="F53" s="71">
        <f t="shared" ref="F53:F55" si="6">E53*D53*C53</f>
        <v>1800</v>
      </c>
    </row>
    <row r="54" spans="1:6" ht="14">
      <c r="A54" s="23" t="s">
        <v>301</v>
      </c>
      <c r="B54" s="24"/>
      <c r="C54" s="70">
        <v>1</v>
      </c>
      <c r="D54" s="70">
        <v>1</v>
      </c>
      <c r="E54" s="70">
        <v>3000</v>
      </c>
      <c r="F54" s="70">
        <f t="shared" si="6"/>
        <v>3000</v>
      </c>
    </row>
    <row r="55" spans="1:6" ht="14">
      <c r="A55" s="22" t="s">
        <v>17</v>
      </c>
      <c r="B55" s="9"/>
      <c r="C55" s="71">
        <v>4</v>
      </c>
      <c r="D55" s="71">
        <v>2</v>
      </c>
      <c r="E55" s="71">
        <v>400</v>
      </c>
      <c r="F55" s="71">
        <f t="shared" si="6"/>
        <v>3200</v>
      </c>
    </row>
    <row r="56" spans="1:6" ht="16">
      <c r="A56" s="88" t="s">
        <v>4</v>
      </c>
      <c r="B56" s="88"/>
      <c r="C56" s="88"/>
      <c r="D56" s="88"/>
      <c r="E56" s="88"/>
      <c r="F56" s="15">
        <f>SUM(F53:F55)</f>
        <v>8000</v>
      </c>
    </row>
    <row r="57" spans="1:6" ht="16">
      <c r="A57" s="89" t="s">
        <v>18</v>
      </c>
      <c r="B57" s="89"/>
      <c r="C57" s="89"/>
      <c r="D57" s="89"/>
      <c r="E57" s="89"/>
      <c r="F57" s="89"/>
    </row>
    <row r="58" spans="1:6" ht="14">
      <c r="A58" s="2" t="s">
        <v>19</v>
      </c>
      <c r="B58" s="2" t="s">
        <v>20</v>
      </c>
      <c r="C58" s="69">
        <v>100</v>
      </c>
      <c r="D58" s="69">
        <v>1</v>
      </c>
      <c r="E58" s="69">
        <v>50</v>
      </c>
      <c r="F58" s="69">
        <f>E58*D58*C58</f>
        <v>5000</v>
      </c>
    </row>
    <row r="59" spans="1:6" ht="14">
      <c r="A59" s="2" t="s">
        <v>294</v>
      </c>
      <c r="B59" s="2"/>
      <c r="C59" s="69">
        <v>1</v>
      </c>
      <c r="D59" s="69">
        <v>1</v>
      </c>
      <c r="E59" s="69">
        <v>30000</v>
      </c>
      <c r="F59" s="69">
        <f t="shared" ref="F59:F61" si="7">E59*D59*C59</f>
        <v>30000</v>
      </c>
    </row>
    <row r="60" spans="1:6" ht="14">
      <c r="A60" s="2" t="s">
        <v>304</v>
      </c>
      <c r="B60" s="2"/>
      <c r="C60" s="69">
        <v>1</v>
      </c>
      <c r="D60" s="69">
        <v>1</v>
      </c>
      <c r="E60" s="69">
        <v>15000</v>
      </c>
      <c r="F60" s="69">
        <f t="shared" si="7"/>
        <v>15000</v>
      </c>
    </row>
    <row r="61" spans="1:6" ht="14">
      <c r="A61" s="2" t="s">
        <v>300</v>
      </c>
      <c r="B61" s="2"/>
      <c r="C61" s="69">
        <v>1</v>
      </c>
      <c r="D61" s="69">
        <v>1</v>
      </c>
      <c r="E61" s="69">
        <v>20000</v>
      </c>
      <c r="F61" s="69">
        <f t="shared" si="7"/>
        <v>20000</v>
      </c>
    </row>
    <row r="62" spans="1:6" s="59" customFormat="1" ht="16">
      <c r="A62" s="5" t="s">
        <v>24</v>
      </c>
      <c r="B62" s="5" t="s">
        <v>302</v>
      </c>
      <c r="C62" s="5">
        <v>100</v>
      </c>
      <c r="D62" s="5">
        <v>4</v>
      </c>
      <c r="E62" s="5">
        <v>0</v>
      </c>
      <c r="F62" s="5">
        <f>E62*D62*C62</f>
        <v>0</v>
      </c>
    </row>
    <row r="63" spans="1:6" ht="16" customHeight="1">
      <c r="A63" s="88" t="s">
        <v>4</v>
      </c>
      <c r="B63" s="88"/>
      <c r="C63" s="88"/>
      <c r="D63" s="88"/>
      <c r="E63" s="88"/>
      <c r="F63" s="15">
        <f>SUM(F58:F62)</f>
        <v>70000</v>
      </c>
    </row>
    <row r="64" spans="1:6" ht="16" customHeight="1">
      <c r="A64" s="88" t="s">
        <v>78</v>
      </c>
      <c r="B64" s="88"/>
      <c r="C64" s="88"/>
      <c r="D64" s="88"/>
      <c r="E64" s="88"/>
      <c r="F64" s="68">
        <f>(F32+F39+F45+F51+F56+F63)*0.1</f>
        <v>67310.600000000006</v>
      </c>
    </row>
    <row r="65" spans="1:6" ht="16" customHeight="1">
      <c r="A65" s="88" t="s">
        <v>23</v>
      </c>
      <c r="B65" s="88"/>
      <c r="C65" s="88"/>
      <c r="D65" s="88"/>
      <c r="E65" s="88"/>
      <c r="F65" s="68">
        <f>F18+F32+F39+F45+F51+F56+F63+F64</f>
        <v>1059123.1000000001</v>
      </c>
    </row>
    <row r="66" spans="1:6" ht="16" customHeight="1">
      <c r="A66" s="88" t="s">
        <v>21</v>
      </c>
      <c r="B66" s="88"/>
      <c r="C66" s="88"/>
      <c r="D66" s="88"/>
      <c r="E66" s="88"/>
      <c r="F66" s="73">
        <f>F65*0.06</f>
        <v>63547.386000000006</v>
      </c>
    </row>
    <row r="67" spans="1:6" ht="16" customHeight="1">
      <c r="A67" s="88" t="s">
        <v>22</v>
      </c>
      <c r="B67" s="88"/>
      <c r="C67" s="88"/>
      <c r="D67" s="88"/>
      <c r="E67" s="88"/>
      <c r="F67" s="73">
        <f>F66+F65</f>
        <v>1122670.486</v>
      </c>
    </row>
  </sheetData>
  <mergeCells count="22">
    <mergeCell ref="A51:E51"/>
    <mergeCell ref="A3:F3"/>
    <mergeCell ref="A16:E16"/>
    <mergeCell ref="A19:F19"/>
    <mergeCell ref="A20:A31"/>
    <mergeCell ref="A32:E32"/>
    <mergeCell ref="A33:F33"/>
    <mergeCell ref="A17:E17"/>
    <mergeCell ref="A18:E18"/>
    <mergeCell ref="A39:E39"/>
    <mergeCell ref="A40:F40"/>
    <mergeCell ref="A41:A44"/>
    <mergeCell ref="A45:E45"/>
    <mergeCell ref="A46:F46"/>
    <mergeCell ref="A66:E66"/>
    <mergeCell ref="A67:E67"/>
    <mergeCell ref="A52:F52"/>
    <mergeCell ref="A56:E56"/>
    <mergeCell ref="A57:F57"/>
    <mergeCell ref="A63:E63"/>
    <mergeCell ref="A65:E65"/>
    <mergeCell ref="A64:E64"/>
  </mergeCells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7"/>
  <sheetViews>
    <sheetView topLeftCell="A32" workbookViewId="0">
      <selection activeCell="B42" sqref="A42:XFD42"/>
    </sheetView>
  </sheetViews>
  <sheetFormatPr baseColWidth="10" defaultColWidth="8.85546875" defaultRowHeight="12" x14ac:dyDescent="0"/>
  <cols>
    <col min="1" max="1" width="35.28515625" customWidth="1"/>
    <col min="2" max="2" width="52.28515625" customWidth="1"/>
    <col min="3" max="3" width="6" style="74" customWidth="1"/>
    <col min="4" max="4" width="5.42578125" style="74" customWidth="1"/>
    <col min="5" max="5" width="6.85546875" style="74" customWidth="1"/>
    <col min="6" max="6" width="11.7109375" style="74" customWidth="1"/>
  </cols>
  <sheetData>
    <row r="2" spans="1:6">
      <c r="A2" s="1" t="s">
        <v>0</v>
      </c>
      <c r="B2" s="1" t="s">
        <v>6</v>
      </c>
      <c r="C2" s="66" t="s">
        <v>1</v>
      </c>
      <c r="D2" s="66" t="s">
        <v>159</v>
      </c>
      <c r="E2" s="66" t="s">
        <v>2</v>
      </c>
      <c r="F2" s="66" t="s">
        <v>3</v>
      </c>
    </row>
    <row r="3" spans="1:6" ht="16">
      <c r="A3" s="90" t="s">
        <v>5</v>
      </c>
      <c r="B3" s="90"/>
      <c r="C3" s="90"/>
      <c r="D3" s="90"/>
      <c r="E3" s="90"/>
      <c r="F3" s="90"/>
    </row>
    <row r="4" spans="1:6" ht="16">
      <c r="A4" s="4" t="s">
        <v>119</v>
      </c>
      <c r="B4" s="21" t="s">
        <v>256</v>
      </c>
      <c r="C4" s="14">
        <v>41</v>
      </c>
      <c r="D4" s="14">
        <v>1</v>
      </c>
      <c r="E4" s="14">
        <v>2800</v>
      </c>
      <c r="F4" s="67">
        <f>E4*D4*C4</f>
        <v>114800</v>
      </c>
    </row>
    <row r="5" spans="1:6" ht="16">
      <c r="A5" s="4" t="s">
        <v>120</v>
      </c>
      <c r="B5" s="21" t="s">
        <v>255</v>
      </c>
      <c r="C5" s="14">
        <v>8</v>
      </c>
      <c r="D5" s="14">
        <v>1</v>
      </c>
      <c r="E5" s="14">
        <v>2760</v>
      </c>
      <c r="F5" s="67">
        <f t="shared" ref="F5:F15" si="0">E5*D5*C5</f>
        <v>22080</v>
      </c>
    </row>
    <row r="6" spans="1:6" ht="16">
      <c r="A6" s="4" t="s">
        <v>121</v>
      </c>
      <c r="B6" s="21" t="s">
        <v>255</v>
      </c>
      <c r="C6" s="14">
        <v>15</v>
      </c>
      <c r="D6" s="14">
        <v>1</v>
      </c>
      <c r="E6" s="14">
        <v>3980</v>
      </c>
      <c r="F6" s="67">
        <f t="shared" si="0"/>
        <v>59700</v>
      </c>
    </row>
    <row r="7" spans="1:6" ht="16">
      <c r="A7" s="4" t="s">
        <v>122</v>
      </c>
      <c r="B7" s="21" t="s">
        <v>255</v>
      </c>
      <c r="C7" s="14">
        <v>9</v>
      </c>
      <c r="D7" s="14">
        <v>1</v>
      </c>
      <c r="E7" s="14">
        <v>3300</v>
      </c>
      <c r="F7" s="67">
        <f t="shared" si="0"/>
        <v>29700</v>
      </c>
    </row>
    <row r="8" spans="1:6" ht="16">
      <c r="A8" s="4" t="s">
        <v>123</v>
      </c>
      <c r="B8" s="21" t="s">
        <v>255</v>
      </c>
      <c r="C8" s="14">
        <v>4</v>
      </c>
      <c r="D8" s="14">
        <v>1</v>
      </c>
      <c r="E8" s="14">
        <v>3500</v>
      </c>
      <c r="F8" s="67">
        <f t="shared" si="0"/>
        <v>14000</v>
      </c>
    </row>
    <row r="9" spans="1:6" ht="16">
      <c r="A9" s="4" t="s">
        <v>81</v>
      </c>
      <c r="B9" s="21" t="s">
        <v>260</v>
      </c>
      <c r="C9" s="14">
        <v>3</v>
      </c>
      <c r="D9" s="14">
        <v>2</v>
      </c>
      <c r="E9" s="14">
        <v>235</v>
      </c>
      <c r="F9" s="67">
        <f t="shared" si="0"/>
        <v>1410</v>
      </c>
    </row>
    <row r="10" spans="1:6" ht="16">
      <c r="A10" s="4" t="s">
        <v>124</v>
      </c>
      <c r="B10" s="21" t="s">
        <v>255</v>
      </c>
      <c r="C10" s="14">
        <v>4</v>
      </c>
      <c r="D10" s="14">
        <v>1</v>
      </c>
      <c r="E10" s="14">
        <v>3920</v>
      </c>
      <c r="F10" s="67">
        <f t="shared" si="0"/>
        <v>15680</v>
      </c>
    </row>
    <row r="11" spans="1:6" ht="16">
      <c r="A11" s="4" t="s">
        <v>82</v>
      </c>
      <c r="B11" s="21"/>
      <c r="C11" s="14">
        <v>3</v>
      </c>
      <c r="D11" s="14">
        <v>1</v>
      </c>
      <c r="E11" s="14">
        <v>0</v>
      </c>
      <c r="F11" s="67">
        <f t="shared" si="0"/>
        <v>0</v>
      </c>
    </row>
    <row r="12" spans="1:6" ht="16">
      <c r="A12" s="4" t="s">
        <v>83</v>
      </c>
      <c r="B12" s="21" t="s">
        <v>255</v>
      </c>
      <c r="C12" s="14">
        <v>3</v>
      </c>
      <c r="D12" s="14">
        <v>1</v>
      </c>
      <c r="E12" s="14">
        <v>2940</v>
      </c>
      <c r="F12" s="67">
        <f t="shared" si="0"/>
        <v>8820</v>
      </c>
    </row>
    <row r="13" spans="1:6" ht="16">
      <c r="A13" s="4" t="s">
        <v>84</v>
      </c>
      <c r="B13" s="21" t="s">
        <v>255</v>
      </c>
      <c r="C13" s="14">
        <v>7</v>
      </c>
      <c r="D13" s="14">
        <v>1</v>
      </c>
      <c r="E13" s="14">
        <v>2580</v>
      </c>
      <c r="F13" s="67">
        <f t="shared" si="0"/>
        <v>18060</v>
      </c>
    </row>
    <row r="14" spans="1:6" ht="16">
      <c r="A14" s="4" t="s">
        <v>85</v>
      </c>
      <c r="B14" s="21" t="s">
        <v>255</v>
      </c>
      <c r="C14" s="14">
        <v>3</v>
      </c>
      <c r="D14" s="14">
        <v>1</v>
      </c>
      <c r="E14" s="14">
        <v>2160</v>
      </c>
      <c r="F14" s="67">
        <f t="shared" si="0"/>
        <v>6480</v>
      </c>
    </row>
    <row r="15" spans="1:6" ht="16">
      <c r="A15" s="4" t="s">
        <v>86</v>
      </c>
      <c r="B15" s="21" t="s">
        <v>255</v>
      </c>
      <c r="C15" s="14">
        <v>4</v>
      </c>
      <c r="D15" s="14">
        <v>1</v>
      </c>
      <c r="E15" s="14">
        <v>3200</v>
      </c>
      <c r="F15" s="67">
        <f t="shared" si="0"/>
        <v>12800</v>
      </c>
    </row>
    <row r="16" spans="1:6" ht="16">
      <c r="A16" s="91" t="s">
        <v>4</v>
      </c>
      <c r="B16" s="91"/>
      <c r="C16" s="91"/>
      <c r="D16" s="91"/>
      <c r="E16" s="91"/>
      <c r="F16" s="15">
        <f>SUM(F4:F15)</f>
        <v>303530</v>
      </c>
    </row>
    <row r="17" spans="1:6" ht="16">
      <c r="A17" s="91" t="s">
        <v>77</v>
      </c>
      <c r="B17" s="91"/>
      <c r="C17" s="91"/>
      <c r="D17" s="91"/>
      <c r="E17" s="91"/>
      <c r="F17" s="15">
        <f>F16*0.05</f>
        <v>15176.5</v>
      </c>
    </row>
    <row r="18" spans="1:6" ht="16">
      <c r="A18" s="91" t="s">
        <v>4</v>
      </c>
      <c r="B18" s="91"/>
      <c r="C18" s="91"/>
      <c r="D18" s="91"/>
      <c r="E18" s="91"/>
      <c r="F18" s="15">
        <f>F16+F17</f>
        <v>318706.5</v>
      </c>
    </row>
    <row r="19" spans="1:6" ht="16">
      <c r="A19" s="89" t="s">
        <v>7</v>
      </c>
      <c r="B19" s="89"/>
      <c r="C19" s="89"/>
      <c r="D19" s="89"/>
      <c r="E19" s="89"/>
      <c r="F19" s="89"/>
    </row>
    <row r="20" spans="1:6" ht="16">
      <c r="A20" s="92" t="s">
        <v>61</v>
      </c>
      <c r="B20" s="20" t="s">
        <v>74</v>
      </c>
      <c r="C20" s="67">
        <v>30</v>
      </c>
      <c r="D20" s="67">
        <v>3</v>
      </c>
      <c r="E20" s="67">
        <v>850</v>
      </c>
      <c r="F20" s="67">
        <f t="shared" ref="F20:F31" si="1">E20*D20*C20</f>
        <v>76500</v>
      </c>
    </row>
    <row r="21" spans="1:6" ht="16">
      <c r="A21" s="93"/>
      <c r="B21" s="5" t="s">
        <v>75</v>
      </c>
      <c r="C21" s="68">
        <v>35</v>
      </c>
      <c r="D21" s="68">
        <v>3</v>
      </c>
      <c r="E21" s="68">
        <v>900</v>
      </c>
      <c r="F21" s="68">
        <f t="shared" si="1"/>
        <v>94500</v>
      </c>
    </row>
    <row r="22" spans="1:6" ht="16">
      <c r="A22" s="93"/>
      <c r="B22" s="5" t="s">
        <v>76</v>
      </c>
      <c r="C22" s="68">
        <v>2</v>
      </c>
      <c r="D22" s="68">
        <v>3</v>
      </c>
      <c r="E22" s="68">
        <v>900</v>
      </c>
      <c r="F22" s="68">
        <f t="shared" si="1"/>
        <v>5400</v>
      </c>
    </row>
    <row r="23" spans="1:6" ht="16">
      <c r="A23" s="93"/>
      <c r="B23" s="20" t="s">
        <v>71</v>
      </c>
      <c r="C23" s="67">
        <v>30</v>
      </c>
      <c r="D23" s="67">
        <v>1</v>
      </c>
      <c r="E23" s="67">
        <v>750</v>
      </c>
      <c r="F23" s="67">
        <f t="shared" si="1"/>
        <v>22500</v>
      </c>
    </row>
    <row r="24" spans="1:6" ht="16">
      <c r="A24" s="93"/>
      <c r="B24" s="5" t="s">
        <v>72</v>
      </c>
      <c r="C24" s="68">
        <v>35</v>
      </c>
      <c r="D24" s="68">
        <v>1</v>
      </c>
      <c r="E24" s="68">
        <v>750</v>
      </c>
      <c r="F24" s="68">
        <f t="shared" si="1"/>
        <v>26250</v>
      </c>
    </row>
    <row r="25" spans="1:6" ht="16">
      <c r="A25" s="93"/>
      <c r="B25" s="5" t="s">
        <v>73</v>
      </c>
      <c r="C25" s="68">
        <v>2</v>
      </c>
      <c r="D25" s="68">
        <v>1</v>
      </c>
      <c r="E25" s="68">
        <v>750</v>
      </c>
      <c r="F25" s="68">
        <f t="shared" si="1"/>
        <v>1500</v>
      </c>
    </row>
    <row r="26" spans="1:6" ht="16">
      <c r="A26" s="93"/>
      <c r="B26" s="5" t="s">
        <v>62</v>
      </c>
      <c r="C26" s="69">
        <v>1</v>
      </c>
      <c r="D26" s="69">
        <v>1</v>
      </c>
      <c r="E26" s="68">
        <f>52000*0.8</f>
        <v>41600</v>
      </c>
      <c r="F26" s="68">
        <f t="shared" si="1"/>
        <v>41600</v>
      </c>
    </row>
    <row r="27" spans="1:6" ht="16">
      <c r="A27" s="93"/>
      <c r="B27" s="5" t="s">
        <v>63</v>
      </c>
      <c r="C27" s="69">
        <v>1</v>
      </c>
      <c r="D27" s="69">
        <v>1</v>
      </c>
      <c r="E27" s="68">
        <v>52000</v>
      </c>
      <c r="F27" s="68">
        <f t="shared" si="1"/>
        <v>52000</v>
      </c>
    </row>
    <row r="28" spans="1:6" ht="16">
      <c r="A28" s="93"/>
      <c r="B28" s="5" t="s">
        <v>64</v>
      </c>
      <c r="C28" s="69">
        <v>3</v>
      </c>
      <c r="D28" s="69">
        <v>1</v>
      </c>
      <c r="E28" s="68">
        <v>14000</v>
      </c>
      <c r="F28" s="68">
        <f t="shared" si="1"/>
        <v>42000</v>
      </c>
    </row>
    <row r="29" spans="1:6" ht="16">
      <c r="A29" s="93"/>
      <c r="B29" s="5" t="s">
        <v>50</v>
      </c>
      <c r="C29" s="68">
        <v>100</v>
      </c>
      <c r="D29" s="68">
        <v>2</v>
      </c>
      <c r="E29" s="68">
        <v>98</v>
      </c>
      <c r="F29" s="68">
        <f t="shared" si="1"/>
        <v>19600</v>
      </c>
    </row>
    <row r="30" spans="1:6" ht="16">
      <c r="A30" s="93"/>
      <c r="B30" s="5" t="s">
        <v>58</v>
      </c>
      <c r="C30" s="68">
        <v>100</v>
      </c>
      <c r="D30" s="68">
        <v>1</v>
      </c>
      <c r="E30" s="68">
        <v>188</v>
      </c>
      <c r="F30" s="68">
        <f t="shared" si="1"/>
        <v>18800</v>
      </c>
    </row>
    <row r="31" spans="1:6" ht="16">
      <c r="A31" s="94"/>
      <c r="B31" s="5" t="s">
        <v>51</v>
      </c>
      <c r="C31" s="68">
        <v>12</v>
      </c>
      <c r="D31" s="68">
        <v>1</v>
      </c>
      <c r="E31" s="68">
        <v>4280</v>
      </c>
      <c r="F31" s="68">
        <f t="shared" si="1"/>
        <v>51360</v>
      </c>
    </row>
    <row r="32" spans="1:6" ht="16">
      <c r="A32" s="88" t="s">
        <v>4</v>
      </c>
      <c r="B32" s="88"/>
      <c r="C32" s="88"/>
      <c r="D32" s="88"/>
      <c r="E32" s="88"/>
      <c r="F32" s="15">
        <f>SUM(F20:F31)</f>
        <v>452010</v>
      </c>
    </row>
    <row r="33" spans="1:6" ht="16">
      <c r="A33" s="89" t="s">
        <v>8</v>
      </c>
      <c r="B33" s="89"/>
      <c r="C33" s="89"/>
      <c r="D33" s="89"/>
      <c r="E33" s="89"/>
      <c r="F33" s="89"/>
    </row>
    <row r="34" spans="1:6" ht="14">
      <c r="A34" s="8" t="s">
        <v>66</v>
      </c>
      <c r="B34" s="2"/>
      <c r="C34" s="72">
        <v>10</v>
      </c>
      <c r="D34" s="72">
        <v>1</v>
      </c>
      <c r="E34" s="69">
        <v>1200</v>
      </c>
      <c r="F34" s="69">
        <f t="shared" ref="F34:F38" si="2">E34*D34*C34</f>
        <v>12000</v>
      </c>
    </row>
    <row r="35" spans="1:6" ht="14">
      <c r="A35" s="8" t="s">
        <v>67</v>
      </c>
      <c r="B35" s="2"/>
      <c r="C35" s="72">
        <v>100</v>
      </c>
      <c r="D35" s="72">
        <v>1</v>
      </c>
      <c r="E35" s="69">
        <v>180</v>
      </c>
      <c r="F35" s="69">
        <f t="shared" si="2"/>
        <v>18000</v>
      </c>
    </row>
    <row r="36" spans="1:6" ht="14">
      <c r="A36" s="8" t="s">
        <v>68</v>
      </c>
      <c r="B36" s="2"/>
      <c r="C36" s="72">
        <v>10</v>
      </c>
      <c r="D36" s="72">
        <v>1</v>
      </c>
      <c r="E36" s="69">
        <v>1200</v>
      </c>
      <c r="F36" s="69">
        <f t="shared" si="2"/>
        <v>12000</v>
      </c>
    </row>
    <row r="37" spans="1:6" ht="14">
      <c r="A37" s="8" t="s">
        <v>69</v>
      </c>
      <c r="B37" s="2"/>
      <c r="C37" s="72">
        <v>10</v>
      </c>
      <c r="D37" s="72">
        <v>1</v>
      </c>
      <c r="E37" s="69">
        <v>2200</v>
      </c>
      <c r="F37" s="69">
        <f t="shared" si="2"/>
        <v>22000</v>
      </c>
    </row>
    <row r="38" spans="1:6" ht="14">
      <c r="A38" s="8" t="s">
        <v>70</v>
      </c>
      <c r="B38" s="2"/>
      <c r="C38" s="72">
        <v>1</v>
      </c>
      <c r="D38" s="72">
        <v>1</v>
      </c>
      <c r="E38" s="69">
        <v>6000</v>
      </c>
      <c r="F38" s="69">
        <f t="shared" si="2"/>
        <v>6000</v>
      </c>
    </row>
    <row r="39" spans="1:6" ht="16">
      <c r="A39" s="88" t="s">
        <v>4</v>
      </c>
      <c r="B39" s="88"/>
      <c r="C39" s="88"/>
      <c r="D39" s="88"/>
      <c r="E39" s="88"/>
      <c r="F39" s="15">
        <f>SUM(F34:F38)</f>
        <v>70000</v>
      </c>
    </row>
    <row r="40" spans="1:6" ht="16">
      <c r="A40" s="89" t="s">
        <v>9</v>
      </c>
      <c r="B40" s="89"/>
      <c r="C40" s="89"/>
      <c r="D40" s="89"/>
      <c r="E40" s="89"/>
      <c r="F40" s="89"/>
    </row>
    <row r="41" spans="1:6" ht="14">
      <c r="A41" s="95" t="s">
        <v>53</v>
      </c>
      <c r="B41" s="2" t="s">
        <v>10</v>
      </c>
      <c r="C41" s="69">
        <v>10</v>
      </c>
      <c r="D41" s="69">
        <v>2</v>
      </c>
      <c r="E41" s="69">
        <v>550</v>
      </c>
      <c r="F41" s="69">
        <f t="shared" ref="F41" si="3">E41*D41*C41</f>
        <v>11000</v>
      </c>
    </row>
    <row r="42" spans="1:6" ht="14">
      <c r="A42" s="96"/>
      <c r="B42" s="2" t="s">
        <v>11</v>
      </c>
      <c r="C42" s="69">
        <v>2</v>
      </c>
      <c r="D42" s="69">
        <v>2</v>
      </c>
      <c r="E42" s="69">
        <v>1000</v>
      </c>
      <c r="F42" s="69">
        <f t="shared" ref="F42:F44" si="4">E42*D42*C42</f>
        <v>4000</v>
      </c>
    </row>
    <row r="43" spans="1:6" ht="14">
      <c r="A43" s="96"/>
      <c r="B43" s="2" t="s">
        <v>54</v>
      </c>
      <c r="C43" s="69">
        <v>1</v>
      </c>
      <c r="D43" s="69">
        <v>2</v>
      </c>
      <c r="E43" s="69">
        <v>1000</v>
      </c>
      <c r="F43" s="69">
        <f t="shared" si="4"/>
        <v>2000</v>
      </c>
    </row>
    <row r="44" spans="1:6" ht="14">
      <c r="A44" s="97"/>
      <c r="B44" s="2" t="s">
        <v>12</v>
      </c>
      <c r="C44" s="69">
        <v>1</v>
      </c>
      <c r="D44" s="69">
        <v>2</v>
      </c>
      <c r="E44" s="69">
        <v>1200</v>
      </c>
      <c r="F44" s="69">
        <f t="shared" si="4"/>
        <v>2400</v>
      </c>
    </row>
    <row r="45" spans="1:6" ht="16">
      <c r="A45" s="88" t="s">
        <v>4</v>
      </c>
      <c r="B45" s="88"/>
      <c r="C45" s="88"/>
      <c r="D45" s="88"/>
      <c r="E45" s="88"/>
      <c r="F45" s="15">
        <f>SUM(F41:F44)</f>
        <v>19400</v>
      </c>
    </row>
    <row r="46" spans="1:6" ht="16">
      <c r="A46" s="89" t="s">
        <v>13</v>
      </c>
      <c r="B46" s="89"/>
      <c r="C46" s="89"/>
      <c r="D46" s="89"/>
      <c r="E46" s="89"/>
      <c r="F46" s="89"/>
    </row>
    <row r="47" spans="1:6" ht="15">
      <c r="A47" s="10" t="s">
        <v>263</v>
      </c>
      <c r="B47" s="2" t="s">
        <v>79</v>
      </c>
      <c r="C47" s="69">
        <v>3</v>
      </c>
      <c r="D47" s="69">
        <v>2</v>
      </c>
      <c r="E47" s="69">
        <v>7000</v>
      </c>
      <c r="F47" s="69">
        <f>E47*D47*C47</f>
        <v>42000</v>
      </c>
    </row>
    <row r="48" spans="1:6" ht="15">
      <c r="A48" s="10" t="s">
        <v>264</v>
      </c>
      <c r="B48" s="2"/>
      <c r="C48" s="69">
        <v>100</v>
      </c>
      <c r="D48" s="69">
        <v>1</v>
      </c>
      <c r="E48" s="69">
        <v>130</v>
      </c>
      <c r="F48" s="69">
        <f t="shared" ref="F48:F50" si="5">E48*D48*C48</f>
        <v>13000</v>
      </c>
    </row>
    <row r="49" spans="1:6" ht="15">
      <c r="A49" s="10" t="s">
        <v>265</v>
      </c>
      <c r="B49" s="2"/>
      <c r="C49" s="69">
        <v>100</v>
      </c>
      <c r="D49" s="69">
        <v>1</v>
      </c>
      <c r="E49" s="69">
        <v>20</v>
      </c>
      <c r="F49" s="69">
        <f t="shared" si="5"/>
        <v>2000</v>
      </c>
    </row>
    <row r="50" spans="1:6" ht="15">
      <c r="A50" s="10" t="s">
        <v>266</v>
      </c>
      <c r="B50" s="2"/>
      <c r="C50" s="69">
        <v>100</v>
      </c>
      <c r="D50" s="69">
        <v>1</v>
      </c>
      <c r="E50" s="69">
        <v>10</v>
      </c>
      <c r="F50" s="69">
        <f t="shared" si="5"/>
        <v>1000</v>
      </c>
    </row>
    <row r="51" spans="1:6" ht="16">
      <c r="A51" s="88" t="s">
        <v>4</v>
      </c>
      <c r="B51" s="88"/>
      <c r="C51" s="88"/>
      <c r="D51" s="88"/>
      <c r="E51" s="88"/>
      <c r="F51" s="15">
        <f>SUM(F47:F50)</f>
        <v>58000</v>
      </c>
    </row>
    <row r="52" spans="1:6" ht="16">
      <c r="A52" s="89" t="s">
        <v>14</v>
      </c>
      <c r="B52" s="89"/>
      <c r="C52" s="89"/>
      <c r="D52" s="89"/>
      <c r="E52" s="89"/>
      <c r="F52" s="89"/>
    </row>
    <row r="53" spans="1:6" ht="14">
      <c r="A53" s="22" t="s">
        <v>15</v>
      </c>
      <c r="B53" s="9"/>
      <c r="C53" s="71">
        <v>3</v>
      </c>
      <c r="D53" s="71">
        <v>1</v>
      </c>
      <c r="E53" s="71">
        <v>600</v>
      </c>
      <c r="F53" s="71">
        <f t="shared" ref="F53:F55" si="6">E53*D53*C53</f>
        <v>1800</v>
      </c>
    </row>
    <row r="54" spans="1:6" ht="14">
      <c r="A54" s="23" t="s">
        <v>301</v>
      </c>
      <c r="B54" s="24"/>
      <c r="C54" s="70">
        <v>1</v>
      </c>
      <c r="D54" s="70">
        <v>1</v>
      </c>
      <c r="E54" s="70">
        <v>3000</v>
      </c>
      <c r="F54" s="70">
        <f t="shared" si="6"/>
        <v>3000</v>
      </c>
    </row>
    <row r="55" spans="1:6" ht="14">
      <c r="A55" s="22" t="s">
        <v>17</v>
      </c>
      <c r="B55" s="9"/>
      <c r="C55" s="71">
        <v>4</v>
      </c>
      <c r="D55" s="71">
        <v>2</v>
      </c>
      <c r="E55" s="71">
        <v>400</v>
      </c>
      <c r="F55" s="71">
        <f t="shared" si="6"/>
        <v>3200</v>
      </c>
    </row>
    <row r="56" spans="1:6" ht="16">
      <c r="A56" s="88" t="s">
        <v>4</v>
      </c>
      <c r="B56" s="88"/>
      <c r="C56" s="88"/>
      <c r="D56" s="88"/>
      <c r="E56" s="88"/>
      <c r="F56" s="15">
        <f>SUM(F53:F55)</f>
        <v>8000</v>
      </c>
    </row>
    <row r="57" spans="1:6" ht="16">
      <c r="A57" s="89" t="s">
        <v>18</v>
      </c>
      <c r="B57" s="89"/>
      <c r="C57" s="89"/>
      <c r="D57" s="89"/>
      <c r="E57" s="89"/>
      <c r="F57" s="89"/>
    </row>
    <row r="58" spans="1:6" ht="16" customHeight="1">
      <c r="A58" s="2" t="s">
        <v>19</v>
      </c>
      <c r="B58" s="2" t="s">
        <v>20</v>
      </c>
      <c r="C58" s="69">
        <v>100</v>
      </c>
      <c r="D58" s="69">
        <v>1</v>
      </c>
      <c r="E58" s="69">
        <v>50</v>
      </c>
      <c r="F58" s="69">
        <f>E58*D58*C58</f>
        <v>5000</v>
      </c>
    </row>
    <row r="59" spans="1:6" ht="14">
      <c r="A59" s="2" t="s">
        <v>294</v>
      </c>
      <c r="B59" s="2"/>
      <c r="C59" s="69">
        <v>1</v>
      </c>
      <c r="D59" s="69">
        <v>1</v>
      </c>
      <c r="E59" s="69">
        <v>30000</v>
      </c>
      <c r="F59" s="69">
        <f t="shared" ref="F59:F61" si="7">E59*D59*C59</f>
        <v>30000</v>
      </c>
    </row>
    <row r="60" spans="1:6" ht="14">
      <c r="A60" s="2" t="s">
        <v>304</v>
      </c>
      <c r="B60" s="2"/>
      <c r="C60" s="69">
        <v>1</v>
      </c>
      <c r="D60" s="69">
        <v>1</v>
      </c>
      <c r="E60" s="69">
        <v>15000</v>
      </c>
      <c r="F60" s="69">
        <f t="shared" si="7"/>
        <v>15000</v>
      </c>
    </row>
    <row r="61" spans="1:6" ht="14">
      <c r="A61" s="2" t="s">
        <v>300</v>
      </c>
      <c r="B61" s="2"/>
      <c r="C61" s="69">
        <v>1</v>
      </c>
      <c r="D61" s="69">
        <v>1</v>
      </c>
      <c r="E61" s="69">
        <v>20000</v>
      </c>
      <c r="F61" s="69">
        <f t="shared" si="7"/>
        <v>20000</v>
      </c>
    </row>
    <row r="62" spans="1:6" s="59" customFormat="1" ht="16">
      <c r="A62" s="5" t="s">
        <v>24</v>
      </c>
      <c r="B62" s="5" t="s">
        <v>302</v>
      </c>
      <c r="C62" s="5">
        <v>100</v>
      </c>
      <c r="D62" s="5">
        <v>4</v>
      </c>
      <c r="E62" s="5">
        <v>0</v>
      </c>
      <c r="F62" s="5">
        <f>E62*D62*C62</f>
        <v>0</v>
      </c>
    </row>
    <row r="63" spans="1:6" ht="16" customHeight="1">
      <c r="A63" s="88" t="s">
        <v>4</v>
      </c>
      <c r="B63" s="88"/>
      <c r="C63" s="88"/>
      <c r="D63" s="88"/>
      <c r="E63" s="88"/>
      <c r="F63" s="15">
        <f>SUM(F58:F62)</f>
        <v>70000</v>
      </c>
    </row>
    <row r="64" spans="1:6" ht="16" customHeight="1">
      <c r="A64" s="88" t="s">
        <v>78</v>
      </c>
      <c r="B64" s="88"/>
      <c r="C64" s="88"/>
      <c r="D64" s="88"/>
      <c r="E64" s="88"/>
      <c r="F64" s="68">
        <f>(F32+F39+F45+F51+F56+F63)*0.1</f>
        <v>67741</v>
      </c>
    </row>
    <row r="65" spans="1:6" ht="16" customHeight="1">
      <c r="A65" s="88" t="s">
        <v>23</v>
      </c>
      <c r="B65" s="88"/>
      <c r="C65" s="88"/>
      <c r="D65" s="88"/>
      <c r="E65" s="88"/>
      <c r="F65" s="68">
        <f>F18+F32+F39+F45+F51+F56+F63+F64</f>
        <v>1063857.5</v>
      </c>
    </row>
    <row r="66" spans="1:6" ht="16">
      <c r="A66" s="88" t="s">
        <v>21</v>
      </c>
      <c r="B66" s="88"/>
      <c r="C66" s="88"/>
      <c r="D66" s="88"/>
      <c r="E66" s="88"/>
      <c r="F66" s="73">
        <f>F65*0.06</f>
        <v>63831.45</v>
      </c>
    </row>
    <row r="67" spans="1:6" ht="16">
      <c r="A67" s="88" t="s">
        <v>22</v>
      </c>
      <c r="B67" s="88"/>
      <c r="C67" s="88"/>
      <c r="D67" s="88"/>
      <c r="E67" s="88"/>
      <c r="F67" s="73">
        <f>F66+F65</f>
        <v>1127688.95</v>
      </c>
    </row>
  </sheetData>
  <mergeCells count="22">
    <mergeCell ref="A66:E66"/>
    <mergeCell ref="A67:E67"/>
    <mergeCell ref="A52:F52"/>
    <mergeCell ref="A56:E56"/>
    <mergeCell ref="A57:F57"/>
    <mergeCell ref="A63:E63"/>
    <mergeCell ref="A64:E64"/>
    <mergeCell ref="A65:E65"/>
    <mergeCell ref="A51:E51"/>
    <mergeCell ref="A3:F3"/>
    <mergeCell ref="A16:E16"/>
    <mergeCell ref="A17:E17"/>
    <mergeCell ref="A18:E18"/>
    <mergeCell ref="A19:F19"/>
    <mergeCell ref="A20:A31"/>
    <mergeCell ref="A32:E32"/>
    <mergeCell ref="A33:F33"/>
    <mergeCell ref="A39:E39"/>
    <mergeCell ref="A40:F40"/>
    <mergeCell ref="A41:A44"/>
    <mergeCell ref="A45:E45"/>
    <mergeCell ref="A46:F46"/>
  </mergeCells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4"/>
  <sheetViews>
    <sheetView topLeftCell="A17" workbookViewId="0">
      <selection activeCell="B30" sqref="B30"/>
    </sheetView>
  </sheetViews>
  <sheetFormatPr baseColWidth="10" defaultColWidth="8.85546875" defaultRowHeight="12" x14ac:dyDescent="0"/>
  <cols>
    <col min="1" max="1" width="35.28515625" customWidth="1"/>
    <col min="2" max="2" width="52.28515625" customWidth="1"/>
    <col min="3" max="3" width="6" customWidth="1"/>
    <col min="4" max="4" width="5.42578125" customWidth="1"/>
    <col min="5" max="5" width="6.85546875" customWidth="1"/>
    <col min="6" max="6" width="11.7109375" customWidth="1"/>
  </cols>
  <sheetData>
    <row r="2" spans="1:6">
      <c r="A2" s="1" t="s">
        <v>0</v>
      </c>
      <c r="B2" s="1" t="s">
        <v>6</v>
      </c>
      <c r="C2" s="1" t="s">
        <v>1</v>
      </c>
      <c r="D2" s="1" t="s">
        <v>159</v>
      </c>
      <c r="E2" s="1" t="s">
        <v>2</v>
      </c>
      <c r="F2" s="1" t="s">
        <v>3</v>
      </c>
    </row>
    <row r="3" spans="1:6" ht="16">
      <c r="A3" s="104" t="s">
        <v>5</v>
      </c>
      <c r="B3" s="105"/>
      <c r="C3" s="105"/>
      <c r="D3" s="105"/>
      <c r="E3" s="105"/>
      <c r="F3" s="106"/>
    </row>
    <row r="4" spans="1:6" ht="16">
      <c r="A4" s="4" t="s">
        <v>119</v>
      </c>
      <c r="B4" s="21" t="s">
        <v>257</v>
      </c>
      <c r="C4" s="7">
        <v>41</v>
      </c>
      <c r="D4" s="7">
        <v>1</v>
      </c>
      <c r="E4" s="7">
        <f>5720*1.05</f>
        <v>6006</v>
      </c>
      <c r="F4" s="19">
        <f>E4*D4*C4</f>
        <v>246246</v>
      </c>
    </row>
    <row r="5" spans="1:6" ht="16">
      <c r="A5" s="4" t="s">
        <v>120</v>
      </c>
      <c r="B5" s="21" t="s">
        <v>80</v>
      </c>
      <c r="C5" s="7">
        <v>8</v>
      </c>
      <c r="D5" s="7">
        <v>1</v>
      </c>
      <c r="E5" s="7">
        <f>2020*1.05</f>
        <v>2121</v>
      </c>
      <c r="F5" s="19">
        <f>E5*D5*C5</f>
        <v>16968</v>
      </c>
    </row>
    <row r="6" spans="1:6" ht="16">
      <c r="A6" s="4" t="s">
        <v>121</v>
      </c>
      <c r="B6" s="21" t="s">
        <v>80</v>
      </c>
      <c r="C6" s="7">
        <v>15</v>
      </c>
      <c r="D6" s="7">
        <v>1</v>
      </c>
      <c r="E6" s="7">
        <f>4520*1.05</f>
        <v>4746</v>
      </c>
      <c r="F6" s="19">
        <f t="shared" ref="F6:F15" si="0">E6*D6*C6</f>
        <v>71190</v>
      </c>
    </row>
    <row r="7" spans="1:6" ht="16">
      <c r="A7" s="4" t="s">
        <v>122</v>
      </c>
      <c r="B7" s="21" t="s">
        <v>80</v>
      </c>
      <c r="C7" s="7">
        <v>9</v>
      </c>
      <c r="D7" s="7">
        <v>1</v>
      </c>
      <c r="E7" s="7">
        <f>2580*1.05</f>
        <v>2709</v>
      </c>
      <c r="F7" s="19">
        <f t="shared" si="0"/>
        <v>24381</v>
      </c>
    </row>
    <row r="8" spans="1:6" ht="16">
      <c r="A8" s="4" t="s">
        <v>123</v>
      </c>
      <c r="B8" s="21" t="s">
        <v>80</v>
      </c>
      <c r="C8" s="7">
        <v>4</v>
      </c>
      <c r="D8" s="7">
        <v>1</v>
      </c>
      <c r="E8" s="7">
        <f>4880*1.05</f>
        <v>5124</v>
      </c>
      <c r="F8" s="19">
        <f t="shared" si="0"/>
        <v>20496</v>
      </c>
    </row>
    <row r="9" spans="1:6" ht="16">
      <c r="A9" s="4" t="s">
        <v>81</v>
      </c>
      <c r="B9" s="21" t="s">
        <v>80</v>
      </c>
      <c r="C9" s="7">
        <v>3</v>
      </c>
      <c r="D9" s="7">
        <v>1</v>
      </c>
      <c r="E9" s="7">
        <f>3540*1.05</f>
        <v>3717</v>
      </c>
      <c r="F9" s="19">
        <f t="shared" si="0"/>
        <v>11151</v>
      </c>
    </row>
    <row r="10" spans="1:6" ht="16">
      <c r="A10" s="4" t="s">
        <v>124</v>
      </c>
      <c r="B10" s="21" t="s">
        <v>80</v>
      </c>
      <c r="C10" s="7">
        <v>4</v>
      </c>
      <c r="D10" s="7">
        <v>1</v>
      </c>
      <c r="E10" s="7">
        <f>2720*1.05</f>
        <v>2856</v>
      </c>
      <c r="F10" s="19">
        <f t="shared" si="0"/>
        <v>11424</v>
      </c>
    </row>
    <row r="11" spans="1:6" ht="16">
      <c r="A11" s="4" t="s">
        <v>82</v>
      </c>
      <c r="B11" s="21" t="s">
        <v>80</v>
      </c>
      <c r="C11" s="7">
        <v>3</v>
      </c>
      <c r="D11" s="7">
        <v>1</v>
      </c>
      <c r="E11" s="7">
        <f>3520*1.05</f>
        <v>3696</v>
      </c>
      <c r="F11" s="19">
        <f t="shared" si="0"/>
        <v>11088</v>
      </c>
    </row>
    <row r="12" spans="1:6" ht="16">
      <c r="A12" s="4" t="s">
        <v>83</v>
      </c>
      <c r="B12" s="21" t="s">
        <v>80</v>
      </c>
      <c r="C12" s="7">
        <v>3</v>
      </c>
      <c r="D12" s="7">
        <v>1</v>
      </c>
      <c r="E12" s="7">
        <f>2620*1.05</f>
        <v>2751</v>
      </c>
      <c r="F12" s="19">
        <f t="shared" si="0"/>
        <v>8253</v>
      </c>
    </row>
    <row r="13" spans="1:6" ht="16">
      <c r="A13" s="4" t="s">
        <v>84</v>
      </c>
      <c r="B13" s="21" t="s">
        <v>80</v>
      </c>
      <c r="C13" s="7">
        <v>7</v>
      </c>
      <c r="D13" s="7">
        <v>1</v>
      </c>
      <c r="E13" s="7">
        <f>3860*1.05</f>
        <v>4053</v>
      </c>
      <c r="F13" s="19">
        <f t="shared" si="0"/>
        <v>28371</v>
      </c>
    </row>
    <row r="14" spans="1:6" ht="16">
      <c r="A14" s="4" t="s">
        <v>85</v>
      </c>
      <c r="B14" s="21" t="s">
        <v>80</v>
      </c>
      <c r="C14" s="7">
        <v>3</v>
      </c>
      <c r="D14" s="7">
        <v>1</v>
      </c>
      <c r="E14" s="7">
        <f>3960*1.05</f>
        <v>4158</v>
      </c>
      <c r="F14" s="19">
        <f t="shared" si="0"/>
        <v>12474</v>
      </c>
    </row>
    <row r="15" spans="1:6" ht="16">
      <c r="A15" s="4" t="s">
        <v>86</v>
      </c>
      <c r="B15" s="21" t="s">
        <v>80</v>
      </c>
      <c r="C15" s="7">
        <v>4</v>
      </c>
      <c r="D15" s="7">
        <v>1</v>
      </c>
      <c r="E15" s="7">
        <f>4940*1.05</f>
        <v>5187</v>
      </c>
      <c r="F15" s="19">
        <f t="shared" si="0"/>
        <v>20748</v>
      </c>
    </row>
    <row r="16" spans="1:6" ht="16">
      <c r="A16" s="107" t="s">
        <v>4</v>
      </c>
      <c r="B16" s="108"/>
      <c r="C16" s="108"/>
      <c r="D16" s="108"/>
      <c r="E16" s="109"/>
      <c r="F16" s="15">
        <f>SUM(F4:F15)</f>
        <v>482790</v>
      </c>
    </row>
    <row r="17" spans="1:6" ht="17" customHeight="1">
      <c r="A17" s="107" t="s">
        <v>77</v>
      </c>
      <c r="B17" s="108"/>
      <c r="C17" s="108"/>
      <c r="D17" s="108"/>
      <c r="E17" s="109"/>
      <c r="F17" s="15">
        <f>F16*0.05</f>
        <v>24139.5</v>
      </c>
    </row>
    <row r="18" spans="1:6" ht="16">
      <c r="A18" s="107" t="s">
        <v>4</v>
      </c>
      <c r="B18" s="108"/>
      <c r="C18" s="108"/>
      <c r="D18" s="108"/>
      <c r="E18" s="109"/>
      <c r="F18" s="15">
        <f>F16+F17</f>
        <v>506929.5</v>
      </c>
    </row>
    <row r="19" spans="1:6" ht="16">
      <c r="A19" s="101" t="s">
        <v>7</v>
      </c>
      <c r="B19" s="102"/>
      <c r="C19" s="102"/>
      <c r="D19" s="102"/>
      <c r="E19" s="102"/>
      <c r="F19" s="103"/>
    </row>
    <row r="20" spans="1:6" ht="16">
      <c r="A20" s="92" t="s">
        <v>101</v>
      </c>
      <c r="B20" s="20" t="s">
        <v>59</v>
      </c>
      <c r="C20" s="18">
        <v>30</v>
      </c>
      <c r="D20" s="18">
        <v>3</v>
      </c>
      <c r="E20" s="19">
        <v>1297</v>
      </c>
      <c r="F20" s="19">
        <f t="shared" ref="F20:F32" si="1">E20*D20*C20</f>
        <v>116730</v>
      </c>
    </row>
    <row r="21" spans="1:6" ht="16">
      <c r="A21" s="93"/>
      <c r="B21" s="5" t="s">
        <v>60</v>
      </c>
      <c r="C21" s="6">
        <v>35</v>
      </c>
      <c r="D21" s="6">
        <v>3</v>
      </c>
      <c r="E21" s="5">
        <v>1297</v>
      </c>
      <c r="F21" s="5">
        <f t="shared" si="1"/>
        <v>136185</v>
      </c>
    </row>
    <row r="22" spans="1:6" ht="16">
      <c r="A22" s="93"/>
      <c r="B22" s="5" t="s">
        <v>65</v>
      </c>
      <c r="C22" s="6">
        <v>2</v>
      </c>
      <c r="D22" s="6">
        <v>3</v>
      </c>
      <c r="E22" s="5">
        <v>900</v>
      </c>
      <c r="F22" s="5">
        <f t="shared" si="1"/>
        <v>5400</v>
      </c>
    </row>
    <row r="23" spans="1:6" ht="16">
      <c r="A23" s="93"/>
      <c r="B23" s="5" t="s">
        <v>87</v>
      </c>
      <c r="C23" s="6">
        <v>1</v>
      </c>
      <c r="D23" s="6">
        <v>1</v>
      </c>
      <c r="E23" s="5">
        <v>15000</v>
      </c>
      <c r="F23" s="5">
        <f t="shared" si="1"/>
        <v>15000</v>
      </c>
    </row>
    <row r="24" spans="1:6" ht="16">
      <c r="A24" s="93"/>
      <c r="B24" s="5" t="s">
        <v>63</v>
      </c>
      <c r="C24" s="6">
        <v>1</v>
      </c>
      <c r="D24" s="6">
        <v>1</v>
      </c>
      <c r="E24" s="5">
        <v>30000</v>
      </c>
      <c r="F24" s="5">
        <f t="shared" si="1"/>
        <v>30000</v>
      </c>
    </row>
    <row r="25" spans="1:6" ht="16">
      <c r="A25" s="93"/>
      <c r="B25" s="5" t="s">
        <v>64</v>
      </c>
      <c r="C25" s="6">
        <v>3</v>
      </c>
      <c r="D25" s="6">
        <v>1</v>
      </c>
      <c r="E25" s="5">
        <v>10000</v>
      </c>
      <c r="F25" s="5">
        <f t="shared" si="1"/>
        <v>30000</v>
      </c>
    </row>
    <row r="26" spans="1:6" ht="16">
      <c r="A26" s="93"/>
      <c r="B26" s="5" t="s">
        <v>88</v>
      </c>
      <c r="C26" s="6">
        <v>1</v>
      </c>
      <c r="D26" s="6">
        <v>1</v>
      </c>
      <c r="E26" s="5">
        <v>12000</v>
      </c>
      <c r="F26" s="5">
        <f t="shared" si="1"/>
        <v>12000</v>
      </c>
    </row>
    <row r="27" spans="1:6" ht="16">
      <c r="A27" s="93"/>
      <c r="B27" s="5" t="s">
        <v>50</v>
      </c>
      <c r="C27" s="6">
        <v>100</v>
      </c>
      <c r="D27" s="6">
        <v>2</v>
      </c>
      <c r="E27" s="5">
        <v>89</v>
      </c>
      <c r="F27" s="5">
        <f t="shared" si="1"/>
        <v>17800</v>
      </c>
    </row>
    <row r="28" spans="1:6" ht="16">
      <c r="A28" s="93"/>
      <c r="B28" s="5" t="s">
        <v>89</v>
      </c>
      <c r="C28" s="6">
        <v>100</v>
      </c>
      <c r="D28" s="6">
        <v>1</v>
      </c>
      <c r="E28" s="5">
        <v>328</v>
      </c>
      <c r="F28" s="5">
        <f t="shared" si="1"/>
        <v>32800</v>
      </c>
    </row>
    <row r="29" spans="1:6" ht="16">
      <c r="A29" s="93"/>
      <c r="B29" s="5" t="s">
        <v>90</v>
      </c>
      <c r="C29" s="6">
        <v>100</v>
      </c>
      <c r="D29" s="6">
        <v>1</v>
      </c>
      <c r="E29" s="5">
        <v>428</v>
      </c>
      <c r="F29" s="5">
        <f t="shared" si="1"/>
        <v>42800</v>
      </c>
    </row>
    <row r="30" spans="1:6" ht="16">
      <c r="A30" s="93"/>
      <c r="B30" s="5" t="s">
        <v>91</v>
      </c>
      <c r="C30" s="6">
        <v>100</v>
      </c>
      <c r="D30" s="6">
        <v>1</v>
      </c>
      <c r="E30" s="5">
        <v>488</v>
      </c>
      <c r="F30" s="5">
        <f t="shared" si="1"/>
        <v>48800</v>
      </c>
    </row>
    <row r="31" spans="1:6" ht="16">
      <c r="A31" s="93"/>
      <c r="B31" s="5" t="s">
        <v>92</v>
      </c>
      <c r="C31" s="6">
        <v>100</v>
      </c>
      <c r="D31" s="6">
        <v>2</v>
      </c>
      <c r="E31" s="5">
        <v>100</v>
      </c>
      <c r="F31" s="5">
        <f t="shared" si="1"/>
        <v>20000</v>
      </c>
    </row>
    <row r="32" spans="1:6" ht="16">
      <c r="A32" s="94"/>
      <c r="B32" s="5" t="s">
        <v>93</v>
      </c>
      <c r="C32" s="6">
        <v>1</v>
      </c>
      <c r="D32" s="6">
        <v>2</v>
      </c>
      <c r="E32" s="5">
        <v>3000</v>
      </c>
      <c r="F32" s="5">
        <f t="shared" si="1"/>
        <v>6000</v>
      </c>
    </row>
    <row r="33" spans="1:6" ht="16">
      <c r="A33" s="98" t="s">
        <v>4</v>
      </c>
      <c r="B33" s="99"/>
      <c r="C33" s="99"/>
      <c r="D33" s="99"/>
      <c r="E33" s="100"/>
      <c r="F33" s="15">
        <f>SUM(F20:F32)</f>
        <v>513515</v>
      </c>
    </row>
    <row r="34" spans="1:6" ht="16">
      <c r="A34" s="101" t="s">
        <v>9</v>
      </c>
      <c r="B34" s="102"/>
      <c r="C34" s="102"/>
      <c r="D34" s="102"/>
      <c r="E34" s="102"/>
      <c r="F34" s="103"/>
    </row>
    <row r="35" spans="1:6" ht="14">
      <c r="A35" s="95" t="s">
        <v>53</v>
      </c>
      <c r="B35" s="9" t="s">
        <v>10</v>
      </c>
      <c r="C35" s="9">
        <v>10</v>
      </c>
      <c r="D35" s="9">
        <v>2</v>
      </c>
      <c r="E35" s="9">
        <v>430</v>
      </c>
      <c r="F35" s="9">
        <f t="shared" ref="F35" si="2">E35*D35*C35</f>
        <v>8600</v>
      </c>
    </row>
    <row r="36" spans="1:6" ht="14">
      <c r="A36" s="96"/>
      <c r="B36" s="9" t="s">
        <v>94</v>
      </c>
      <c r="C36" s="9">
        <v>2</v>
      </c>
      <c r="D36" s="9">
        <v>2</v>
      </c>
      <c r="E36" s="9">
        <v>600</v>
      </c>
      <c r="F36" s="9">
        <f t="shared" ref="F36:F38" si="3">E36*D36*C36</f>
        <v>2400</v>
      </c>
    </row>
    <row r="37" spans="1:6" ht="14">
      <c r="A37" s="96"/>
      <c r="B37" s="9" t="s">
        <v>54</v>
      </c>
      <c r="C37" s="9">
        <v>1</v>
      </c>
      <c r="D37" s="9">
        <v>2</v>
      </c>
      <c r="E37" s="9">
        <v>650</v>
      </c>
      <c r="F37" s="9">
        <f t="shared" si="3"/>
        <v>1300</v>
      </c>
    </row>
    <row r="38" spans="1:6" ht="14">
      <c r="A38" s="97"/>
      <c r="B38" s="9" t="s">
        <v>12</v>
      </c>
      <c r="C38" s="9">
        <v>1</v>
      </c>
      <c r="D38" s="9">
        <v>2</v>
      </c>
      <c r="E38" s="9">
        <v>800</v>
      </c>
      <c r="F38" s="9">
        <f t="shared" si="3"/>
        <v>1600</v>
      </c>
    </row>
    <row r="39" spans="1:6" ht="16">
      <c r="A39" s="98" t="s">
        <v>4</v>
      </c>
      <c r="B39" s="99"/>
      <c r="C39" s="99"/>
      <c r="D39" s="99"/>
      <c r="E39" s="100"/>
      <c r="F39" s="15">
        <f>SUM(F35:F38)</f>
        <v>13900</v>
      </c>
    </row>
    <row r="40" spans="1:6" ht="16">
      <c r="A40" s="101" t="s">
        <v>13</v>
      </c>
      <c r="B40" s="102"/>
      <c r="C40" s="102"/>
      <c r="D40" s="102"/>
      <c r="E40" s="102"/>
      <c r="F40" s="103"/>
    </row>
    <row r="41" spans="1:6" ht="15">
      <c r="A41" s="10" t="s">
        <v>95</v>
      </c>
      <c r="B41" s="2" t="s">
        <v>96</v>
      </c>
      <c r="C41" s="2">
        <v>100</v>
      </c>
      <c r="D41" s="2">
        <v>1</v>
      </c>
      <c r="E41" s="2">
        <v>5500</v>
      </c>
      <c r="F41" s="9">
        <f t="shared" ref="F41" si="4">E41*D41*C41</f>
        <v>550000</v>
      </c>
    </row>
    <row r="42" spans="1:6" ht="16">
      <c r="A42" s="98" t="s">
        <v>4</v>
      </c>
      <c r="B42" s="99"/>
      <c r="C42" s="99"/>
      <c r="D42" s="99"/>
      <c r="E42" s="100"/>
      <c r="F42" s="15">
        <f>SUM(F41:F41)</f>
        <v>550000</v>
      </c>
    </row>
    <row r="43" spans="1:6" ht="16">
      <c r="A43" s="101" t="s">
        <v>14</v>
      </c>
      <c r="B43" s="102"/>
      <c r="C43" s="102"/>
      <c r="D43" s="102"/>
      <c r="E43" s="102"/>
      <c r="F43" s="103"/>
    </row>
    <row r="44" spans="1:6" ht="14">
      <c r="A44" s="22" t="s">
        <v>97</v>
      </c>
      <c r="B44" s="9"/>
      <c r="C44" s="9">
        <v>3</v>
      </c>
      <c r="D44" s="9">
        <v>1</v>
      </c>
      <c r="E44" s="9">
        <v>600</v>
      </c>
      <c r="F44" s="9">
        <f t="shared" ref="F44:F45" si="5">E44*D44*C44</f>
        <v>1800</v>
      </c>
    </row>
    <row r="45" spans="1:6" ht="14">
      <c r="A45" s="23" t="s">
        <v>301</v>
      </c>
      <c r="B45" s="24"/>
      <c r="C45" s="25">
        <v>1</v>
      </c>
      <c r="D45" s="25">
        <v>1</v>
      </c>
      <c r="E45" s="25">
        <v>3000</v>
      </c>
      <c r="F45" s="25">
        <f t="shared" si="5"/>
        <v>3000</v>
      </c>
    </row>
    <row r="46" spans="1:6" ht="16">
      <c r="A46" s="98" t="s">
        <v>4</v>
      </c>
      <c r="B46" s="99"/>
      <c r="C46" s="99"/>
      <c r="D46" s="99"/>
      <c r="E46" s="100"/>
      <c r="F46" s="15">
        <f>SUM(F44:F45)</f>
        <v>4800</v>
      </c>
    </row>
    <row r="47" spans="1:6" ht="16">
      <c r="A47" s="101" t="s">
        <v>18</v>
      </c>
      <c r="B47" s="102"/>
      <c r="C47" s="102"/>
      <c r="D47" s="102"/>
      <c r="E47" s="102"/>
      <c r="F47" s="103"/>
    </row>
    <row r="48" spans="1:6" ht="14">
      <c r="A48" s="2" t="s">
        <v>19</v>
      </c>
      <c r="B48" s="2" t="s">
        <v>20</v>
      </c>
      <c r="C48" s="2">
        <v>100</v>
      </c>
      <c r="D48" s="2">
        <v>1</v>
      </c>
      <c r="E48" s="2">
        <v>50</v>
      </c>
      <c r="F48" s="2">
        <f>E48*D48*C48</f>
        <v>5000</v>
      </c>
    </row>
    <row r="49" spans="1:6" s="59" customFormat="1" ht="16">
      <c r="A49" s="5" t="s">
        <v>24</v>
      </c>
      <c r="B49" s="5" t="s">
        <v>302</v>
      </c>
      <c r="C49" s="5">
        <v>100</v>
      </c>
      <c r="D49" s="5">
        <v>4</v>
      </c>
      <c r="E49" s="5">
        <v>0</v>
      </c>
      <c r="F49" s="5">
        <f>E49*D49*C49</f>
        <v>0</v>
      </c>
    </row>
    <row r="50" spans="1:6" ht="16">
      <c r="A50" s="98" t="s">
        <v>4</v>
      </c>
      <c r="B50" s="99"/>
      <c r="C50" s="99"/>
      <c r="D50" s="99"/>
      <c r="E50" s="100"/>
      <c r="F50" s="15">
        <f>SUM(F48:F49)</f>
        <v>5000</v>
      </c>
    </row>
    <row r="51" spans="1:6" ht="16">
      <c r="A51" s="98" t="s">
        <v>78</v>
      </c>
      <c r="B51" s="99"/>
      <c r="C51" s="99"/>
      <c r="D51" s="99"/>
      <c r="E51" s="100"/>
      <c r="F51" s="5">
        <f>(F33+F39+F42+F46+F50)*0.1</f>
        <v>108721.5</v>
      </c>
    </row>
    <row r="52" spans="1:6" ht="16">
      <c r="A52" s="98" t="s">
        <v>23</v>
      </c>
      <c r="B52" s="99"/>
      <c r="C52" s="99"/>
      <c r="D52" s="99"/>
      <c r="E52" s="100"/>
      <c r="F52" s="5">
        <f>F18+F33+F39+F42+F46+F50+F51</f>
        <v>1702866</v>
      </c>
    </row>
    <row r="53" spans="1:6" ht="16">
      <c r="A53" s="98" t="s">
        <v>21</v>
      </c>
      <c r="B53" s="99"/>
      <c r="C53" s="99"/>
      <c r="D53" s="99"/>
      <c r="E53" s="100"/>
      <c r="F53" s="16">
        <f>F52*0.06</f>
        <v>102171.95999999999</v>
      </c>
    </row>
    <row r="54" spans="1:6" ht="16">
      <c r="A54" s="98" t="s">
        <v>22</v>
      </c>
      <c r="B54" s="99"/>
      <c r="C54" s="99"/>
      <c r="D54" s="99"/>
      <c r="E54" s="100"/>
      <c r="F54" s="16">
        <f>F53+F52</f>
        <v>1805037.96</v>
      </c>
    </row>
  </sheetData>
  <mergeCells count="20">
    <mergeCell ref="A51:E51"/>
    <mergeCell ref="A52:E52"/>
    <mergeCell ref="A53:E53"/>
    <mergeCell ref="A54:E54"/>
    <mergeCell ref="A40:F40"/>
    <mergeCell ref="A42:E42"/>
    <mergeCell ref="A43:F43"/>
    <mergeCell ref="A46:E46"/>
    <mergeCell ref="A47:F47"/>
    <mergeCell ref="A50:E50"/>
    <mergeCell ref="A33:E33"/>
    <mergeCell ref="A34:F34"/>
    <mergeCell ref="A35:A38"/>
    <mergeCell ref="A39:E39"/>
    <mergeCell ref="A3:F3"/>
    <mergeCell ref="A16:E16"/>
    <mergeCell ref="A17:E17"/>
    <mergeCell ref="A18:E18"/>
    <mergeCell ref="A19:F19"/>
    <mergeCell ref="A20:A32"/>
  </mergeCells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0"/>
  <sheetViews>
    <sheetView tabSelected="1" topLeftCell="A22" workbookViewId="0">
      <selection activeCell="E43" sqref="E43"/>
    </sheetView>
  </sheetViews>
  <sheetFormatPr baseColWidth="10" defaultRowHeight="16" x14ac:dyDescent="0"/>
  <cols>
    <col min="1" max="1" width="35.28515625" style="59" customWidth="1"/>
    <col min="2" max="2" width="52.28515625" style="59" customWidth="1"/>
    <col min="3" max="3" width="6" style="59" customWidth="1"/>
    <col min="4" max="4" width="5.42578125" style="59" customWidth="1"/>
    <col min="5" max="5" width="6.85546875" style="59" customWidth="1"/>
    <col min="6" max="6" width="11.7109375" style="59" customWidth="1"/>
    <col min="7" max="16384" width="10.7109375" style="59"/>
  </cols>
  <sheetData>
    <row r="2" spans="1:6">
      <c r="A2" s="58" t="s">
        <v>0</v>
      </c>
      <c r="B2" s="58" t="s">
        <v>6</v>
      </c>
      <c r="C2" s="58" t="s">
        <v>1</v>
      </c>
      <c r="D2" s="58" t="s">
        <v>159</v>
      </c>
      <c r="E2" s="58" t="s">
        <v>2</v>
      </c>
      <c r="F2" s="58" t="s">
        <v>3</v>
      </c>
    </row>
    <row r="3" spans="1:6">
      <c r="A3" s="104" t="s">
        <v>5</v>
      </c>
      <c r="B3" s="105"/>
      <c r="C3" s="105"/>
      <c r="D3" s="105"/>
      <c r="E3" s="105"/>
      <c r="F3" s="106"/>
    </row>
    <row r="4" spans="1:6">
      <c r="A4" s="4" t="s">
        <v>119</v>
      </c>
      <c r="B4" s="21" t="s">
        <v>257</v>
      </c>
      <c r="C4" s="7">
        <v>41</v>
      </c>
      <c r="D4" s="7">
        <v>1</v>
      </c>
      <c r="E4" s="7">
        <f>5720*1.05</f>
        <v>6006</v>
      </c>
      <c r="F4" s="19">
        <f>E4*D4*C4</f>
        <v>246246</v>
      </c>
    </row>
    <row r="5" spans="1:6">
      <c r="A5" s="4" t="s">
        <v>120</v>
      </c>
      <c r="B5" s="21" t="s">
        <v>80</v>
      </c>
      <c r="C5" s="7">
        <v>8</v>
      </c>
      <c r="D5" s="7">
        <v>1</v>
      </c>
      <c r="E5" s="7">
        <f>2020*1.05</f>
        <v>2121</v>
      </c>
      <c r="F5" s="19">
        <f>E5*D5*C5</f>
        <v>16968</v>
      </c>
    </row>
    <row r="6" spans="1:6">
      <c r="A6" s="4" t="s">
        <v>121</v>
      </c>
      <c r="B6" s="21" t="s">
        <v>80</v>
      </c>
      <c r="C6" s="7">
        <v>15</v>
      </c>
      <c r="D6" s="7">
        <v>1</v>
      </c>
      <c r="E6" s="7">
        <f>4520*1.05</f>
        <v>4746</v>
      </c>
      <c r="F6" s="19">
        <f t="shared" ref="F6:F15" si="0">E6*D6*C6</f>
        <v>71190</v>
      </c>
    </row>
    <row r="7" spans="1:6">
      <c r="A7" s="4" t="s">
        <v>122</v>
      </c>
      <c r="B7" s="21" t="s">
        <v>80</v>
      </c>
      <c r="C7" s="7">
        <v>9</v>
      </c>
      <c r="D7" s="7">
        <v>1</v>
      </c>
      <c r="E7" s="7">
        <f>2580*1.05</f>
        <v>2709</v>
      </c>
      <c r="F7" s="19">
        <f t="shared" si="0"/>
        <v>24381</v>
      </c>
    </row>
    <row r="8" spans="1:6">
      <c r="A8" s="4" t="s">
        <v>123</v>
      </c>
      <c r="B8" s="21" t="s">
        <v>80</v>
      </c>
      <c r="C8" s="7">
        <v>4</v>
      </c>
      <c r="D8" s="7">
        <v>1</v>
      </c>
      <c r="E8" s="7">
        <f>4880*1.05</f>
        <v>5124</v>
      </c>
      <c r="F8" s="19">
        <f t="shared" si="0"/>
        <v>20496</v>
      </c>
    </row>
    <row r="9" spans="1:6">
      <c r="A9" s="4" t="s">
        <v>81</v>
      </c>
      <c r="B9" s="21" t="s">
        <v>80</v>
      </c>
      <c r="C9" s="7">
        <v>3</v>
      </c>
      <c r="D9" s="7">
        <v>1</v>
      </c>
      <c r="E9" s="7">
        <f>3540*1.05</f>
        <v>3717</v>
      </c>
      <c r="F9" s="19">
        <f t="shared" si="0"/>
        <v>11151</v>
      </c>
    </row>
    <row r="10" spans="1:6">
      <c r="A10" s="4" t="s">
        <v>124</v>
      </c>
      <c r="B10" s="21" t="s">
        <v>80</v>
      </c>
      <c r="C10" s="7">
        <v>4</v>
      </c>
      <c r="D10" s="7">
        <v>1</v>
      </c>
      <c r="E10" s="7">
        <f>2720*1.05</f>
        <v>2856</v>
      </c>
      <c r="F10" s="19">
        <f t="shared" si="0"/>
        <v>11424</v>
      </c>
    </row>
    <row r="11" spans="1:6">
      <c r="A11" s="4" t="s">
        <v>82</v>
      </c>
      <c r="B11" s="21" t="s">
        <v>80</v>
      </c>
      <c r="C11" s="7">
        <v>3</v>
      </c>
      <c r="D11" s="7">
        <v>1</v>
      </c>
      <c r="E11" s="7">
        <f>3520*1.05</f>
        <v>3696</v>
      </c>
      <c r="F11" s="19">
        <f t="shared" si="0"/>
        <v>11088</v>
      </c>
    </row>
    <row r="12" spans="1:6">
      <c r="A12" s="4" t="s">
        <v>83</v>
      </c>
      <c r="B12" s="21" t="s">
        <v>80</v>
      </c>
      <c r="C12" s="7">
        <v>3</v>
      </c>
      <c r="D12" s="7">
        <v>1</v>
      </c>
      <c r="E12" s="7">
        <f>2620*1.05</f>
        <v>2751</v>
      </c>
      <c r="F12" s="19">
        <f t="shared" si="0"/>
        <v>8253</v>
      </c>
    </row>
    <row r="13" spans="1:6">
      <c r="A13" s="4" t="s">
        <v>84</v>
      </c>
      <c r="B13" s="21" t="s">
        <v>80</v>
      </c>
      <c r="C13" s="7">
        <v>7</v>
      </c>
      <c r="D13" s="7">
        <v>1</v>
      </c>
      <c r="E13" s="7">
        <f>3860*1.05</f>
        <v>4053</v>
      </c>
      <c r="F13" s="19">
        <f t="shared" si="0"/>
        <v>28371</v>
      </c>
    </row>
    <row r="14" spans="1:6">
      <c r="A14" s="4" t="s">
        <v>85</v>
      </c>
      <c r="B14" s="21" t="s">
        <v>80</v>
      </c>
      <c r="C14" s="7">
        <v>3</v>
      </c>
      <c r="D14" s="7">
        <v>1</v>
      </c>
      <c r="E14" s="7">
        <f>3960*1.05</f>
        <v>4158</v>
      </c>
      <c r="F14" s="19">
        <f t="shared" si="0"/>
        <v>12474</v>
      </c>
    </row>
    <row r="15" spans="1:6">
      <c r="A15" s="4" t="s">
        <v>86</v>
      </c>
      <c r="B15" s="21" t="s">
        <v>80</v>
      </c>
      <c r="C15" s="7">
        <v>4</v>
      </c>
      <c r="D15" s="7">
        <v>1</v>
      </c>
      <c r="E15" s="7">
        <f>4940*1.05</f>
        <v>5187</v>
      </c>
      <c r="F15" s="19">
        <f t="shared" si="0"/>
        <v>20748</v>
      </c>
    </row>
    <row r="16" spans="1:6">
      <c r="A16" s="107" t="s">
        <v>4</v>
      </c>
      <c r="B16" s="108"/>
      <c r="C16" s="108"/>
      <c r="D16" s="108"/>
      <c r="E16" s="109"/>
      <c r="F16" s="15">
        <f>SUM(F4:F15)</f>
        <v>482790</v>
      </c>
    </row>
    <row r="17" spans="1:6">
      <c r="A17" s="107" t="s">
        <v>77</v>
      </c>
      <c r="B17" s="108"/>
      <c r="C17" s="108"/>
      <c r="D17" s="108"/>
      <c r="E17" s="109"/>
      <c r="F17" s="15">
        <f>F16*0.05</f>
        <v>24139.5</v>
      </c>
    </row>
    <row r="18" spans="1:6">
      <c r="A18" s="107" t="s">
        <v>4</v>
      </c>
      <c r="B18" s="108"/>
      <c r="C18" s="108"/>
      <c r="D18" s="108"/>
      <c r="E18" s="109"/>
      <c r="F18" s="15">
        <f>F16+F17</f>
        <v>506929.5</v>
      </c>
    </row>
    <row r="19" spans="1:6">
      <c r="A19" s="101" t="s">
        <v>7</v>
      </c>
      <c r="B19" s="102"/>
      <c r="C19" s="102"/>
      <c r="D19" s="102"/>
      <c r="E19" s="102"/>
      <c r="F19" s="103"/>
    </row>
    <row r="20" spans="1:6">
      <c r="A20" s="92" t="s">
        <v>102</v>
      </c>
      <c r="B20" s="20" t="s">
        <v>59</v>
      </c>
      <c r="C20" s="18">
        <v>30</v>
      </c>
      <c r="D20" s="18">
        <v>4</v>
      </c>
      <c r="E20" s="19">
        <v>1100</v>
      </c>
      <c r="F20" s="19">
        <f t="shared" ref="F20:F31" si="1">E20*D20*C20</f>
        <v>132000</v>
      </c>
    </row>
    <row r="21" spans="1:6">
      <c r="A21" s="93"/>
      <c r="B21" s="5" t="s">
        <v>60</v>
      </c>
      <c r="C21" s="6">
        <v>35</v>
      </c>
      <c r="D21" s="6">
        <v>4</v>
      </c>
      <c r="E21" s="5">
        <v>1100</v>
      </c>
      <c r="F21" s="5">
        <f t="shared" si="1"/>
        <v>154000</v>
      </c>
    </row>
    <row r="22" spans="1:6">
      <c r="A22" s="93"/>
      <c r="B22" s="5" t="s">
        <v>65</v>
      </c>
      <c r="C22" s="6">
        <v>2</v>
      </c>
      <c r="D22" s="6">
        <v>4</v>
      </c>
      <c r="E22" s="5">
        <v>900</v>
      </c>
      <c r="F22" s="5">
        <f t="shared" si="1"/>
        <v>7200</v>
      </c>
    </row>
    <row r="23" spans="1:6">
      <c r="A23" s="93"/>
      <c r="B23" s="5" t="s">
        <v>87</v>
      </c>
      <c r="C23" s="6">
        <v>1</v>
      </c>
      <c r="D23" s="6">
        <v>1</v>
      </c>
      <c r="E23" s="5">
        <v>5000</v>
      </c>
      <c r="F23" s="5">
        <f t="shared" si="1"/>
        <v>5000</v>
      </c>
    </row>
    <row r="24" spans="1:6">
      <c r="A24" s="93"/>
      <c r="B24" s="5" t="s">
        <v>63</v>
      </c>
      <c r="C24" s="6">
        <v>1</v>
      </c>
      <c r="D24" s="6">
        <v>1</v>
      </c>
      <c r="E24" s="5">
        <v>10000</v>
      </c>
      <c r="F24" s="5">
        <f t="shared" si="1"/>
        <v>10000</v>
      </c>
    </row>
    <row r="25" spans="1:6">
      <c r="A25" s="93"/>
      <c r="B25" s="5" t="s">
        <v>64</v>
      </c>
      <c r="C25" s="6">
        <v>3</v>
      </c>
      <c r="D25" s="6">
        <v>1</v>
      </c>
      <c r="E25" s="5">
        <v>3500</v>
      </c>
      <c r="F25" s="5">
        <f t="shared" si="1"/>
        <v>10500</v>
      </c>
    </row>
    <row r="26" spans="1:6">
      <c r="A26" s="93"/>
      <c r="B26" s="5" t="s">
        <v>88</v>
      </c>
      <c r="C26" s="6">
        <v>1</v>
      </c>
      <c r="D26" s="6">
        <v>1</v>
      </c>
      <c r="E26" s="5">
        <v>6000</v>
      </c>
      <c r="F26" s="5">
        <f t="shared" si="1"/>
        <v>6000</v>
      </c>
    </row>
    <row r="27" spans="1:6">
      <c r="A27" s="93"/>
      <c r="B27" s="5" t="s">
        <v>50</v>
      </c>
      <c r="C27" s="6">
        <v>100</v>
      </c>
      <c r="D27" s="6">
        <v>2</v>
      </c>
      <c r="E27" s="5">
        <v>100</v>
      </c>
      <c r="F27" s="5">
        <f t="shared" si="1"/>
        <v>20000</v>
      </c>
    </row>
    <row r="28" spans="1:6">
      <c r="A28" s="93"/>
      <c r="B28" s="5" t="s">
        <v>89</v>
      </c>
      <c r="C28" s="6">
        <v>100</v>
      </c>
      <c r="D28" s="6">
        <v>1</v>
      </c>
      <c r="E28" s="5">
        <v>258</v>
      </c>
      <c r="F28" s="5">
        <f t="shared" si="1"/>
        <v>25800</v>
      </c>
    </row>
    <row r="29" spans="1:6">
      <c r="A29" s="93"/>
      <c r="B29" s="5" t="s">
        <v>90</v>
      </c>
      <c r="C29" s="6">
        <v>100</v>
      </c>
      <c r="D29" s="6">
        <v>1</v>
      </c>
      <c r="E29" s="5">
        <v>400</v>
      </c>
      <c r="F29" s="5">
        <f t="shared" si="1"/>
        <v>40000</v>
      </c>
    </row>
    <row r="30" spans="1:6">
      <c r="A30" s="93"/>
      <c r="B30" s="5" t="s">
        <v>91</v>
      </c>
      <c r="C30" s="6">
        <v>100</v>
      </c>
      <c r="D30" s="6">
        <v>1</v>
      </c>
      <c r="E30" s="5">
        <v>600</v>
      </c>
      <c r="F30" s="5">
        <f t="shared" si="1"/>
        <v>60000</v>
      </c>
    </row>
    <row r="31" spans="1:6">
      <c r="A31" s="94"/>
      <c r="B31" s="5" t="s">
        <v>93</v>
      </c>
      <c r="C31" s="6">
        <v>1</v>
      </c>
      <c r="D31" s="6">
        <v>2</v>
      </c>
      <c r="E31" s="5">
        <v>3000</v>
      </c>
      <c r="F31" s="5">
        <f t="shared" si="1"/>
        <v>6000</v>
      </c>
    </row>
    <row r="32" spans="1:6">
      <c r="A32" s="98" t="s">
        <v>4</v>
      </c>
      <c r="B32" s="99"/>
      <c r="C32" s="99"/>
      <c r="D32" s="99"/>
      <c r="E32" s="100"/>
      <c r="F32" s="15">
        <f>SUM(F20:F31)</f>
        <v>476500</v>
      </c>
    </row>
    <row r="33" spans="1:6">
      <c r="A33" s="101" t="s">
        <v>9</v>
      </c>
      <c r="B33" s="102"/>
      <c r="C33" s="102"/>
      <c r="D33" s="102"/>
      <c r="E33" s="102"/>
      <c r="F33" s="103"/>
    </row>
    <row r="34" spans="1:6">
      <c r="A34" s="110" t="s">
        <v>53</v>
      </c>
      <c r="B34" s="5" t="s">
        <v>10</v>
      </c>
      <c r="C34" s="6">
        <v>10</v>
      </c>
      <c r="D34" s="6">
        <v>2</v>
      </c>
      <c r="E34" s="5">
        <v>430</v>
      </c>
      <c r="F34" s="5">
        <f t="shared" ref="F34:F37" si="2">E34*D34*C34</f>
        <v>8600</v>
      </c>
    </row>
    <row r="35" spans="1:6">
      <c r="A35" s="111"/>
      <c r="B35" s="5" t="s">
        <v>11</v>
      </c>
      <c r="C35" s="6">
        <v>2</v>
      </c>
      <c r="D35" s="6">
        <v>2</v>
      </c>
      <c r="E35" s="5">
        <v>600</v>
      </c>
      <c r="F35" s="5">
        <f t="shared" si="2"/>
        <v>2400</v>
      </c>
    </row>
    <row r="36" spans="1:6">
      <c r="A36" s="111"/>
      <c r="B36" s="5" t="s">
        <v>54</v>
      </c>
      <c r="C36" s="6">
        <v>1</v>
      </c>
      <c r="D36" s="6">
        <v>2</v>
      </c>
      <c r="E36" s="5">
        <v>650</v>
      </c>
      <c r="F36" s="5">
        <f t="shared" si="2"/>
        <v>1300</v>
      </c>
    </row>
    <row r="37" spans="1:6">
      <c r="A37" s="112"/>
      <c r="B37" s="5" t="s">
        <v>12</v>
      </c>
      <c r="C37" s="6">
        <v>1</v>
      </c>
      <c r="D37" s="6">
        <v>2</v>
      </c>
      <c r="E37" s="5">
        <v>800</v>
      </c>
      <c r="F37" s="5">
        <f t="shared" si="2"/>
        <v>1600</v>
      </c>
    </row>
    <row r="38" spans="1:6">
      <c r="A38" s="98" t="s">
        <v>4</v>
      </c>
      <c r="B38" s="99"/>
      <c r="C38" s="99"/>
      <c r="D38" s="99"/>
      <c r="E38" s="100"/>
      <c r="F38" s="15">
        <f>SUM(F34:F37)</f>
        <v>13900</v>
      </c>
    </row>
    <row r="39" spans="1:6">
      <c r="A39" s="101" t="s">
        <v>13</v>
      </c>
      <c r="B39" s="102"/>
      <c r="C39" s="102"/>
      <c r="D39" s="102"/>
      <c r="E39" s="102"/>
      <c r="F39" s="103"/>
    </row>
    <row r="40" spans="1:6">
      <c r="A40" s="57" t="s">
        <v>281</v>
      </c>
      <c r="B40" s="5" t="s">
        <v>290</v>
      </c>
      <c r="C40" s="6">
        <v>100</v>
      </c>
      <c r="D40" s="6">
        <v>1</v>
      </c>
      <c r="E40" s="5">
        <v>121</v>
      </c>
      <c r="F40" s="5">
        <f>E40*D40*C40</f>
        <v>12100</v>
      </c>
    </row>
    <row r="41" spans="1:6">
      <c r="A41" s="57" t="s">
        <v>282</v>
      </c>
      <c r="B41" s="5" t="s">
        <v>111</v>
      </c>
      <c r="C41" s="6">
        <v>100</v>
      </c>
      <c r="D41" s="6">
        <v>1</v>
      </c>
      <c r="E41" s="5">
        <v>110</v>
      </c>
      <c r="F41" s="5">
        <f t="shared" ref="F41:F48" si="3">E41*D41*C41</f>
        <v>11000</v>
      </c>
    </row>
    <row r="42" spans="1:6">
      <c r="A42" s="57" t="s">
        <v>286</v>
      </c>
      <c r="B42" s="5"/>
      <c r="C42" s="6">
        <v>100</v>
      </c>
      <c r="D42" s="6">
        <v>1</v>
      </c>
      <c r="E42" s="5">
        <v>800</v>
      </c>
      <c r="F42" s="5">
        <f t="shared" si="3"/>
        <v>80000</v>
      </c>
    </row>
    <row r="43" spans="1:6">
      <c r="A43" s="113" t="s">
        <v>325</v>
      </c>
      <c r="B43" s="115"/>
      <c r="C43" s="115">
        <v>100</v>
      </c>
      <c r="D43" s="115">
        <v>1</v>
      </c>
      <c r="E43" s="114">
        <v>2000</v>
      </c>
      <c r="F43" s="6">
        <f t="shared" si="3"/>
        <v>200000</v>
      </c>
    </row>
    <row r="44" spans="1:6">
      <c r="A44" s="57" t="s">
        <v>285</v>
      </c>
      <c r="B44" s="5" t="s">
        <v>111</v>
      </c>
      <c r="C44" s="6">
        <v>100</v>
      </c>
      <c r="D44" s="6">
        <v>1</v>
      </c>
      <c r="E44" s="5">
        <v>128</v>
      </c>
      <c r="F44" s="5">
        <f t="shared" si="3"/>
        <v>12800</v>
      </c>
    </row>
    <row r="45" spans="1:6">
      <c r="A45" s="113"/>
      <c r="B45" s="77"/>
      <c r="C45" s="77"/>
      <c r="D45" s="77"/>
      <c r="E45" s="77"/>
      <c r="F45" s="5">
        <f t="shared" si="3"/>
        <v>0</v>
      </c>
    </row>
    <row r="46" spans="1:6">
      <c r="A46" s="113"/>
      <c r="B46" s="77"/>
      <c r="C46" s="77"/>
      <c r="D46" s="77"/>
      <c r="E46" s="77"/>
      <c r="F46" s="5">
        <f t="shared" si="3"/>
        <v>0</v>
      </c>
    </row>
    <row r="47" spans="1:6">
      <c r="A47" s="113"/>
      <c r="B47" s="77"/>
      <c r="C47" s="77"/>
      <c r="D47" s="77"/>
      <c r="E47" s="77"/>
      <c r="F47" s="5">
        <f t="shared" si="3"/>
        <v>0</v>
      </c>
    </row>
    <row r="48" spans="1:6">
      <c r="A48" s="113"/>
      <c r="B48" s="77"/>
      <c r="C48" s="77"/>
      <c r="D48" s="77"/>
      <c r="E48" s="77"/>
      <c r="F48" s="5">
        <f t="shared" si="3"/>
        <v>0</v>
      </c>
    </row>
    <row r="49" spans="1:9">
      <c r="A49" s="57" t="s">
        <v>281</v>
      </c>
      <c r="B49" s="5" t="s">
        <v>290</v>
      </c>
      <c r="C49" s="6">
        <v>100</v>
      </c>
      <c r="D49" s="6">
        <v>1</v>
      </c>
      <c r="E49" s="5">
        <v>121</v>
      </c>
      <c r="F49" s="5">
        <f>E49*D49*C49</f>
        <v>12100</v>
      </c>
      <c r="H49" s="59">
        <v>121</v>
      </c>
    </row>
    <row r="50" spans="1:9">
      <c r="A50" s="57" t="s">
        <v>282</v>
      </c>
      <c r="B50" s="5" t="s">
        <v>111</v>
      </c>
      <c r="C50" s="6">
        <v>100</v>
      </c>
      <c r="D50" s="6">
        <v>1</v>
      </c>
      <c r="E50" s="5">
        <v>110</v>
      </c>
      <c r="F50" s="5">
        <f t="shared" ref="F50:F57" si="4">E50*D50*C50</f>
        <v>11000</v>
      </c>
      <c r="H50" s="59">
        <v>110</v>
      </c>
    </row>
    <row r="51" spans="1:9">
      <c r="A51" s="57" t="s">
        <v>283</v>
      </c>
      <c r="B51" s="5" t="s">
        <v>291</v>
      </c>
      <c r="C51" s="6">
        <v>100</v>
      </c>
      <c r="D51" s="6">
        <v>0</v>
      </c>
      <c r="E51" s="5">
        <v>240</v>
      </c>
      <c r="F51" s="5">
        <f t="shared" si="4"/>
        <v>0</v>
      </c>
      <c r="H51" s="59">
        <v>2000</v>
      </c>
      <c r="I51" s="59" t="s">
        <v>324</v>
      </c>
    </row>
    <row r="52" spans="1:9">
      <c r="A52" s="57" t="s">
        <v>284</v>
      </c>
      <c r="B52" s="5" t="s">
        <v>292</v>
      </c>
      <c r="C52" s="6">
        <v>100</v>
      </c>
      <c r="D52" s="6">
        <v>1</v>
      </c>
      <c r="E52" s="5">
        <v>144</v>
      </c>
      <c r="F52" s="5">
        <f t="shared" si="4"/>
        <v>14400</v>
      </c>
      <c r="H52" s="59">
        <v>128</v>
      </c>
    </row>
    <row r="53" spans="1:9">
      <c r="A53" s="57" t="s">
        <v>285</v>
      </c>
      <c r="B53" s="5" t="s">
        <v>111</v>
      </c>
      <c r="C53" s="6">
        <v>100</v>
      </c>
      <c r="D53" s="6">
        <v>1</v>
      </c>
      <c r="E53" s="5">
        <v>128</v>
      </c>
      <c r="F53" s="5">
        <f t="shared" si="4"/>
        <v>12800</v>
      </c>
      <c r="H53" s="59">
        <v>200</v>
      </c>
    </row>
    <row r="54" spans="1:9">
      <c r="A54" s="57" t="s">
        <v>286</v>
      </c>
      <c r="B54" s="5"/>
      <c r="C54" s="6">
        <v>100</v>
      </c>
      <c r="D54" s="6">
        <v>0</v>
      </c>
      <c r="E54" s="5">
        <v>180</v>
      </c>
      <c r="F54" s="5">
        <f t="shared" si="4"/>
        <v>0</v>
      </c>
    </row>
    <row r="55" spans="1:9">
      <c r="A55" s="57" t="s">
        <v>287</v>
      </c>
      <c r="B55" s="5" t="s">
        <v>113</v>
      </c>
      <c r="C55" s="6">
        <v>10</v>
      </c>
      <c r="D55" s="6">
        <v>1</v>
      </c>
      <c r="E55" s="5">
        <v>2600</v>
      </c>
      <c r="F55" s="5">
        <f t="shared" si="4"/>
        <v>26000</v>
      </c>
    </row>
    <row r="56" spans="1:9">
      <c r="A56" s="57" t="s">
        <v>288</v>
      </c>
      <c r="B56" s="5" t="s">
        <v>293</v>
      </c>
      <c r="C56" s="6">
        <v>3</v>
      </c>
      <c r="D56" s="6">
        <v>2</v>
      </c>
      <c r="E56" s="5">
        <v>3500</v>
      </c>
      <c r="F56" s="5">
        <f t="shared" si="4"/>
        <v>21000</v>
      </c>
    </row>
    <row r="57" spans="1:9">
      <c r="A57" s="57" t="s">
        <v>289</v>
      </c>
      <c r="B57" s="5"/>
      <c r="C57" s="6">
        <v>3</v>
      </c>
      <c r="D57" s="6">
        <v>2</v>
      </c>
      <c r="E57" s="5">
        <v>800</v>
      </c>
      <c r="F57" s="5">
        <f t="shared" si="4"/>
        <v>4800</v>
      </c>
    </row>
    <row r="58" spans="1:9">
      <c r="A58" s="98" t="s">
        <v>4</v>
      </c>
      <c r="B58" s="99"/>
      <c r="C58" s="99"/>
      <c r="D58" s="99"/>
      <c r="E58" s="100"/>
      <c r="F58" s="15">
        <f>SUM(F49:F57)</f>
        <v>102100</v>
      </c>
    </row>
    <row r="59" spans="1:9">
      <c r="A59" s="101" t="s">
        <v>14</v>
      </c>
      <c r="B59" s="102"/>
      <c r="C59" s="102"/>
      <c r="D59" s="102"/>
      <c r="E59" s="102"/>
      <c r="F59" s="103"/>
    </row>
    <row r="60" spans="1:9">
      <c r="A60" s="60" t="s">
        <v>97</v>
      </c>
      <c r="B60" s="61"/>
      <c r="C60" s="61">
        <v>3</v>
      </c>
      <c r="D60" s="61">
        <v>1</v>
      </c>
      <c r="E60" s="61">
        <v>600</v>
      </c>
      <c r="F60" s="61">
        <f t="shared" ref="F60:F61" si="5">E60*D60*C60</f>
        <v>1800</v>
      </c>
    </row>
    <row r="61" spans="1:9">
      <c r="A61" s="23" t="s">
        <v>301</v>
      </c>
      <c r="B61" s="62"/>
      <c r="C61" s="63">
        <v>1</v>
      </c>
      <c r="D61" s="63">
        <v>1</v>
      </c>
      <c r="E61" s="63">
        <v>3000</v>
      </c>
      <c r="F61" s="63">
        <f t="shared" si="5"/>
        <v>3000</v>
      </c>
    </row>
    <row r="62" spans="1:9">
      <c r="A62" s="98" t="s">
        <v>4</v>
      </c>
      <c r="B62" s="99"/>
      <c r="C62" s="99"/>
      <c r="D62" s="99"/>
      <c r="E62" s="100"/>
      <c r="F62" s="15">
        <f>SUM(F60:F61)</f>
        <v>4800</v>
      </c>
    </row>
    <row r="63" spans="1:9">
      <c r="A63" s="101" t="s">
        <v>18</v>
      </c>
      <c r="B63" s="102"/>
      <c r="C63" s="102"/>
      <c r="D63" s="102"/>
      <c r="E63" s="102"/>
      <c r="F63" s="103"/>
    </row>
    <row r="64" spans="1:9">
      <c r="A64" s="5" t="s">
        <v>19</v>
      </c>
      <c r="B64" s="5" t="s">
        <v>20</v>
      </c>
      <c r="C64" s="5">
        <v>100</v>
      </c>
      <c r="D64" s="5">
        <v>1</v>
      </c>
      <c r="E64" s="5">
        <v>50</v>
      </c>
      <c r="F64" s="5">
        <f>E64*D64*C64</f>
        <v>5000</v>
      </c>
    </row>
    <row r="65" spans="1:6">
      <c r="A65" s="5" t="s">
        <v>24</v>
      </c>
      <c r="B65" s="5" t="s">
        <v>302</v>
      </c>
      <c r="C65" s="5">
        <v>100</v>
      </c>
      <c r="D65" s="5">
        <v>4</v>
      </c>
      <c r="E65" s="5">
        <v>0</v>
      </c>
      <c r="F65" s="5">
        <f>E65*D65*C65</f>
        <v>0</v>
      </c>
    </row>
    <row r="66" spans="1:6">
      <c r="A66" s="98" t="s">
        <v>4</v>
      </c>
      <c r="B66" s="99"/>
      <c r="C66" s="99"/>
      <c r="D66" s="99"/>
      <c r="E66" s="100"/>
      <c r="F66" s="15">
        <f>SUM(F64:F65)</f>
        <v>5000</v>
      </c>
    </row>
    <row r="67" spans="1:6">
      <c r="A67" s="98" t="s">
        <v>78</v>
      </c>
      <c r="B67" s="99"/>
      <c r="C67" s="99"/>
      <c r="D67" s="99"/>
      <c r="E67" s="100"/>
      <c r="F67" s="5">
        <f>(F32+F38+F58+F62+F66)*0.1</f>
        <v>60230</v>
      </c>
    </row>
    <row r="68" spans="1:6">
      <c r="A68" s="98" t="s">
        <v>23</v>
      </c>
      <c r="B68" s="99"/>
      <c r="C68" s="99"/>
      <c r="D68" s="99"/>
      <c r="E68" s="100"/>
      <c r="F68" s="5">
        <f>F18+F32+F38+F58+F62+F66+F67</f>
        <v>1169459.5</v>
      </c>
    </row>
    <row r="69" spans="1:6">
      <c r="A69" s="98" t="s">
        <v>21</v>
      </c>
      <c r="B69" s="99"/>
      <c r="C69" s="99"/>
      <c r="D69" s="99"/>
      <c r="E69" s="100"/>
      <c r="F69" s="16">
        <f>F68*0.06</f>
        <v>70167.569999999992</v>
      </c>
    </row>
    <row r="70" spans="1:6">
      <c r="A70" s="98" t="s">
        <v>22</v>
      </c>
      <c r="B70" s="99"/>
      <c r="C70" s="99"/>
      <c r="D70" s="99"/>
      <c r="E70" s="100"/>
      <c r="F70" s="16">
        <f>F69+F68</f>
        <v>1239627.07</v>
      </c>
    </row>
  </sheetData>
  <mergeCells count="20">
    <mergeCell ref="A69:E69"/>
    <mergeCell ref="A70:E70"/>
    <mergeCell ref="A59:F59"/>
    <mergeCell ref="A62:E62"/>
    <mergeCell ref="A63:F63"/>
    <mergeCell ref="A66:E66"/>
    <mergeCell ref="A67:E67"/>
    <mergeCell ref="A68:E68"/>
    <mergeCell ref="A32:E32"/>
    <mergeCell ref="A33:F33"/>
    <mergeCell ref="A34:A37"/>
    <mergeCell ref="A38:E38"/>
    <mergeCell ref="A39:F39"/>
    <mergeCell ref="A58:E58"/>
    <mergeCell ref="A3:F3"/>
    <mergeCell ref="A16:E16"/>
    <mergeCell ref="A17:E17"/>
    <mergeCell ref="A18:E18"/>
    <mergeCell ref="A19:F19"/>
    <mergeCell ref="A20:A31"/>
  </mergeCells>
  <phoneticPr fontId="1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topLeftCell="A22" workbookViewId="0">
      <selection activeCell="H40" sqref="H40:H44"/>
    </sheetView>
  </sheetViews>
  <sheetFormatPr baseColWidth="10" defaultRowHeight="16" x14ac:dyDescent="0"/>
  <cols>
    <col min="1" max="1" width="35.28515625" style="59" customWidth="1"/>
    <col min="2" max="2" width="52.28515625" style="59" customWidth="1"/>
    <col min="3" max="3" width="6" style="59" customWidth="1"/>
    <col min="4" max="4" width="5.42578125" style="59" customWidth="1"/>
    <col min="5" max="5" width="6.85546875" style="59" customWidth="1"/>
    <col min="6" max="6" width="11.7109375" style="59" customWidth="1"/>
    <col min="7" max="16384" width="10.7109375" style="59"/>
  </cols>
  <sheetData>
    <row r="2" spans="1:6">
      <c r="A2" s="58" t="s">
        <v>0</v>
      </c>
      <c r="B2" s="58" t="s">
        <v>6</v>
      </c>
      <c r="C2" s="58" t="s">
        <v>1</v>
      </c>
      <c r="D2" s="58" t="s">
        <v>159</v>
      </c>
      <c r="E2" s="58" t="s">
        <v>2</v>
      </c>
      <c r="F2" s="58" t="s">
        <v>3</v>
      </c>
    </row>
    <row r="3" spans="1:6">
      <c r="A3" s="104" t="s">
        <v>5</v>
      </c>
      <c r="B3" s="105"/>
      <c r="C3" s="105"/>
      <c r="D3" s="105"/>
      <c r="E3" s="105"/>
      <c r="F3" s="106"/>
    </row>
    <row r="4" spans="1:6">
      <c r="A4" s="4" t="s">
        <v>119</v>
      </c>
      <c r="B4" s="21" t="s">
        <v>257</v>
      </c>
      <c r="C4" s="7">
        <v>41</v>
      </c>
      <c r="D4" s="7">
        <v>1</v>
      </c>
      <c r="E4" s="7">
        <f>5720*1.05</f>
        <v>6006</v>
      </c>
      <c r="F4" s="19">
        <f>E4*D4*C4</f>
        <v>246246</v>
      </c>
    </row>
    <row r="5" spans="1:6">
      <c r="A5" s="4" t="s">
        <v>120</v>
      </c>
      <c r="B5" s="21" t="s">
        <v>80</v>
      </c>
      <c r="C5" s="7">
        <v>8</v>
      </c>
      <c r="D5" s="7">
        <v>1</v>
      </c>
      <c r="E5" s="7">
        <f>2020*1.05</f>
        <v>2121</v>
      </c>
      <c r="F5" s="19">
        <f>E5*D5*C5</f>
        <v>16968</v>
      </c>
    </row>
    <row r="6" spans="1:6">
      <c r="A6" s="4" t="s">
        <v>121</v>
      </c>
      <c r="B6" s="21" t="s">
        <v>80</v>
      </c>
      <c r="C6" s="7">
        <v>15</v>
      </c>
      <c r="D6" s="7">
        <v>1</v>
      </c>
      <c r="E6" s="7">
        <f>4520*1.05</f>
        <v>4746</v>
      </c>
      <c r="F6" s="19">
        <f t="shared" ref="F6:F15" si="0">E6*D6*C6</f>
        <v>71190</v>
      </c>
    </row>
    <row r="7" spans="1:6">
      <c r="A7" s="4" t="s">
        <v>122</v>
      </c>
      <c r="B7" s="21" t="s">
        <v>80</v>
      </c>
      <c r="C7" s="7">
        <v>9</v>
      </c>
      <c r="D7" s="7">
        <v>1</v>
      </c>
      <c r="E7" s="7">
        <f>2580*1.05</f>
        <v>2709</v>
      </c>
      <c r="F7" s="19">
        <f t="shared" si="0"/>
        <v>24381</v>
      </c>
    </row>
    <row r="8" spans="1:6">
      <c r="A8" s="4" t="s">
        <v>123</v>
      </c>
      <c r="B8" s="21" t="s">
        <v>80</v>
      </c>
      <c r="C8" s="7">
        <v>4</v>
      </c>
      <c r="D8" s="7">
        <v>1</v>
      </c>
      <c r="E8" s="7">
        <f>4880*1.05</f>
        <v>5124</v>
      </c>
      <c r="F8" s="19">
        <f t="shared" si="0"/>
        <v>20496</v>
      </c>
    </row>
    <row r="9" spans="1:6">
      <c r="A9" s="4" t="s">
        <v>81</v>
      </c>
      <c r="B9" s="21" t="s">
        <v>80</v>
      </c>
      <c r="C9" s="7">
        <v>3</v>
      </c>
      <c r="D9" s="7">
        <v>1</v>
      </c>
      <c r="E9" s="7">
        <f>3540*1.05</f>
        <v>3717</v>
      </c>
      <c r="F9" s="19">
        <f t="shared" si="0"/>
        <v>11151</v>
      </c>
    </row>
    <row r="10" spans="1:6">
      <c r="A10" s="4" t="s">
        <v>124</v>
      </c>
      <c r="B10" s="21" t="s">
        <v>80</v>
      </c>
      <c r="C10" s="7">
        <v>4</v>
      </c>
      <c r="D10" s="7">
        <v>1</v>
      </c>
      <c r="E10" s="7">
        <f>2720*1.05</f>
        <v>2856</v>
      </c>
      <c r="F10" s="19">
        <f t="shared" si="0"/>
        <v>11424</v>
      </c>
    </row>
    <row r="11" spans="1:6">
      <c r="A11" s="4" t="s">
        <v>82</v>
      </c>
      <c r="B11" s="21" t="s">
        <v>80</v>
      </c>
      <c r="C11" s="7">
        <v>3</v>
      </c>
      <c r="D11" s="7">
        <v>1</v>
      </c>
      <c r="E11" s="7">
        <f>3520*1.05</f>
        <v>3696</v>
      </c>
      <c r="F11" s="19">
        <f t="shared" si="0"/>
        <v>11088</v>
      </c>
    </row>
    <row r="12" spans="1:6">
      <c r="A12" s="4" t="s">
        <v>83</v>
      </c>
      <c r="B12" s="21" t="s">
        <v>80</v>
      </c>
      <c r="C12" s="7">
        <v>3</v>
      </c>
      <c r="D12" s="7">
        <v>1</v>
      </c>
      <c r="E12" s="7">
        <f>2620*1.05</f>
        <v>2751</v>
      </c>
      <c r="F12" s="19">
        <f t="shared" si="0"/>
        <v>8253</v>
      </c>
    </row>
    <row r="13" spans="1:6">
      <c r="A13" s="4" t="s">
        <v>84</v>
      </c>
      <c r="B13" s="21" t="s">
        <v>80</v>
      </c>
      <c r="C13" s="7">
        <v>7</v>
      </c>
      <c r="D13" s="7">
        <v>1</v>
      </c>
      <c r="E13" s="7">
        <f>3860*1.05</f>
        <v>4053</v>
      </c>
      <c r="F13" s="19">
        <f t="shared" si="0"/>
        <v>28371</v>
      </c>
    </row>
    <row r="14" spans="1:6">
      <c r="A14" s="4" t="s">
        <v>85</v>
      </c>
      <c r="B14" s="21" t="s">
        <v>80</v>
      </c>
      <c r="C14" s="7">
        <v>3</v>
      </c>
      <c r="D14" s="7">
        <v>1</v>
      </c>
      <c r="E14" s="7">
        <f>3960*1.05</f>
        <v>4158</v>
      </c>
      <c r="F14" s="19">
        <f t="shared" si="0"/>
        <v>12474</v>
      </c>
    </row>
    <row r="15" spans="1:6">
      <c r="A15" s="4" t="s">
        <v>86</v>
      </c>
      <c r="B15" s="21" t="s">
        <v>80</v>
      </c>
      <c r="C15" s="7">
        <v>4</v>
      </c>
      <c r="D15" s="7">
        <v>1</v>
      </c>
      <c r="E15" s="7">
        <f>4940*1.05</f>
        <v>5187</v>
      </c>
      <c r="F15" s="19">
        <f t="shared" si="0"/>
        <v>20748</v>
      </c>
    </row>
    <row r="16" spans="1:6">
      <c r="A16" s="107" t="s">
        <v>4</v>
      </c>
      <c r="B16" s="108"/>
      <c r="C16" s="108"/>
      <c r="D16" s="108"/>
      <c r="E16" s="109"/>
      <c r="F16" s="15">
        <f>SUM(F4:F15)</f>
        <v>482790</v>
      </c>
    </row>
    <row r="17" spans="1:6">
      <c r="A17" s="107" t="s">
        <v>77</v>
      </c>
      <c r="B17" s="108"/>
      <c r="C17" s="108"/>
      <c r="D17" s="108"/>
      <c r="E17" s="109"/>
      <c r="F17" s="15">
        <f>F16*0.05</f>
        <v>24139.5</v>
      </c>
    </row>
    <row r="18" spans="1:6">
      <c r="A18" s="107" t="s">
        <v>4</v>
      </c>
      <c r="B18" s="108"/>
      <c r="C18" s="108"/>
      <c r="D18" s="108"/>
      <c r="E18" s="109"/>
      <c r="F18" s="15">
        <f>F16+F17</f>
        <v>506929.5</v>
      </c>
    </row>
    <row r="19" spans="1:6">
      <c r="A19" s="101" t="s">
        <v>7</v>
      </c>
      <c r="B19" s="102"/>
      <c r="C19" s="102"/>
      <c r="D19" s="102"/>
      <c r="E19" s="102"/>
      <c r="F19" s="103"/>
    </row>
    <row r="20" spans="1:6">
      <c r="A20" s="92" t="s">
        <v>102</v>
      </c>
      <c r="B20" s="20" t="s">
        <v>59</v>
      </c>
      <c r="C20" s="18">
        <v>30</v>
      </c>
      <c r="D20" s="18">
        <v>4</v>
      </c>
      <c r="E20" s="19">
        <v>1100</v>
      </c>
      <c r="F20" s="19">
        <f t="shared" ref="F20:F31" si="1">E20*D20*C20</f>
        <v>132000</v>
      </c>
    </row>
    <row r="21" spans="1:6">
      <c r="A21" s="93"/>
      <c r="B21" s="5" t="s">
        <v>60</v>
      </c>
      <c r="C21" s="6">
        <v>35</v>
      </c>
      <c r="D21" s="6">
        <v>4</v>
      </c>
      <c r="E21" s="5">
        <v>1100</v>
      </c>
      <c r="F21" s="5">
        <f t="shared" si="1"/>
        <v>154000</v>
      </c>
    </row>
    <row r="22" spans="1:6">
      <c r="A22" s="93"/>
      <c r="B22" s="5" t="s">
        <v>65</v>
      </c>
      <c r="C22" s="6">
        <v>2</v>
      </c>
      <c r="D22" s="6">
        <v>4</v>
      </c>
      <c r="E22" s="5">
        <v>900</v>
      </c>
      <c r="F22" s="5">
        <f t="shared" si="1"/>
        <v>7200</v>
      </c>
    </row>
    <row r="23" spans="1:6">
      <c r="A23" s="93"/>
      <c r="B23" s="5" t="s">
        <v>87</v>
      </c>
      <c r="C23" s="6">
        <v>1</v>
      </c>
      <c r="D23" s="6">
        <v>1</v>
      </c>
      <c r="E23" s="5">
        <v>5000</v>
      </c>
      <c r="F23" s="5">
        <f t="shared" si="1"/>
        <v>5000</v>
      </c>
    </row>
    <row r="24" spans="1:6">
      <c r="A24" s="93"/>
      <c r="B24" s="5" t="s">
        <v>63</v>
      </c>
      <c r="C24" s="6">
        <v>1</v>
      </c>
      <c r="D24" s="6">
        <v>1</v>
      </c>
      <c r="E24" s="5">
        <v>10000</v>
      </c>
      <c r="F24" s="5">
        <f t="shared" si="1"/>
        <v>10000</v>
      </c>
    </row>
    <row r="25" spans="1:6">
      <c r="A25" s="93"/>
      <c r="B25" s="5" t="s">
        <v>64</v>
      </c>
      <c r="C25" s="6">
        <v>3</v>
      </c>
      <c r="D25" s="6">
        <v>1</v>
      </c>
      <c r="E25" s="5">
        <v>3500</v>
      </c>
      <c r="F25" s="5">
        <f t="shared" si="1"/>
        <v>10500</v>
      </c>
    </row>
    <row r="26" spans="1:6">
      <c r="A26" s="93"/>
      <c r="B26" s="5" t="s">
        <v>88</v>
      </c>
      <c r="C26" s="6">
        <v>1</v>
      </c>
      <c r="D26" s="6">
        <v>1</v>
      </c>
      <c r="E26" s="5">
        <v>6000</v>
      </c>
      <c r="F26" s="5">
        <f t="shared" si="1"/>
        <v>6000</v>
      </c>
    </row>
    <row r="27" spans="1:6">
      <c r="A27" s="93"/>
      <c r="B27" s="5" t="s">
        <v>50</v>
      </c>
      <c r="C27" s="6">
        <v>100</v>
      </c>
      <c r="D27" s="6">
        <v>2</v>
      </c>
      <c r="E27" s="5">
        <v>100</v>
      </c>
      <c r="F27" s="5">
        <f t="shared" si="1"/>
        <v>20000</v>
      </c>
    </row>
    <row r="28" spans="1:6">
      <c r="A28" s="93"/>
      <c r="B28" s="5" t="s">
        <v>89</v>
      </c>
      <c r="C28" s="6">
        <v>100</v>
      </c>
      <c r="D28" s="6">
        <v>1</v>
      </c>
      <c r="E28" s="5">
        <v>258</v>
      </c>
      <c r="F28" s="5">
        <f t="shared" si="1"/>
        <v>25800</v>
      </c>
    </row>
    <row r="29" spans="1:6">
      <c r="A29" s="93"/>
      <c r="B29" s="5" t="s">
        <v>90</v>
      </c>
      <c r="C29" s="6">
        <v>100</v>
      </c>
      <c r="D29" s="6">
        <v>1</v>
      </c>
      <c r="E29" s="5">
        <v>400</v>
      </c>
      <c r="F29" s="5">
        <f t="shared" si="1"/>
        <v>40000</v>
      </c>
    </row>
    <row r="30" spans="1:6">
      <c r="A30" s="93"/>
      <c r="B30" s="5" t="s">
        <v>91</v>
      </c>
      <c r="C30" s="6">
        <v>100</v>
      </c>
      <c r="D30" s="6">
        <v>1</v>
      </c>
      <c r="E30" s="5">
        <v>600</v>
      </c>
      <c r="F30" s="5">
        <f t="shared" si="1"/>
        <v>60000</v>
      </c>
    </row>
    <row r="31" spans="1:6">
      <c r="A31" s="94"/>
      <c r="B31" s="5" t="s">
        <v>93</v>
      </c>
      <c r="C31" s="6">
        <v>1</v>
      </c>
      <c r="D31" s="6">
        <v>2</v>
      </c>
      <c r="E31" s="5">
        <v>3000</v>
      </c>
      <c r="F31" s="5">
        <f t="shared" si="1"/>
        <v>6000</v>
      </c>
    </row>
    <row r="32" spans="1:6">
      <c r="A32" s="98" t="s">
        <v>4</v>
      </c>
      <c r="B32" s="99"/>
      <c r="C32" s="99"/>
      <c r="D32" s="99"/>
      <c r="E32" s="100"/>
      <c r="F32" s="15">
        <f>SUM(F20:F31)</f>
        <v>476500</v>
      </c>
    </row>
    <row r="33" spans="1:9">
      <c r="A33" s="101" t="s">
        <v>9</v>
      </c>
      <c r="B33" s="102"/>
      <c r="C33" s="102"/>
      <c r="D33" s="102"/>
      <c r="E33" s="102"/>
      <c r="F33" s="103"/>
    </row>
    <row r="34" spans="1:9">
      <c r="A34" s="110" t="s">
        <v>53</v>
      </c>
      <c r="B34" s="5" t="s">
        <v>10</v>
      </c>
      <c r="C34" s="6">
        <v>10</v>
      </c>
      <c r="D34" s="6">
        <v>2</v>
      </c>
      <c r="E34" s="5">
        <v>430</v>
      </c>
      <c r="F34" s="5">
        <f t="shared" ref="F34" si="2">E34*D34*C34</f>
        <v>8600</v>
      </c>
    </row>
    <row r="35" spans="1:9">
      <c r="A35" s="111"/>
      <c r="B35" s="5" t="s">
        <v>11</v>
      </c>
      <c r="C35" s="6">
        <v>2</v>
      </c>
      <c r="D35" s="6">
        <v>2</v>
      </c>
      <c r="E35" s="5">
        <v>600</v>
      </c>
      <c r="F35" s="5">
        <f t="shared" ref="F35:F37" si="3">E35*D35*C35</f>
        <v>2400</v>
      </c>
    </row>
    <row r="36" spans="1:9">
      <c r="A36" s="111"/>
      <c r="B36" s="5" t="s">
        <v>54</v>
      </c>
      <c r="C36" s="6">
        <v>1</v>
      </c>
      <c r="D36" s="6">
        <v>2</v>
      </c>
      <c r="E36" s="5">
        <v>650</v>
      </c>
      <c r="F36" s="5">
        <f t="shared" si="3"/>
        <v>1300</v>
      </c>
    </row>
    <row r="37" spans="1:9">
      <c r="A37" s="112"/>
      <c r="B37" s="5" t="s">
        <v>12</v>
      </c>
      <c r="C37" s="6">
        <v>1</v>
      </c>
      <c r="D37" s="6">
        <v>2</v>
      </c>
      <c r="E37" s="5">
        <v>800</v>
      </c>
      <c r="F37" s="5">
        <f t="shared" si="3"/>
        <v>1600</v>
      </c>
    </row>
    <row r="38" spans="1:9">
      <c r="A38" s="98" t="s">
        <v>4</v>
      </c>
      <c r="B38" s="99"/>
      <c r="C38" s="99"/>
      <c r="D38" s="99"/>
      <c r="E38" s="100"/>
      <c r="F38" s="15">
        <f>SUM(F34:F37)</f>
        <v>13900</v>
      </c>
    </row>
    <row r="39" spans="1:9">
      <c r="A39" s="101" t="s">
        <v>13</v>
      </c>
      <c r="B39" s="102"/>
      <c r="C39" s="102"/>
      <c r="D39" s="102"/>
      <c r="E39" s="102"/>
      <c r="F39" s="103"/>
    </row>
    <row r="40" spans="1:9">
      <c r="A40" s="57" t="s">
        <v>281</v>
      </c>
      <c r="B40" s="5" t="s">
        <v>290</v>
      </c>
      <c r="C40" s="6">
        <v>100</v>
      </c>
      <c r="D40" s="6">
        <v>1</v>
      </c>
      <c r="E40" s="5">
        <v>121</v>
      </c>
      <c r="F40" s="5">
        <f>E40*D40*C40</f>
        <v>12100</v>
      </c>
      <c r="H40" s="59">
        <v>121</v>
      </c>
    </row>
    <row r="41" spans="1:9">
      <c r="A41" s="57" t="s">
        <v>282</v>
      </c>
      <c r="B41" s="5" t="s">
        <v>111</v>
      </c>
      <c r="C41" s="6">
        <v>100</v>
      </c>
      <c r="D41" s="6">
        <v>1</v>
      </c>
      <c r="E41" s="5">
        <v>110</v>
      </c>
      <c r="F41" s="5">
        <f t="shared" ref="F41:F48" si="4">E41*D41*C41</f>
        <v>11000</v>
      </c>
      <c r="H41" s="59">
        <v>110</v>
      </c>
    </row>
    <row r="42" spans="1:9">
      <c r="A42" s="57" t="s">
        <v>283</v>
      </c>
      <c r="B42" s="5" t="s">
        <v>291</v>
      </c>
      <c r="C42" s="6">
        <v>100</v>
      </c>
      <c r="D42" s="6">
        <v>0</v>
      </c>
      <c r="E42" s="5">
        <v>240</v>
      </c>
      <c r="F42" s="5">
        <f t="shared" si="4"/>
        <v>0</v>
      </c>
      <c r="H42" s="59">
        <v>2000</v>
      </c>
      <c r="I42" s="59" t="s">
        <v>324</v>
      </c>
    </row>
    <row r="43" spans="1:9">
      <c r="A43" s="57" t="s">
        <v>284</v>
      </c>
      <c r="B43" s="5" t="s">
        <v>292</v>
      </c>
      <c r="C43" s="6">
        <v>100</v>
      </c>
      <c r="D43" s="6">
        <v>1</v>
      </c>
      <c r="E43" s="5">
        <v>144</v>
      </c>
      <c r="F43" s="5">
        <f t="shared" si="4"/>
        <v>14400</v>
      </c>
      <c r="H43" s="59">
        <v>128</v>
      </c>
    </row>
    <row r="44" spans="1:9">
      <c r="A44" s="57" t="s">
        <v>285</v>
      </c>
      <c r="B44" s="5" t="s">
        <v>111</v>
      </c>
      <c r="C44" s="6">
        <v>100</v>
      </c>
      <c r="D44" s="6">
        <v>1</v>
      </c>
      <c r="E44" s="5">
        <v>128</v>
      </c>
      <c r="F44" s="5">
        <f t="shared" si="4"/>
        <v>12800</v>
      </c>
      <c r="H44" s="59">
        <v>200</v>
      </c>
    </row>
    <row r="45" spans="1:9">
      <c r="A45" s="57" t="s">
        <v>286</v>
      </c>
      <c r="B45" s="5"/>
      <c r="C45" s="6">
        <v>100</v>
      </c>
      <c r="D45" s="6">
        <v>0</v>
      </c>
      <c r="E45" s="5">
        <v>180</v>
      </c>
      <c r="F45" s="5">
        <f t="shared" si="4"/>
        <v>0</v>
      </c>
    </row>
    <row r="46" spans="1:9">
      <c r="A46" s="57" t="s">
        <v>287</v>
      </c>
      <c r="B46" s="5" t="s">
        <v>113</v>
      </c>
      <c r="C46" s="6">
        <v>10</v>
      </c>
      <c r="D46" s="6">
        <v>1</v>
      </c>
      <c r="E46" s="5">
        <v>2600</v>
      </c>
      <c r="F46" s="5">
        <f t="shared" si="4"/>
        <v>26000</v>
      </c>
    </row>
    <row r="47" spans="1:9">
      <c r="A47" s="57" t="s">
        <v>288</v>
      </c>
      <c r="B47" s="5" t="s">
        <v>293</v>
      </c>
      <c r="C47" s="6">
        <v>3</v>
      </c>
      <c r="D47" s="6">
        <v>2</v>
      </c>
      <c r="E47" s="5">
        <v>3500</v>
      </c>
      <c r="F47" s="5">
        <f t="shared" si="4"/>
        <v>21000</v>
      </c>
    </row>
    <row r="48" spans="1:9">
      <c r="A48" s="57" t="s">
        <v>289</v>
      </c>
      <c r="B48" s="5"/>
      <c r="C48" s="6">
        <v>3</v>
      </c>
      <c r="D48" s="6">
        <v>2</v>
      </c>
      <c r="E48" s="5">
        <v>800</v>
      </c>
      <c r="F48" s="5">
        <f t="shared" si="4"/>
        <v>4800</v>
      </c>
    </row>
    <row r="49" spans="1:6">
      <c r="A49" s="98" t="s">
        <v>4</v>
      </c>
      <c r="B49" s="99"/>
      <c r="C49" s="99"/>
      <c r="D49" s="99"/>
      <c r="E49" s="100"/>
      <c r="F49" s="15">
        <f>SUM(F40:F48)</f>
        <v>102100</v>
      </c>
    </row>
    <row r="50" spans="1:6">
      <c r="A50" s="101" t="s">
        <v>14</v>
      </c>
      <c r="B50" s="102"/>
      <c r="C50" s="102"/>
      <c r="D50" s="102"/>
      <c r="E50" s="102"/>
      <c r="F50" s="103"/>
    </row>
    <row r="51" spans="1:6">
      <c r="A51" s="60" t="s">
        <v>97</v>
      </c>
      <c r="B51" s="61"/>
      <c r="C51" s="61">
        <v>3</v>
      </c>
      <c r="D51" s="61">
        <v>1</v>
      </c>
      <c r="E51" s="61">
        <v>600</v>
      </c>
      <c r="F51" s="61">
        <f t="shared" ref="F51:F52" si="5">E51*D51*C51</f>
        <v>1800</v>
      </c>
    </row>
    <row r="52" spans="1:6">
      <c r="A52" s="23" t="s">
        <v>301</v>
      </c>
      <c r="B52" s="62"/>
      <c r="C52" s="63">
        <v>1</v>
      </c>
      <c r="D52" s="63">
        <v>1</v>
      </c>
      <c r="E52" s="63">
        <v>3000</v>
      </c>
      <c r="F52" s="63">
        <f t="shared" si="5"/>
        <v>3000</v>
      </c>
    </row>
    <row r="53" spans="1:6">
      <c r="A53" s="98" t="s">
        <v>4</v>
      </c>
      <c r="B53" s="99"/>
      <c r="C53" s="99"/>
      <c r="D53" s="99"/>
      <c r="E53" s="100"/>
      <c r="F53" s="15">
        <f>SUM(F51:F52)</f>
        <v>4800</v>
      </c>
    </row>
    <row r="54" spans="1:6">
      <c r="A54" s="101" t="s">
        <v>18</v>
      </c>
      <c r="B54" s="102"/>
      <c r="C54" s="102"/>
      <c r="D54" s="102"/>
      <c r="E54" s="102"/>
      <c r="F54" s="103"/>
    </row>
    <row r="55" spans="1:6">
      <c r="A55" s="5" t="s">
        <v>19</v>
      </c>
      <c r="B55" s="5" t="s">
        <v>20</v>
      </c>
      <c r="C55" s="5">
        <v>100</v>
      </c>
      <c r="D55" s="5">
        <v>1</v>
      </c>
      <c r="E55" s="5">
        <v>50</v>
      </c>
      <c r="F55" s="5">
        <f>E55*D55*C55</f>
        <v>5000</v>
      </c>
    </row>
    <row r="56" spans="1:6">
      <c r="A56" s="5" t="s">
        <v>24</v>
      </c>
      <c r="B56" s="5" t="s">
        <v>302</v>
      </c>
      <c r="C56" s="5">
        <v>100</v>
      </c>
      <c r="D56" s="5">
        <v>4</v>
      </c>
      <c r="E56" s="5">
        <v>0</v>
      </c>
      <c r="F56" s="5">
        <f>E56*D56*C56</f>
        <v>0</v>
      </c>
    </row>
    <row r="57" spans="1:6">
      <c r="A57" s="98" t="s">
        <v>4</v>
      </c>
      <c r="B57" s="99"/>
      <c r="C57" s="99"/>
      <c r="D57" s="99"/>
      <c r="E57" s="100"/>
      <c r="F57" s="15">
        <f>SUM(F55:F56)</f>
        <v>5000</v>
      </c>
    </row>
    <row r="58" spans="1:6">
      <c r="A58" s="98" t="s">
        <v>78</v>
      </c>
      <c r="B58" s="99"/>
      <c r="C58" s="99"/>
      <c r="D58" s="99"/>
      <c r="E58" s="100"/>
      <c r="F58" s="5">
        <f>(F32+F38+F49+F53+F57)*0.1</f>
        <v>60230</v>
      </c>
    </row>
    <row r="59" spans="1:6">
      <c r="A59" s="98" t="s">
        <v>23</v>
      </c>
      <c r="B59" s="99"/>
      <c r="C59" s="99"/>
      <c r="D59" s="99"/>
      <c r="E59" s="100"/>
      <c r="F59" s="5">
        <f>F18+F32+F38+F49+F53+F57+F58</f>
        <v>1169459.5</v>
      </c>
    </row>
    <row r="60" spans="1:6">
      <c r="A60" s="98" t="s">
        <v>21</v>
      </c>
      <c r="B60" s="99"/>
      <c r="C60" s="99"/>
      <c r="D60" s="99"/>
      <c r="E60" s="100"/>
      <c r="F60" s="16">
        <f>F59*0.06</f>
        <v>70167.569999999992</v>
      </c>
    </row>
    <row r="61" spans="1:6">
      <c r="A61" s="98" t="s">
        <v>22</v>
      </c>
      <c r="B61" s="99"/>
      <c r="C61" s="99"/>
      <c r="D61" s="99"/>
      <c r="E61" s="100"/>
      <c r="F61" s="16">
        <f>F60+F59</f>
        <v>1239627.07</v>
      </c>
    </row>
  </sheetData>
  <mergeCells count="20">
    <mergeCell ref="A60:E60"/>
    <mergeCell ref="A61:E61"/>
    <mergeCell ref="A50:F50"/>
    <mergeCell ref="A53:E53"/>
    <mergeCell ref="A54:F54"/>
    <mergeCell ref="A57:E57"/>
    <mergeCell ref="A58:E58"/>
    <mergeCell ref="A59:E59"/>
    <mergeCell ref="A49:E49"/>
    <mergeCell ref="A3:F3"/>
    <mergeCell ref="A16:E16"/>
    <mergeCell ref="A17:E17"/>
    <mergeCell ref="A18:E18"/>
    <mergeCell ref="A19:F19"/>
    <mergeCell ref="A20:A31"/>
    <mergeCell ref="A32:E32"/>
    <mergeCell ref="A33:F33"/>
    <mergeCell ref="A34:A37"/>
    <mergeCell ref="A38:E38"/>
    <mergeCell ref="A39:F39"/>
  </mergeCells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4"/>
  <sheetViews>
    <sheetView topLeftCell="A30" workbookViewId="0">
      <selection activeCell="B39" sqref="A39:XFD39"/>
    </sheetView>
  </sheetViews>
  <sheetFormatPr baseColWidth="10" defaultRowHeight="12" x14ac:dyDescent="0"/>
  <cols>
    <col min="1" max="1" width="35.28515625" customWidth="1"/>
    <col min="2" max="2" width="52.28515625" customWidth="1"/>
    <col min="3" max="3" width="6" style="74" customWidth="1"/>
    <col min="4" max="4" width="5.42578125" style="74" customWidth="1"/>
    <col min="5" max="5" width="6.85546875" style="74" customWidth="1"/>
    <col min="6" max="6" width="11.7109375" style="74" customWidth="1"/>
  </cols>
  <sheetData>
    <row r="2" spans="1:6">
      <c r="A2" s="1" t="s">
        <v>0</v>
      </c>
      <c r="B2" s="1" t="s">
        <v>6</v>
      </c>
      <c r="C2" s="66" t="s">
        <v>1</v>
      </c>
      <c r="D2" s="66" t="s">
        <v>159</v>
      </c>
      <c r="E2" s="66" t="s">
        <v>2</v>
      </c>
      <c r="F2" s="66" t="s">
        <v>3</v>
      </c>
    </row>
    <row r="3" spans="1:6" ht="16">
      <c r="A3" s="90" t="s">
        <v>5</v>
      </c>
      <c r="B3" s="90"/>
      <c r="C3" s="90"/>
      <c r="D3" s="90"/>
      <c r="E3" s="90"/>
      <c r="F3" s="90"/>
    </row>
    <row r="4" spans="1:6" ht="16">
      <c r="A4" s="4" t="s">
        <v>119</v>
      </c>
      <c r="B4" s="21" t="s">
        <v>258</v>
      </c>
      <c r="C4" s="14">
        <v>41</v>
      </c>
      <c r="D4" s="14">
        <v>2</v>
      </c>
      <c r="E4" s="14">
        <v>2814</v>
      </c>
      <c r="F4" s="67">
        <f>E4*D4*C4</f>
        <v>230748</v>
      </c>
    </row>
    <row r="5" spans="1:6" ht="16">
      <c r="A5" s="4" t="s">
        <v>120</v>
      </c>
      <c r="B5" s="21" t="s">
        <v>125</v>
      </c>
      <c r="C5" s="14">
        <v>8</v>
      </c>
      <c r="D5" s="14">
        <v>2</v>
      </c>
      <c r="E5" s="14">
        <v>540</v>
      </c>
      <c r="F5" s="67">
        <f t="shared" ref="F5:F15" si="0">E5*D5*C5</f>
        <v>8640</v>
      </c>
    </row>
    <row r="6" spans="1:6" ht="16">
      <c r="A6" s="4" t="s">
        <v>121</v>
      </c>
      <c r="B6" s="21" t="s">
        <v>126</v>
      </c>
      <c r="C6" s="14">
        <v>15</v>
      </c>
      <c r="D6" s="14">
        <v>2</v>
      </c>
      <c r="E6" s="14">
        <v>2336</v>
      </c>
      <c r="F6" s="67">
        <f t="shared" si="0"/>
        <v>70080</v>
      </c>
    </row>
    <row r="7" spans="1:6" ht="16">
      <c r="A7" s="4" t="s">
        <v>122</v>
      </c>
      <c r="B7" s="21" t="s">
        <v>126</v>
      </c>
      <c r="C7" s="14">
        <v>9</v>
      </c>
      <c r="D7" s="14">
        <v>2</v>
      </c>
      <c r="E7" s="14">
        <v>2336</v>
      </c>
      <c r="F7" s="67">
        <f t="shared" si="0"/>
        <v>42048</v>
      </c>
    </row>
    <row r="8" spans="1:6" ht="16">
      <c r="A8" s="4" t="s">
        <v>123</v>
      </c>
      <c r="B8" s="21" t="s">
        <v>126</v>
      </c>
      <c r="C8" s="14">
        <v>4</v>
      </c>
      <c r="D8" s="14">
        <v>2</v>
      </c>
      <c r="E8" s="14">
        <v>2896</v>
      </c>
      <c r="F8" s="67">
        <f t="shared" si="0"/>
        <v>23168</v>
      </c>
    </row>
    <row r="9" spans="1:6" ht="16">
      <c r="A9" s="4" t="s">
        <v>81</v>
      </c>
      <c r="B9" s="21" t="s">
        <v>126</v>
      </c>
      <c r="C9" s="14">
        <v>3</v>
      </c>
      <c r="D9" s="14">
        <v>2</v>
      </c>
      <c r="E9" s="14">
        <v>2576</v>
      </c>
      <c r="F9" s="67">
        <f t="shared" si="0"/>
        <v>15456</v>
      </c>
    </row>
    <row r="10" spans="1:6" ht="16">
      <c r="A10" s="4" t="s">
        <v>124</v>
      </c>
      <c r="B10" s="21"/>
      <c r="C10" s="14">
        <v>4</v>
      </c>
      <c r="D10" s="14">
        <v>2</v>
      </c>
      <c r="E10" s="14">
        <v>0</v>
      </c>
      <c r="F10" s="67">
        <f t="shared" si="0"/>
        <v>0</v>
      </c>
    </row>
    <row r="11" spans="1:6" ht="16">
      <c r="A11" s="4" t="s">
        <v>82</v>
      </c>
      <c r="B11" s="21" t="s">
        <v>126</v>
      </c>
      <c r="C11" s="14">
        <v>3</v>
      </c>
      <c r="D11" s="14">
        <v>2</v>
      </c>
      <c r="E11" s="14">
        <v>3136</v>
      </c>
      <c r="F11" s="67">
        <f t="shared" si="0"/>
        <v>18816</v>
      </c>
    </row>
    <row r="12" spans="1:6" ht="16">
      <c r="A12" s="4" t="s">
        <v>83</v>
      </c>
      <c r="B12" s="21" t="s">
        <v>126</v>
      </c>
      <c r="C12" s="14">
        <v>3</v>
      </c>
      <c r="D12" s="14">
        <v>2</v>
      </c>
      <c r="E12" s="14">
        <v>2256</v>
      </c>
      <c r="F12" s="67">
        <f t="shared" si="0"/>
        <v>13536</v>
      </c>
    </row>
    <row r="13" spans="1:6" ht="16">
      <c r="A13" s="4" t="s">
        <v>84</v>
      </c>
      <c r="B13" s="21" t="s">
        <v>126</v>
      </c>
      <c r="C13" s="14">
        <v>7</v>
      </c>
      <c r="D13" s="14">
        <v>2</v>
      </c>
      <c r="E13" s="14">
        <v>1712</v>
      </c>
      <c r="F13" s="67">
        <f t="shared" si="0"/>
        <v>23968</v>
      </c>
    </row>
    <row r="14" spans="1:6" ht="16">
      <c r="A14" s="4" t="s">
        <v>85</v>
      </c>
      <c r="B14" s="21" t="s">
        <v>126</v>
      </c>
      <c r="C14" s="14">
        <v>3</v>
      </c>
      <c r="D14" s="14">
        <v>2</v>
      </c>
      <c r="E14" s="14">
        <v>1552</v>
      </c>
      <c r="F14" s="67">
        <f t="shared" si="0"/>
        <v>9312</v>
      </c>
    </row>
    <row r="15" spans="1:6" ht="16">
      <c r="A15" s="4" t="s">
        <v>86</v>
      </c>
      <c r="B15" s="21" t="s">
        <v>126</v>
      </c>
      <c r="C15" s="14">
        <v>4</v>
      </c>
      <c r="D15" s="14">
        <v>2</v>
      </c>
      <c r="E15" s="14">
        <v>2944</v>
      </c>
      <c r="F15" s="67">
        <f t="shared" si="0"/>
        <v>23552</v>
      </c>
    </row>
    <row r="16" spans="1:6" ht="16">
      <c r="A16" s="91" t="s">
        <v>4</v>
      </c>
      <c r="B16" s="91"/>
      <c r="C16" s="91"/>
      <c r="D16" s="91"/>
      <c r="E16" s="91"/>
      <c r="F16" s="15">
        <f>SUM(F4:F15)</f>
        <v>479324</v>
      </c>
    </row>
    <row r="17" spans="1:6" ht="16">
      <c r="A17" s="91" t="s">
        <v>77</v>
      </c>
      <c r="B17" s="91"/>
      <c r="C17" s="91"/>
      <c r="D17" s="91"/>
      <c r="E17" s="91"/>
      <c r="F17" s="15">
        <f>F16*0.05</f>
        <v>23966.2</v>
      </c>
    </row>
    <row r="18" spans="1:6" ht="16">
      <c r="A18" s="91" t="s">
        <v>4</v>
      </c>
      <c r="B18" s="91"/>
      <c r="C18" s="91"/>
      <c r="D18" s="91"/>
      <c r="E18" s="91"/>
      <c r="F18" s="15">
        <f>F16+F17</f>
        <v>503290.2</v>
      </c>
    </row>
    <row r="19" spans="1:6" ht="16">
      <c r="A19" s="89" t="s">
        <v>7</v>
      </c>
      <c r="B19" s="89"/>
      <c r="C19" s="89"/>
      <c r="D19" s="89"/>
      <c r="E19" s="89"/>
      <c r="F19" s="89"/>
    </row>
    <row r="20" spans="1:6" ht="16">
      <c r="A20" s="92" t="s">
        <v>103</v>
      </c>
      <c r="B20" s="20" t="s">
        <v>303</v>
      </c>
      <c r="C20" s="67">
        <v>30</v>
      </c>
      <c r="D20" s="67">
        <v>4</v>
      </c>
      <c r="E20" s="67">
        <v>750</v>
      </c>
      <c r="F20" s="67">
        <f>E20*D20*C20</f>
        <v>90000</v>
      </c>
    </row>
    <row r="21" spans="1:6" ht="16">
      <c r="A21" s="93"/>
      <c r="B21" s="5" t="s">
        <v>52</v>
      </c>
      <c r="C21" s="64">
        <v>35</v>
      </c>
      <c r="D21" s="64">
        <v>4</v>
      </c>
      <c r="E21" s="64">
        <v>750</v>
      </c>
      <c r="F21" s="64">
        <f>E21*D21*C21</f>
        <v>105000</v>
      </c>
    </row>
    <row r="22" spans="1:6" ht="16">
      <c r="A22" s="93"/>
      <c r="B22" s="5" t="s">
        <v>65</v>
      </c>
      <c r="C22" s="64">
        <v>2</v>
      </c>
      <c r="D22" s="64">
        <v>4</v>
      </c>
      <c r="E22" s="64">
        <v>750</v>
      </c>
      <c r="F22" s="64">
        <f t="shared" ref="F22" si="1">E22*D22*C22</f>
        <v>6000</v>
      </c>
    </row>
    <row r="23" spans="1:6" ht="16">
      <c r="A23" s="93"/>
      <c r="B23" s="5" t="s">
        <v>105</v>
      </c>
      <c r="C23" s="65">
        <v>1</v>
      </c>
      <c r="D23" s="65">
        <v>1</v>
      </c>
      <c r="E23" s="64">
        <v>18000</v>
      </c>
      <c r="F23" s="64">
        <f>E23*D23*C23</f>
        <v>18000</v>
      </c>
    </row>
    <row r="24" spans="1:6" ht="16">
      <c r="A24" s="93"/>
      <c r="B24" s="5" t="s">
        <v>106</v>
      </c>
      <c r="C24" s="69">
        <v>1</v>
      </c>
      <c r="D24" s="69">
        <v>1</v>
      </c>
      <c r="E24" s="68">
        <v>18000</v>
      </c>
      <c r="F24" s="68">
        <f>E24*D24*C24</f>
        <v>18000</v>
      </c>
    </row>
    <row r="25" spans="1:6" ht="16">
      <c r="A25" s="93"/>
      <c r="B25" s="5" t="s">
        <v>107</v>
      </c>
      <c r="C25" s="69">
        <v>1</v>
      </c>
      <c r="D25" s="69">
        <v>1</v>
      </c>
      <c r="E25" s="68">
        <v>3000</v>
      </c>
      <c r="F25" s="68">
        <f t="shared" ref="F25:F30" si="2">E25*D25*C25</f>
        <v>3000</v>
      </c>
    </row>
    <row r="26" spans="1:6" ht="16">
      <c r="A26" s="93"/>
      <c r="B26" s="5" t="s">
        <v>108</v>
      </c>
      <c r="C26" s="69">
        <v>1</v>
      </c>
      <c r="D26" s="69">
        <v>1</v>
      </c>
      <c r="E26" s="68">
        <v>3000</v>
      </c>
      <c r="F26" s="68">
        <f t="shared" si="2"/>
        <v>3000</v>
      </c>
    </row>
    <row r="27" spans="1:6" ht="16">
      <c r="A27" s="93"/>
      <c r="B27" s="5" t="s">
        <v>109</v>
      </c>
      <c r="C27" s="69">
        <v>1</v>
      </c>
      <c r="D27" s="69">
        <v>1</v>
      </c>
      <c r="E27" s="68">
        <v>3000</v>
      </c>
      <c r="F27" s="68">
        <f t="shared" si="2"/>
        <v>3000</v>
      </c>
    </row>
    <row r="28" spans="1:6" ht="16">
      <c r="A28" s="93"/>
      <c r="B28" s="5" t="s">
        <v>50</v>
      </c>
      <c r="C28" s="68">
        <v>100</v>
      </c>
      <c r="D28" s="68">
        <v>2</v>
      </c>
      <c r="E28" s="68">
        <v>88</v>
      </c>
      <c r="F28" s="68">
        <f t="shared" si="2"/>
        <v>17600</v>
      </c>
    </row>
    <row r="29" spans="1:6" ht="16">
      <c r="A29" s="93"/>
      <c r="B29" s="5" t="s">
        <v>110</v>
      </c>
      <c r="C29" s="68">
        <v>100</v>
      </c>
      <c r="D29" s="68">
        <v>2</v>
      </c>
      <c r="E29" s="68">
        <v>168</v>
      </c>
      <c r="F29" s="68">
        <f>E29*D29*C29</f>
        <v>33600</v>
      </c>
    </row>
    <row r="30" spans="1:6" ht="16">
      <c r="A30" s="93"/>
      <c r="B30" s="5" t="s">
        <v>51</v>
      </c>
      <c r="C30" s="68">
        <v>10</v>
      </c>
      <c r="D30" s="68">
        <v>1</v>
      </c>
      <c r="E30" s="68">
        <v>4288</v>
      </c>
      <c r="F30" s="68">
        <f t="shared" si="2"/>
        <v>42880</v>
      </c>
    </row>
    <row r="31" spans="1:6" ht="16">
      <c r="A31" s="88" t="s">
        <v>4</v>
      </c>
      <c r="B31" s="88"/>
      <c r="C31" s="88"/>
      <c r="D31" s="88"/>
      <c r="E31" s="88"/>
      <c r="F31" s="15">
        <f>SUM(F20:F30)</f>
        <v>340080</v>
      </c>
    </row>
    <row r="32" spans="1:6" ht="16">
      <c r="A32" s="89" t="s">
        <v>8</v>
      </c>
      <c r="B32" s="89"/>
      <c r="C32" s="89"/>
      <c r="D32" s="89"/>
      <c r="E32" s="89"/>
      <c r="F32" s="89"/>
    </row>
    <row r="33" spans="1:6" ht="14">
      <c r="A33" s="26" t="s">
        <v>111</v>
      </c>
      <c r="B33" s="9" t="s">
        <v>112</v>
      </c>
      <c r="C33" s="70">
        <v>100</v>
      </c>
      <c r="D33" s="70">
        <v>2</v>
      </c>
      <c r="E33" s="71">
        <v>150</v>
      </c>
      <c r="F33" s="71">
        <f t="shared" ref="F33:F35" si="3">E33*D33*C33</f>
        <v>30000</v>
      </c>
    </row>
    <row r="34" spans="1:6" ht="14">
      <c r="A34" s="26" t="s">
        <v>113</v>
      </c>
      <c r="B34" s="9" t="s">
        <v>112</v>
      </c>
      <c r="C34" s="70">
        <v>100</v>
      </c>
      <c r="D34" s="70">
        <v>2</v>
      </c>
      <c r="E34" s="71">
        <v>200</v>
      </c>
      <c r="F34" s="71">
        <f t="shared" si="3"/>
        <v>40000</v>
      </c>
    </row>
    <row r="35" spans="1:6" ht="14">
      <c r="A35" s="8" t="s">
        <v>70</v>
      </c>
      <c r="B35" s="2"/>
      <c r="C35" s="72">
        <v>1</v>
      </c>
      <c r="D35" s="72">
        <v>1</v>
      </c>
      <c r="E35" s="69">
        <v>6000</v>
      </c>
      <c r="F35" s="69">
        <f t="shared" si="3"/>
        <v>6000</v>
      </c>
    </row>
    <row r="36" spans="1:6" ht="16">
      <c r="A36" s="88" t="s">
        <v>4</v>
      </c>
      <c r="B36" s="88"/>
      <c r="C36" s="88"/>
      <c r="D36" s="88"/>
      <c r="E36" s="88"/>
      <c r="F36" s="15">
        <f>SUM(F33:F35)</f>
        <v>76000</v>
      </c>
    </row>
    <row r="37" spans="1:6" ht="16">
      <c r="A37" s="89" t="s">
        <v>9</v>
      </c>
      <c r="B37" s="89"/>
      <c r="C37" s="89"/>
      <c r="D37" s="89"/>
      <c r="E37" s="89"/>
      <c r="F37" s="89"/>
    </row>
    <row r="38" spans="1:6" ht="14">
      <c r="A38" s="95" t="s">
        <v>53</v>
      </c>
      <c r="B38" s="2" t="s">
        <v>10</v>
      </c>
      <c r="C38" s="69">
        <v>10</v>
      </c>
      <c r="D38" s="69">
        <v>2</v>
      </c>
      <c r="E38" s="69">
        <v>550</v>
      </c>
      <c r="F38" s="69">
        <f t="shared" ref="F38" si="4">E38*D38*C38</f>
        <v>11000</v>
      </c>
    </row>
    <row r="39" spans="1:6" ht="14">
      <c r="A39" s="96"/>
      <c r="B39" s="2" t="s">
        <v>114</v>
      </c>
      <c r="C39" s="69">
        <v>2</v>
      </c>
      <c r="D39" s="69">
        <v>2</v>
      </c>
      <c r="E39" s="69">
        <v>1000</v>
      </c>
      <c r="F39" s="69">
        <f t="shared" ref="F39:F42" si="5">E39*D39*C39</f>
        <v>4000</v>
      </c>
    </row>
    <row r="40" spans="1:6" ht="14">
      <c r="A40" s="96"/>
      <c r="B40" s="2" t="s">
        <v>115</v>
      </c>
      <c r="C40" s="69">
        <v>1</v>
      </c>
      <c r="D40" s="69">
        <v>2</v>
      </c>
      <c r="E40" s="69">
        <v>1000</v>
      </c>
      <c r="F40" s="69">
        <f t="shared" si="5"/>
        <v>2000</v>
      </c>
    </row>
    <row r="41" spans="1:6" ht="14">
      <c r="A41" s="97"/>
      <c r="B41" s="2" t="s">
        <v>116</v>
      </c>
      <c r="C41" s="69">
        <v>1</v>
      </c>
      <c r="D41" s="69">
        <v>2</v>
      </c>
      <c r="E41" s="69">
        <v>1200</v>
      </c>
      <c r="F41" s="69">
        <f t="shared" si="5"/>
        <v>2400</v>
      </c>
    </row>
    <row r="42" spans="1:6" ht="14">
      <c r="A42" s="2" t="s">
        <v>117</v>
      </c>
      <c r="B42" s="2" t="s">
        <v>118</v>
      </c>
      <c r="C42" s="71">
        <v>4</v>
      </c>
      <c r="D42" s="71">
        <v>2</v>
      </c>
      <c r="E42" s="71">
        <v>3000</v>
      </c>
      <c r="F42" s="69">
        <f t="shared" si="5"/>
        <v>24000</v>
      </c>
    </row>
    <row r="43" spans="1:6" ht="16">
      <c r="A43" s="88" t="s">
        <v>4</v>
      </c>
      <c r="B43" s="88"/>
      <c r="C43" s="88"/>
      <c r="D43" s="88"/>
      <c r="E43" s="88"/>
      <c r="F43" s="15">
        <f>SUM(F38:F42)</f>
        <v>43400</v>
      </c>
    </row>
    <row r="44" spans="1:6" ht="16">
      <c r="A44" s="89" t="s">
        <v>13</v>
      </c>
      <c r="B44" s="89"/>
      <c r="C44" s="89"/>
      <c r="D44" s="89"/>
      <c r="E44" s="89"/>
      <c r="F44" s="89"/>
    </row>
    <row r="45" spans="1:6" ht="15">
      <c r="A45" s="10" t="s">
        <v>55</v>
      </c>
      <c r="B45" s="2"/>
      <c r="C45" s="69">
        <v>100</v>
      </c>
      <c r="D45" s="69">
        <v>1</v>
      </c>
      <c r="E45" s="69">
        <v>220</v>
      </c>
      <c r="F45" s="69">
        <f t="shared" ref="F45:F47" si="6">E45*D45*C45</f>
        <v>22000</v>
      </c>
    </row>
    <row r="46" spans="1:6" ht="15">
      <c r="A46" s="10" t="s">
        <v>56</v>
      </c>
      <c r="B46" s="2"/>
      <c r="C46" s="69">
        <v>100</v>
      </c>
      <c r="D46" s="69">
        <v>1</v>
      </c>
      <c r="E46" s="69">
        <v>40</v>
      </c>
      <c r="F46" s="69">
        <f t="shared" si="6"/>
        <v>4000</v>
      </c>
    </row>
    <row r="47" spans="1:6" ht="15">
      <c r="A47" s="10" t="s">
        <v>57</v>
      </c>
      <c r="B47" s="2"/>
      <c r="C47" s="69">
        <v>100</v>
      </c>
      <c r="D47" s="69">
        <v>1</v>
      </c>
      <c r="E47" s="69">
        <v>80</v>
      </c>
      <c r="F47" s="69">
        <f t="shared" si="6"/>
        <v>8000</v>
      </c>
    </row>
    <row r="48" spans="1:6" ht="16">
      <c r="A48" s="88" t="s">
        <v>4</v>
      </c>
      <c r="B48" s="88"/>
      <c r="C48" s="88"/>
      <c r="D48" s="88"/>
      <c r="E48" s="88"/>
      <c r="F48" s="15">
        <f>SUM(F45:F47)</f>
        <v>34000</v>
      </c>
    </row>
    <row r="49" spans="1:6" ht="16">
      <c r="A49" s="89" t="s">
        <v>14</v>
      </c>
      <c r="B49" s="89"/>
      <c r="C49" s="89"/>
      <c r="D49" s="89"/>
      <c r="E49" s="89"/>
      <c r="F49" s="89"/>
    </row>
    <row r="50" spans="1:6" ht="14">
      <c r="A50" s="22" t="s">
        <v>15</v>
      </c>
      <c r="B50" s="9"/>
      <c r="C50" s="71">
        <v>3</v>
      </c>
      <c r="D50" s="71">
        <v>1</v>
      </c>
      <c r="E50" s="71">
        <v>600</v>
      </c>
      <c r="F50" s="71">
        <f t="shared" ref="F50:F53" si="7">E50*D50*C50</f>
        <v>1800</v>
      </c>
    </row>
    <row r="51" spans="1:6" ht="14">
      <c r="A51" s="23" t="s">
        <v>16</v>
      </c>
      <c r="B51" s="24"/>
      <c r="C51" s="70">
        <v>1</v>
      </c>
      <c r="D51" s="70">
        <v>1</v>
      </c>
      <c r="E51" s="70">
        <v>3000</v>
      </c>
      <c r="F51" s="70">
        <f>E51*D51*C51</f>
        <v>3000</v>
      </c>
    </row>
    <row r="52" spans="1:6" ht="14">
      <c r="A52" s="22" t="s">
        <v>17</v>
      </c>
      <c r="B52" s="24" t="s">
        <v>127</v>
      </c>
      <c r="C52" s="70">
        <v>2</v>
      </c>
      <c r="D52" s="70">
        <v>1</v>
      </c>
      <c r="E52" s="70">
        <v>800</v>
      </c>
      <c r="F52" s="70">
        <f t="shared" si="7"/>
        <v>1600</v>
      </c>
    </row>
    <row r="53" spans="1:6" ht="14">
      <c r="A53" s="22" t="s">
        <v>17</v>
      </c>
      <c r="B53" s="9" t="s">
        <v>128</v>
      </c>
      <c r="C53" s="71">
        <v>4</v>
      </c>
      <c r="D53" s="71">
        <v>1</v>
      </c>
      <c r="E53" s="71">
        <v>800</v>
      </c>
      <c r="F53" s="71">
        <f t="shared" si="7"/>
        <v>3200</v>
      </c>
    </row>
    <row r="54" spans="1:6" ht="16">
      <c r="A54" s="88" t="s">
        <v>4</v>
      </c>
      <c r="B54" s="88"/>
      <c r="C54" s="88"/>
      <c r="D54" s="88"/>
      <c r="E54" s="88"/>
      <c r="F54" s="15">
        <f>SUM(F50:F53)</f>
        <v>9600</v>
      </c>
    </row>
    <row r="55" spans="1:6" ht="16">
      <c r="A55" s="89" t="s">
        <v>18</v>
      </c>
      <c r="B55" s="89"/>
      <c r="C55" s="89"/>
      <c r="D55" s="89"/>
      <c r="E55" s="89"/>
      <c r="F55" s="89"/>
    </row>
    <row r="56" spans="1:6" ht="14">
      <c r="A56" s="2" t="s">
        <v>98</v>
      </c>
      <c r="B56" s="2" t="s">
        <v>20</v>
      </c>
      <c r="C56" s="69">
        <v>100</v>
      </c>
      <c r="D56" s="69">
        <v>1</v>
      </c>
      <c r="E56" s="69">
        <v>20</v>
      </c>
      <c r="F56" s="69">
        <f>E56*D56*C56</f>
        <v>2000</v>
      </c>
    </row>
    <row r="57" spans="1:6" ht="14">
      <c r="A57" s="2" t="s">
        <v>294</v>
      </c>
      <c r="B57" s="2"/>
      <c r="C57" s="69">
        <v>1</v>
      </c>
      <c r="D57" s="69">
        <v>0</v>
      </c>
      <c r="E57" s="69">
        <v>30000</v>
      </c>
      <c r="F57" s="69">
        <f t="shared" ref="F57:F59" si="8">E57*D57*C57</f>
        <v>0</v>
      </c>
    </row>
    <row r="58" spans="1:6" ht="14">
      <c r="A58" s="2" t="s">
        <v>304</v>
      </c>
      <c r="B58" s="2"/>
      <c r="C58" s="69">
        <v>1</v>
      </c>
      <c r="D58" s="69">
        <v>1</v>
      </c>
      <c r="E58" s="69">
        <v>15000</v>
      </c>
      <c r="F58" s="69">
        <f t="shared" si="8"/>
        <v>15000</v>
      </c>
    </row>
    <row r="59" spans="1:6" s="59" customFormat="1" ht="16">
      <c r="A59" s="5" t="s">
        <v>24</v>
      </c>
      <c r="B59" s="5" t="s">
        <v>302</v>
      </c>
      <c r="C59" s="5">
        <v>100</v>
      </c>
      <c r="D59" s="5">
        <v>4</v>
      </c>
      <c r="E59" s="5">
        <v>0</v>
      </c>
      <c r="F59" s="69">
        <f t="shared" si="8"/>
        <v>0</v>
      </c>
    </row>
    <row r="60" spans="1:6" ht="16">
      <c r="A60" s="88" t="s">
        <v>4</v>
      </c>
      <c r="B60" s="88"/>
      <c r="C60" s="88"/>
      <c r="D60" s="88"/>
      <c r="E60" s="88"/>
      <c r="F60" s="15">
        <f>SUM(F56:F59)</f>
        <v>17000</v>
      </c>
    </row>
    <row r="61" spans="1:6" ht="16">
      <c r="A61" s="88" t="s">
        <v>78</v>
      </c>
      <c r="B61" s="88"/>
      <c r="C61" s="88"/>
      <c r="D61" s="88"/>
      <c r="E61" s="88"/>
      <c r="F61" s="68">
        <f>(F31+F36+F43+F48+F54+F60)*0.1</f>
        <v>52008</v>
      </c>
    </row>
    <row r="62" spans="1:6" ht="16">
      <c r="A62" s="88" t="s">
        <v>23</v>
      </c>
      <c r="B62" s="88"/>
      <c r="C62" s="88"/>
      <c r="D62" s="88"/>
      <c r="E62" s="88"/>
      <c r="F62" s="68">
        <f>F18+F31+F36+F43+F48+F54+F60+F61</f>
        <v>1075378.2</v>
      </c>
    </row>
    <row r="63" spans="1:6" ht="16">
      <c r="A63" s="88" t="s">
        <v>21</v>
      </c>
      <c r="B63" s="88"/>
      <c r="C63" s="88"/>
      <c r="D63" s="88"/>
      <c r="E63" s="88"/>
      <c r="F63" s="73">
        <f>F62*0.06</f>
        <v>64522.691999999995</v>
      </c>
    </row>
    <row r="64" spans="1:6" ht="16">
      <c r="A64" s="88" t="s">
        <v>22</v>
      </c>
      <c r="B64" s="88"/>
      <c r="C64" s="88"/>
      <c r="D64" s="88"/>
      <c r="E64" s="88"/>
      <c r="F64" s="73">
        <f>F63+F62</f>
        <v>1139900.892</v>
      </c>
    </row>
  </sheetData>
  <mergeCells count="22">
    <mergeCell ref="A60:E60"/>
    <mergeCell ref="A61:E61"/>
    <mergeCell ref="A62:E62"/>
    <mergeCell ref="A63:E63"/>
    <mergeCell ref="A64:E64"/>
    <mergeCell ref="A43:E43"/>
    <mergeCell ref="A3:F3"/>
    <mergeCell ref="A16:E16"/>
    <mergeCell ref="A17:E17"/>
    <mergeCell ref="A18:E18"/>
    <mergeCell ref="A19:F19"/>
    <mergeCell ref="A20:A30"/>
    <mergeCell ref="A31:E31"/>
    <mergeCell ref="A32:F32"/>
    <mergeCell ref="A36:E36"/>
    <mergeCell ref="A37:F37"/>
    <mergeCell ref="A38:A41"/>
    <mergeCell ref="A54:E54"/>
    <mergeCell ref="A55:F55"/>
    <mergeCell ref="A44:F44"/>
    <mergeCell ref="A48:E48"/>
    <mergeCell ref="A49:F49"/>
  </mergeCells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1"/>
  <sheetViews>
    <sheetView topLeftCell="A26" workbookViewId="0">
      <selection activeCell="B38" sqref="A38:XFD38"/>
    </sheetView>
  </sheetViews>
  <sheetFormatPr baseColWidth="10" defaultRowHeight="12" x14ac:dyDescent="0"/>
  <cols>
    <col min="1" max="1" width="35.28515625" customWidth="1"/>
    <col min="2" max="2" width="52.28515625" customWidth="1"/>
    <col min="3" max="3" width="6" customWidth="1"/>
    <col min="4" max="4" width="5.42578125" customWidth="1"/>
    <col min="5" max="5" width="6.85546875" customWidth="1"/>
    <col min="6" max="6" width="11.7109375" customWidth="1"/>
  </cols>
  <sheetData>
    <row r="2" spans="1:6">
      <c r="A2" s="1" t="s">
        <v>0</v>
      </c>
      <c r="B2" s="1" t="s">
        <v>6</v>
      </c>
      <c r="C2" s="1" t="s">
        <v>1</v>
      </c>
      <c r="D2" s="1" t="s">
        <v>159</v>
      </c>
      <c r="E2" s="1" t="s">
        <v>2</v>
      </c>
      <c r="F2" s="1" t="s">
        <v>3</v>
      </c>
    </row>
    <row r="3" spans="1:6" ht="16">
      <c r="A3" s="90" t="s">
        <v>5</v>
      </c>
      <c r="B3" s="90"/>
      <c r="C3" s="90"/>
      <c r="D3" s="90"/>
      <c r="E3" s="90"/>
      <c r="F3" s="90"/>
    </row>
    <row r="4" spans="1:6" ht="16">
      <c r="A4" s="4" t="s">
        <v>119</v>
      </c>
      <c r="B4" s="21" t="s">
        <v>323</v>
      </c>
      <c r="C4" s="7">
        <v>41</v>
      </c>
      <c r="D4" s="7">
        <v>2</v>
      </c>
      <c r="E4" s="14">
        <v>2814</v>
      </c>
      <c r="F4" s="19">
        <f>E4*D4*C4</f>
        <v>230748</v>
      </c>
    </row>
    <row r="5" spans="1:6" ht="16">
      <c r="A5" s="4" t="s">
        <v>120</v>
      </c>
      <c r="B5" s="21" t="s">
        <v>125</v>
      </c>
      <c r="C5" s="7">
        <v>8</v>
      </c>
      <c r="D5" s="7">
        <v>2</v>
      </c>
      <c r="E5" s="14">
        <v>540</v>
      </c>
      <c r="F5" s="19">
        <f t="shared" ref="F5:F15" si="0">E5*D5*C5</f>
        <v>8640</v>
      </c>
    </row>
    <row r="6" spans="1:6" ht="16">
      <c r="A6" s="4" t="s">
        <v>121</v>
      </c>
      <c r="B6" s="21" t="s">
        <v>126</v>
      </c>
      <c r="C6" s="7">
        <v>15</v>
      </c>
      <c r="D6" s="7">
        <v>2</v>
      </c>
      <c r="E6" s="14">
        <v>2336</v>
      </c>
      <c r="F6" s="19">
        <f t="shared" si="0"/>
        <v>70080</v>
      </c>
    </row>
    <row r="7" spans="1:6" ht="16">
      <c r="A7" s="4" t="s">
        <v>122</v>
      </c>
      <c r="B7" s="21" t="s">
        <v>126</v>
      </c>
      <c r="C7" s="7">
        <v>9</v>
      </c>
      <c r="D7" s="7">
        <v>2</v>
      </c>
      <c r="E7" s="14">
        <v>2336</v>
      </c>
      <c r="F7" s="19">
        <f t="shared" si="0"/>
        <v>42048</v>
      </c>
    </row>
    <row r="8" spans="1:6" ht="16">
      <c r="A8" s="4" t="s">
        <v>123</v>
      </c>
      <c r="B8" s="21" t="s">
        <v>126</v>
      </c>
      <c r="C8" s="7">
        <v>4</v>
      </c>
      <c r="D8" s="7">
        <v>2</v>
      </c>
      <c r="E8" s="14">
        <v>2896</v>
      </c>
      <c r="F8" s="19">
        <f t="shared" si="0"/>
        <v>23168</v>
      </c>
    </row>
    <row r="9" spans="1:6" ht="16">
      <c r="A9" s="4" t="s">
        <v>81</v>
      </c>
      <c r="B9" s="21" t="s">
        <v>126</v>
      </c>
      <c r="C9" s="7">
        <v>3</v>
      </c>
      <c r="D9" s="7">
        <v>2</v>
      </c>
      <c r="E9" s="14">
        <v>2576</v>
      </c>
      <c r="F9" s="19">
        <f t="shared" si="0"/>
        <v>15456</v>
      </c>
    </row>
    <row r="10" spans="1:6" ht="16">
      <c r="A10" s="4" t="s">
        <v>124</v>
      </c>
      <c r="B10" s="21"/>
      <c r="C10" s="7">
        <v>4</v>
      </c>
      <c r="D10" s="7">
        <v>2</v>
      </c>
      <c r="E10" s="14">
        <v>0</v>
      </c>
      <c r="F10" s="19">
        <f t="shared" si="0"/>
        <v>0</v>
      </c>
    </row>
    <row r="11" spans="1:6" ht="16">
      <c r="A11" s="4" t="s">
        <v>82</v>
      </c>
      <c r="B11" s="21" t="s">
        <v>126</v>
      </c>
      <c r="C11" s="7">
        <v>3</v>
      </c>
      <c r="D11" s="7">
        <v>2</v>
      </c>
      <c r="E11" s="14">
        <v>3136</v>
      </c>
      <c r="F11" s="19">
        <f t="shared" si="0"/>
        <v>18816</v>
      </c>
    </row>
    <row r="12" spans="1:6" ht="16">
      <c r="A12" s="4" t="s">
        <v>83</v>
      </c>
      <c r="B12" s="21" t="s">
        <v>126</v>
      </c>
      <c r="C12" s="7">
        <v>3</v>
      </c>
      <c r="D12" s="7">
        <v>2</v>
      </c>
      <c r="E12" s="14">
        <v>2256</v>
      </c>
      <c r="F12" s="19">
        <f t="shared" si="0"/>
        <v>13536</v>
      </c>
    </row>
    <row r="13" spans="1:6" ht="16">
      <c r="A13" s="4" t="s">
        <v>84</v>
      </c>
      <c r="B13" s="21" t="s">
        <v>126</v>
      </c>
      <c r="C13" s="7">
        <v>7</v>
      </c>
      <c r="D13" s="7">
        <v>2</v>
      </c>
      <c r="E13" s="14">
        <v>1712</v>
      </c>
      <c r="F13" s="19">
        <f t="shared" si="0"/>
        <v>23968</v>
      </c>
    </row>
    <row r="14" spans="1:6" ht="16">
      <c r="A14" s="4" t="s">
        <v>85</v>
      </c>
      <c r="B14" s="21" t="s">
        <v>126</v>
      </c>
      <c r="C14" s="7">
        <v>3</v>
      </c>
      <c r="D14" s="7">
        <v>2</v>
      </c>
      <c r="E14" s="14">
        <v>1552</v>
      </c>
      <c r="F14" s="19">
        <f t="shared" si="0"/>
        <v>9312</v>
      </c>
    </row>
    <row r="15" spans="1:6" ht="16">
      <c r="A15" s="4" t="s">
        <v>86</v>
      </c>
      <c r="B15" s="21" t="s">
        <v>126</v>
      </c>
      <c r="C15" s="7">
        <v>4</v>
      </c>
      <c r="D15" s="7">
        <v>2</v>
      </c>
      <c r="E15" s="14">
        <v>2944</v>
      </c>
      <c r="F15" s="19">
        <f t="shared" si="0"/>
        <v>23552</v>
      </c>
    </row>
    <row r="16" spans="1:6" ht="16">
      <c r="A16" s="91" t="s">
        <v>4</v>
      </c>
      <c r="B16" s="91"/>
      <c r="C16" s="91"/>
      <c r="D16" s="91"/>
      <c r="E16" s="91"/>
      <c r="F16" s="15">
        <f>SUM(F4:F15)</f>
        <v>479324</v>
      </c>
    </row>
    <row r="17" spans="1:6" ht="16">
      <c r="A17" s="91" t="s">
        <v>77</v>
      </c>
      <c r="B17" s="91"/>
      <c r="C17" s="91"/>
      <c r="D17" s="91"/>
      <c r="E17" s="91"/>
      <c r="F17" s="15">
        <f>F16*0.05</f>
        <v>23966.2</v>
      </c>
    </row>
    <row r="18" spans="1:6" ht="16">
      <c r="A18" s="91" t="s">
        <v>4</v>
      </c>
      <c r="B18" s="91"/>
      <c r="C18" s="91"/>
      <c r="D18" s="91"/>
      <c r="E18" s="91"/>
      <c r="F18" s="15">
        <f>F16+F17</f>
        <v>503290.2</v>
      </c>
    </row>
    <row r="19" spans="1:6" ht="16">
      <c r="A19" s="89" t="s">
        <v>7</v>
      </c>
      <c r="B19" s="89"/>
      <c r="C19" s="89"/>
      <c r="D19" s="89"/>
      <c r="E19" s="89"/>
      <c r="F19" s="89"/>
    </row>
    <row r="20" spans="1:6" ht="32">
      <c r="A20" s="92" t="s">
        <v>321</v>
      </c>
      <c r="B20" s="20" t="s">
        <v>104</v>
      </c>
      <c r="C20" s="18">
        <v>30</v>
      </c>
      <c r="D20" s="18">
        <v>4</v>
      </c>
      <c r="E20" s="19">
        <v>800</v>
      </c>
      <c r="F20" s="19">
        <f>E20*D20*C20</f>
        <v>96000</v>
      </c>
    </row>
    <row r="21" spans="1:6" ht="16">
      <c r="A21" s="93"/>
      <c r="B21" s="5" t="s">
        <v>52</v>
      </c>
      <c r="C21" s="6">
        <v>35</v>
      </c>
      <c r="D21" s="6">
        <v>4</v>
      </c>
      <c r="E21" s="5">
        <v>800</v>
      </c>
      <c r="F21" s="5">
        <f>E21*D21*C21</f>
        <v>112000</v>
      </c>
    </row>
    <row r="22" spans="1:6" ht="16">
      <c r="A22" s="93"/>
      <c r="B22" s="5" t="s">
        <v>105</v>
      </c>
      <c r="C22" s="3">
        <v>1</v>
      </c>
      <c r="D22" s="3">
        <v>1</v>
      </c>
      <c r="E22" s="5">
        <v>27000</v>
      </c>
      <c r="F22" s="5">
        <f>E22*D22*C22</f>
        <v>27000</v>
      </c>
    </row>
    <row r="23" spans="1:6" ht="16">
      <c r="A23" s="93"/>
      <c r="B23" s="5" t="s">
        <v>106</v>
      </c>
      <c r="C23" s="3">
        <v>1</v>
      </c>
      <c r="D23" s="3">
        <v>1</v>
      </c>
      <c r="E23" s="5">
        <v>27000</v>
      </c>
      <c r="F23" s="5">
        <f>E23*D23*C23</f>
        <v>27000</v>
      </c>
    </row>
    <row r="24" spans="1:6" ht="16">
      <c r="A24" s="93"/>
      <c r="B24" s="5" t="s">
        <v>107</v>
      </c>
      <c r="C24" s="3">
        <v>1</v>
      </c>
      <c r="D24" s="3">
        <v>1</v>
      </c>
      <c r="E24" s="5">
        <v>8000</v>
      </c>
      <c r="F24" s="5">
        <f t="shared" ref="F24:F29" si="1">E24*D24*C24</f>
        <v>8000</v>
      </c>
    </row>
    <row r="25" spans="1:6" ht="16">
      <c r="A25" s="93"/>
      <c r="B25" s="5" t="s">
        <v>108</v>
      </c>
      <c r="C25" s="3">
        <v>1</v>
      </c>
      <c r="D25" s="3">
        <v>1</v>
      </c>
      <c r="E25" s="5">
        <v>8000</v>
      </c>
      <c r="F25" s="5">
        <f t="shared" si="1"/>
        <v>8000</v>
      </c>
    </row>
    <row r="26" spans="1:6" ht="16">
      <c r="A26" s="93"/>
      <c r="B26" s="5" t="s">
        <v>109</v>
      </c>
      <c r="C26" s="3">
        <v>1</v>
      </c>
      <c r="D26" s="3">
        <v>1</v>
      </c>
      <c r="E26" s="5">
        <v>8000</v>
      </c>
      <c r="F26" s="5">
        <f t="shared" si="1"/>
        <v>8000</v>
      </c>
    </row>
    <row r="27" spans="1:6" ht="16">
      <c r="A27" s="93"/>
      <c r="B27" s="5" t="s">
        <v>50</v>
      </c>
      <c r="C27" s="6">
        <v>100</v>
      </c>
      <c r="D27" s="6">
        <v>2</v>
      </c>
      <c r="E27" s="5">
        <v>78</v>
      </c>
      <c r="F27" s="5">
        <f t="shared" si="1"/>
        <v>15600</v>
      </c>
    </row>
    <row r="28" spans="1:6" ht="16">
      <c r="A28" s="93"/>
      <c r="B28" s="5" t="s">
        <v>110</v>
      </c>
      <c r="C28" s="6">
        <v>100</v>
      </c>
      <c r="D28" s="6">
        <v>2</v>
      </c>
      <c r="E28" s="5">
        <v>188</v>
      </c>
      <c r="F28" s="5">
        <f t="shared" si="1"/>
        <v>37600</v>
      </c>
    </row>
    <row r="29" spans="1:6" ht="16">
      <c r="A29" s="93"/>
      <c r="B29" s="5" t="s">
        <v>51</v>
      </c>
      <c r="C29" s="6">
        <v>10</v>
      </c>
      <c r="D29" s="6">
        <v>1</v>
      </c>
      <c r="E29" s="5">
        <v>4288</v>
      </c>
      <c r="F29" s="5">
        <f t="shared" si="1"/>
        <v>42880</v>
      </c>
    </row>
    <row r="30" spans="1:6" ht="16">
      <c r="A30" s="88" t="s">
        <v>4</v>
      </c>
      <c r="B30" s="88"/>
      <c r="C30" s="88"/>
      <c r="D30" s="88"/>
      <c r="E30" s="88"/>
      <c r="F30" s="15">
        <f>SUM(F20:F29)</f>
        <v>382080</v>
      </c>
    </row>
    <row r="31" spans="1:6" ht="16">
      <c r="A31" s="89" t="s">
        <v>8</v>
      </c>
      <c r="B31" s="89"/>
      <c r="C31" s="89"/>
      <c r="D31" s="89"/>
      <c r="E31" s="89"/>
      <c r="F31" s="89"/>
    </row>
    <row r="32" spans="1:6" ht="14">
      <c r="A32" s="26" t="s">
        <v>111</v>
      </c>
      <c r="B32" s="9" t="s">
        <v>112</v>
      </c>
      <c r="C32" s="25">
        <v>100</v>
      </c>
      <c r="D32" s="25">
        <v>2</v>
      </c>
      <c r="E32" s="9">
        <v>150</v>
      </c>
      <c r="F32" s="9">
        <f t="shared" ref="F32:F34" si="2">E32*D32*C32</f>
        <v>30000</v>
      </c>
    </row>
    <row r="33" spans="1:6" ht="14">
      <c r="A33" s="26" t="s">
        <v>113</v>
      </c>
      <c r="B33" s="9" t="s">
        <v>112</v>
      </c>
      <c r="C33" s="25">
        <v>100</v>
      </c>
      <c r="D33" s="25">
        <v>2</v>
      </c>
      <c r="E33" s="9">
        <v>200</v>
      </c>
      <c r="F33" s="9">
        <f t="shared" si="2"/>
        <v>40000</v>
      </c>
    </row>
    <row r="34" spans="1:6" ht="14">
      <c r="A34" s="8" t="s">
        <v>70</v>
      </c>
      <c r="B34" s="2"/>
      <c r="C34" s="17">
        <v>1</v>
      </c>
      <c r="D34" s="17">
        <v>1</v>
      </c>
      <c r="E34" s="2">
        <v>10000</v>
      </c>
      <c r="F34" s="2">
        <f t="shared" si="2"/>
        <v>10000</v>
      </c>
    </row>
    <row r="35" spans="1:6" ht="16">
      <c r="A35" s="88" t="s">
        <v>4</v>
      </c>
      <c r="B35" s="88"/>
      <c r="C35" s="88"/>
      <c r="D35" s="88"/>
      <c r="E35" s="88"/>
      <c r="F35" s="15">
        <f>SUM(F32:F34)</f>
        <v>80000</v>
      </c>
    </row>
    <row r="36" spans="1:6" ht="16">
      <c r="A36" s="89" t="s">
        <v>9</v>
      </c>
      <c r="B36" s="89"/>
      <c r="C36" s="89"/>
      <c r="D36" s="89"/>
      <c r="E36" s="89"/>
      <c r="F36" s="89"/>
    </row>
    <row r="37" spans="1:6" ht="14">
      <c r="A37" s="95" t="s">
        <v>53</v>
      </c>
      <c r="B37" s="2" t="s">
        <v>10</v>
      </c>
      <c r="C37" s="2">
        <v>10</v>
      </c>
      <c r="D37" s="2">
        <v>2</v>
      </c>
      <c r="E37" s="2">
        <v>550</v>
      </c>
      <c r="F37" s="2">
        <f t="shared" ref="F37" si="3">E37*D37*C37</f>
        <v>11000</v>
      </c>
    </row>
    <row r="38" spans="1:6" ht="14">
      <c r="A38" s="96"/>
      <c r="B38" s="2" t="s">
        <v>114</v>
      </c>
      <c r="C38" s="2">
        <v>2</v>
      </c>
      <c r="D38" s="2">
        <v>2</v>
      </c>
      <c r="E38" s="2">
        <v>1000</v>
      </c>
      <c r="F38" s="2">
        <f t="shared" ref="F38:F41" si="4">E38*D38*C38</f>
        <v>4000</v>
      </c>
    </row>
    <row r="39" spans="1:6" ht="14">
      <c r="A39" s="96"/>
      <c r="B39" s="2" t="s">
        <v>115</v>
      </c>
      <c r="C39" s="2">
        <v>1</v>
      </c>
      <c r="D39" s="2">
        <v>2</v>
      </c>
      <c r="E39" s="2">
        <v>1000</v>
      </c>
      <c r="F39" s="2">
        <f t="shared" si="4"/>
        <v>2000</v>
      </c>
    </row>
    <row r="40" spans="1:6" ht="14">
      <c r="A40" s="97"/>
      <c r="B40" s="2" t="s">
        <v>116</v>
      </c>
      <c r="C40" s="2">
        <v>1</v>
      </c>
      <c r="D40" s="2">
        <v>2</v>
      </c>
      <c r="E40" s="2">
        <v>1200</v>
      </c>
      <c r="F40" s="2">
        <f t="shared" si="4"/>
        <v>2400</v>
      </c>
    </row>
    <row r="41" spans="1:6" ht="14">
      <c r="A41" s="2" t="s">
        <v>117</v>
      </c>
      <c r="B41" s="2" t="s">
        <v>118</v>
      </c>
      <c r="C41" s="9">
        <v>4</v>
      </c>
      <c r="D41" s="9">
        <v>2</v>
      </c>
      <c r="E41" s="9">
        <v>1700</v>
      </c>
      <c r="F41" s="2">
        <f t="shared" si="4"/>
        <v>13600</v>
      </c>
    </row>
    <row r="42" spans="1:6" ht="16">
      <c r="A42" s="88" t="s">
        <v>4</v>
      </c>
      <c r="B42" s="88"/>
      <c r="C42" s="88"/>
      <c r="D42" s="88"/>
      <c r="E42" s="88"/>
      <c r="F42" s="15">
        <f>SUM(F37:F41)</f>
        <v>33000</v>
      </c>
    </row>
    <row r="43" spans="1:6" ht="16">
      <c r="A43" s="89" t="s">
        <v>13</v>
      </c>
      <c r="B43" s="89"/>
      <c r="C43" s="89"/>
      <c r="D43" s="89"/>
      <c r="E43" s="89"/>
      <c r="F43" s="89"/>
    </row>
    <row r="44" spans="1:6" ht="15">
      <c r="A44" s="10" t="s">
        <v>55</v>
      </c>
      <c r="B44" s="2"/>
      <c r="C44" s="2">
        <v>120</v>
      </c>
      <c r="D44" s="2">
        <v>1</v>
      </c>
      <c r="E44" s="2">
        <v>220</v>
      </c>
      <c r="F44" s="2">
        <v>26400</v>
      </c>
    </row>
    <row r="45" spans="1:6" ht="15">
      <c r="A45" s="10" t="s">
        <v>56</v>
      </c>
      <c r="B45" s="2"/>
      <c r="C45" s="2">
        <v>120</v>
      </c>
      <c r="D45" s="2">
        <v>1</v>
      </c>
      <c r="E45" s="2">
        <v>40</v>
      </c>
      <c r="F45" s="2">
        <v>4800</v>
      </c>
    </row>
    <row r="46" spans="1:6" ht="15">
      <c r="A46" s="10" t="s">
        <v>57</v>
      </c>
      <c r="B46" s="2"/>
      <c r="C46" s="2">
        <v>120</v>
      </c>
      <c r="D46" s="2">
        <v>1</v>
      </c>
      <c r="E46" s="2">
        <v>80</v>
      </c>
      <c r="F46" s="2">
        <v>9600</v>
      </c>
    </row>
    <row r="47" spans="1:6" ht="16">
      <c r="A47" s="88" t="s">
        <v>4</v>
      </c>
      <c r="B47" s="88"/>
      <c r="C47" s="88"/>
      <c r="D47" s="88"/>
      <c r="E47" s="88"/>
      <c r="F47" s="15">
        <f>SUM(F44:F46)</f>
        <v>40800</v>
      </c>
    </row>
    <row r="48" spans="1:6" ht="16">
      <c r="A48" s="89" t="s">
        <v>14</v>
      </c>
      <c r="B48" s="89"/>
      <c r="C48" s="89"/>
      <c r="D48" s="89"/>
      <c r="E48" s="89"/>
      <c r="F48" s="89"/>
    </row>
    <row r="49" spans="1:6" ht="14">
      <c r="A49" s="22" t="s">
        <v>15</v>
      </c>
      <c r="B49" s="9"/>
      <c r="C49" s="9">
        <v>3</v>
      </c>
      <c r="D49" s="9">
        <v>1</v>
      </c>
      <c r="E49" s="9">
        <v>600</v>
      </c>
      <c r="F49" s="9">
        <f t="shared" ref="F49:F52" si="5">E49*D49*C49</f>
        <v>1800</v>
      </c>
    </row>
    <row r="50" spans="1:6" ht="14">
      <c r="A50" s="23" t="s">
        <v>16</v>
      </c>
      <c r="B50" s="24"/>
      <c r="C50" s="25">
        <v>1</v>
      </c>
      <c r="D50" s="25">
        <v>1</v>
      </c>
      <c r="E50" s="25">
        <v>3000</v>
      </c>
      <c r="F50" s="25">
        <f t="shared" si="5"/>
        <v>3000</v>
      </c>
    </row>
    <row r="51" spans="1:6" ht="14">
      <c r="A51" s="22" t="s">
        <v>17</v>
      </c>
      <c r="B51" s="24" t="s">
        <v>127</v>
      </c>
      <c r="C51" s="25">
        <v>2</v>
      </c>
      <c r="D51" s="25">
        <v>1</v>
      </c>
      <c r="E51" s="25">
        <v>800</v>
      </c>
      <c r="F51" s="25">
        <f t="shared" si="5"/>
        <v>1600</v>
      </c>
    </row>
    <row r="52" spans="1:6" ht="14">
      <c r="A52" s="22" t="s">
        <v>17</v>
      </c>
      <c r="B52" s="9" t="s">
        <v>128</v>
      </c>
      <c r="C52" s="9">
        <v>4</v>
      </c>
      <c r="D52" s="9">
        <v>1</v>
      </c>
      <c r="E52" s="9">
        <v>800</v>
      </c>
      <c r="F52" s="9">
        <f t="shared" si="5"/>
        <v>3200</v>
      </c>
    </row>
    <row r="53" spans="1:6" ht="16">
      <c r="A53" s="88" t="s">
        <v>4</v>
      </c>
      <c r="B53" s="88"/>
      <c r="C53" s="88"/>
      <c r="D53" s="88"/>
      <c r="E53" s="88"/>
      <c r="F53" s="15">
        <f>SUM(F49:F52)</f>
        <v>9600</v>
      </c>
    </row>
    <row r="54" spans="1:6" ht="16">
      <c r="A54" s="89" t="s">
        <v>18</v>
      </c>
      <c r="B54" s="89"/>
      <c r="C54" s="89"/>
      <c r="D54" s="89"/>
      <c r="E54" s="89"/>
      <c r="F54" s="89"/>
    </row>
    <row r="55" spans="1:6" ht="14">
      <c r="A55" s="2" t="s">
        <v>98</v>
      </c>
      <c r="B55" s="2" t="s">
        <v>20</v>
      </c>
      <c r="C55" s="2">
        <v>100</v>
      </c>
      <c r="D55" s="2">
        <v>1</v>
      </c>
      <c r="E55" s="2">
        <v>20</v>
      </c>
      <c r="F55" s="2">
        <f>E55*D55*C55</f>
        <v>2000</v>
      </c>
    </row>
    <row r="56" spans="1:6" ht="14">
      <c r="A56" s="2" t="s">
        <v>99</v>
      </c>
      <c r="B56" s="2" t="s">
        <v>100</v>
      </c>
      <c r="C56" s="2">
        <v>100</v>
      </c>
      <c r="D56" s="2">
        <v>4</v>
      </c>
      <c r="E56" s="2">
        <v>2</v>
      </c>
      <c r="F56" s="2">
        <f>E56*D56*C56</f>
        <v>800</v>
      </c>
    </row>
    <row r="57" spans="1:6" ht="16">
      <c r="A57" s="88" t="s">
        <v>4</v>
      </c>
      <c r="B57" s="88"/>
      <c r="C57" s="88"/>
      <c r="D57" s="88"/>
      <c r="E57" s="88"/>
      <c r="F57" s="15">
        <f>SUM(F55:F56)</f>
        <v>2800</v>
      </c>
    </row>
    <row r="58" spans="1:6" ht="16">
      <c r="A58" s="88" t="s">
        <v>78</v>
      </c>
      <c r="B58" s="88"/>
      <c r="C58" s="88"/>
      <c r="D58" s="88"/>
      <c r="E58" s="88"/>
      <c r="F58" s="5">
        <f>(F30+F35+F42+F47+F53+F57)*0.1</f>
        <v>54828</v>
      </c>
    </row>
    <row r="59" spans="1:6" ht="16">
      <c r="A59" s="88" t="s">
        <v>23</v>
      </c>
      <c r="B59" s="88"/>
      <c r="C59" s="88"/>
      <c r="D59" s="88"/>
      <c r="E59" s="88"/>
      <c r="F59" s="5">
        <f>F18+F30+F35+F42+F47+F53+F57+F58</f>
        <v>1106398.2</v>
      </c>
    </row>
    <row r="60" spans="1:6" ht="16">
      <c r="A60" s="88" t="s">
        <v>21</v>
      </c>
      <c r="B60" s="88"/>
      <c r="C60" s="88"/>
      <c r="D60" s="88"/>
      <c r="E60" s="88"/>
      <c r="F60" s="16">
        <f>F59*0.06</f>
        <v>66383.891999999993</v>
      </c>
    </row>
    <row r="61" spans="1:6" ht="16">
      <c r="A61" s="88" t="s">
        <v>22</v>
      </c>
      <c r="B61" s="88"/>
      <c r="C61" s="88"/>
      <c r="D61" s="88"/>
      <c r="E61" s="88"/>
      <c r="F61" s="16">
        <f>F60+F59</f>
        <v>1172782.0919999999</v>
      </c>
    </row>
  </sheetData>
  <mergeCells count="22">
    <mergeCell ref="A58:E58"/>
    <mergeCell ref="A59:E59"/>
    <mergeCell ref="A60:E60"/>
    <mergeCell ref="A61:E61"/>
    <mergeCell ref="A43:F43"/>
    <mergeCell ref="A47:E47"/>
    <mergeCell ref="A48:F48"/>
    <mergeCell ref="A53:E53"/>
    <mergeCell ref="A54:F54"/>
    <mergeCell ref="A57:E57"/>
    <mergeCell ref="A42:E42"/>
    <mergeCell ref="A3:F3"/>
    <mergeCell ref="A16:E16"/>
    <mergeCell ref="A17:E17"/>
    <mergeCell ref="A18:E18"/>
    <mergeCell ref="A19:F19"/>
    <mergeCell ref="A20:A29"/>
    <mergeCell ref="A30:E30"/>
    <mergeCell ref="A31:F31"/>
    <mergeCell ref="A35:E35"/>
    <mergeCell ref="A36:F36"/>
    <mergeCell ref="A37:A40"/>
  </mergeCells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报价汇总</vt:lpstr>
      <vt:lpstr>活动部分</vt:lpstr>
      <vt:lpstr>成都希尔顿</vt:lpstr>
      <vt:lpstr>成都首座万豪</vt:lpstr>
      <vt:lpstr>三亚仁恒皇冠假日+无人岛拓展</vt:lpstr>
      <vt:lpstr>三亚雅居乐莱佛士+常规旅游 (2)</vt:lpstr>
      <vt:lpstr>三亚雅居乐莱佛士+常规旅游</vt:lpstr>
      <vt:lpstr>厦门磐基希尔顿</vt:lpstr>
      <vt:lpstr>厦门艾美</vt:lpstr>
      <vt:lpstr>长春喜来登</vt:lpstr>
      <vt:lpstr>长春香格里拉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2018-10-31T08:17:53Z</dcterms:modified>
</cp:coreProperties>
</file>