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163CE924-6E55-4B4A-9B82-24BD8DF5E971}" xr6:coauthVersionLast="47" xr6:coauthVersionMax="47" xr10:uidLastSave="{00000000-0000-0000-0000-000000000000}"/>
  <bookViews>
    <workbookView xWindow="-103" yWindow="-103" windowWidth="16663" windowHeight="8863" activeTab="1" xr2:uid="{00000000-000D-0000-FFFF-FFFF00000000}"/>
  </bookViews>
  <sheets>
    <sheet name="项目说明" sheetId="2" r:id="rId1"/>
    <sheet name="报价汇总" sheetId="3" r:id="rId2"/>
    <sheet name="报价明细" sheetId="1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C7" i="3"/>
  <c r="B7" i="3"/>
  <c r="I58" i="1"/>
  <c r="I59" i="1"/>
  <c r="I60" i="1"/>
  <c r="I61" i="1"/>
  <c r="I62" i="1"/>
  <c r="I57" i="1"/>
  <c r="J61" i="1"/>
  <c r="K61" i="1"/>
  <c r="J62" i="1"/>
  <c r="K62" i="1"/>
  <c r="J59" i="1"/>
  <c r="K59" i="1"/>
  <c r="J60" i="1"/>
  <c r="K60" i="1"/>
  <c r="J57" i="1"/>
  <c r="K57" i="1"/>
  <c r="J58" i="1"/>
  <c r="K58" i="1"/>
  <c r="I65" i="1"/>
  <c r="J65" i="1"/>
  <c r="K65" i="1"/>
  <c r="I64" i="1"/>
  <c r="J64" i="1"/>
  <c r="K64" i="1"/>
  <c r="K66" i="1"/>
  <c r="I52" i="1"/>
  <c r="J52" i="1"/>
  <c r="K52" i="1"/>
  <c r="E6" i="3"/>
  <c r="I43" i="1"/>
  <c r="J43" i="1"/>
  <c r="K43" i="1"/>
  <c r="I42" i="1"/>
  <c r="J42" i="1"/>
  <c r="K42" i="1"/>
  <c r="I41" i="1"/>
  <c r="J41" i="1"/>
  <c r="K41" i="1"/>
  <c r="I7" i="1"/>
  <c r="J7" i="1"/>
  <c r="I49" i="1"/>
  <c r="J49" i="1"/>
  <c r="K49" i="1"/>
  <c r="I50" i="1"/>
  <c r="J50" i="1"/>
  <c r="K50" i="1"/>
  <c r="C6" i="3"/>
  <c r="I51" i="1"/>
  <c r="J51" i="1"/>
  <c r="K51" i="1"/>
  <c r="D6" i="3"/>
  <c r="I48" i="1"/>
  <c r="J48" i="1"/>
  <c r="K48" i="1"/>
  <c r="I26" i="1"/>
  <c r="J26" i="1"/>
  <c r="K26" i="1"/>
  <c r="I25" i="1"/>
  <c r="J25" i="1"/>
  <c r="K25" i="1"/>
  <c r="I24" i="1"/>
  <c r="J24" i="1"/>
  <c r="K24" i="1"/>
  <c r="I23" i="1"/>
  <c r="J23" i="1"/>
  <c r="K23" i="1"/>
  <c r="I22" i="1"/>
  <c r="J22" i="1"/>
  <c r="K22" i="1"/>
  <c r="D4" i="3"/>
  <c r="I21" i="1"/>
  <c r="J21" i="1"/>
  <c r="K21" i="1"/>
  <c r="I20" i="1"/>
  <c r="J20" i="1"/>
  <c r="K20" i="1"/>
  <c r="I19" i="1"/>
  <c r="J19" i="1"/>
  <c r="K19" i="1"/>
  <c r="I18" i="1"/>
  <c r="J18" i="1"/>
  <c r="K18" i="1"/>
  <c r="I17" i="1"/>
  <c r="J17" i="1"/>
  <c r="K17" i="1"/>
  <c r="C4" i="3"/>
  <c r="I13" i="1"/>
  <c r="J13" i="1"/>
  <c r="K13" i="1"/>
  <c r="I14" i="1"/>
  <c r="J14" i="1"/>
  <c r="K14" i="1"/>
  <c r="I15" i="1"/>
  <c r="J15" i="1"/>
  <c r="K15" i="1"/>
  <c r="I16" i="1"/>
  <c r="J16" i="1"/>
  <c r="K16" i="1"/>
  <c r="I12" i="1"/>
  <c r="J12" i="1"/>
  <c r="K12" i="1"/>
  <c r="B4" i="3"/>
  <c r="I63" i="1"/>
  <c r="J63" i="1"/>
  <c r="K63" i="1"/>
  <c r="K28" i="1"/>
  <c r="E4" i="3"/>
  <c r="E5" i="3"/>
  <c r="B6" i="3"/>
  <c r="K53" i="1"/>
  <c r="E7" i="3"/>
  <c r="I39" i="1"/>
  <c r="J39" i="1"/>
  <c r="K39" i="1"/>
  <c r="I40" i="1"/>
  <c r="J40" i="1"/>
  <c r="K40" i="1"/>
  <c r="I6" i="1"/>
  <c r="J6" i="1"/>
  <c r="K6" i="1"/>
  <c r="D3" i="3"/>
  <c r="K7" i="1"/>
  <c r="E3" i="3"/>
  <c r="I5" i="1"/>
  <c r="J5" i="1"/>
  <c r="K5" i="1"/>
  <c r="C3" i="3"/>
  <c r="I35" i="1"/>
  <c r="J35" i="1"/>
  <c r="K35" i="1"/>
  <c r="I36" i="1"/>
  <c r="J36" i="1"/>
  <c r="K36" i="1"/>
  <c r="I37" i="1"/>
  <c r="J37" i="1"/>
  <c r="K37" i="1"/>
  <c r="I38" i="1"/>
  <c r="J38" i="1"/>
  <c r="K38" i="1"/>
  <c r="I33" i="1"/>
  <c r="J33" i="1"/>
  <c r="K33" i="1"/>
  <c r="I34" i="1"/>
  <c r="J34" i="1"/>
  <c r="K34" i="1"/>
  <c r="I32" i="1"/>
  <c r="J32" i="1"/>
  <c r="K32" i="1"/>
  <c r="I4" i="1"/>
  <c r="J4" i="1"/>
  <c r="K4" i="1"/>
  <c r="B3" i="3"/>
  <c r="C5" i="3"/>
  <c r="C8" i="3"/>
  <c r="E8" i="3"/>
  <c r="D5" i="3"/>
  <c r="D8" i="3"/>
  <c r="B5" i="3"/>
  <c r="B8" i="3"/>
  <c r="K8" i="1"/>
  <c r="K44" i="1"/>
  <c r="B9" i="3"/>
</calcChain>
</file>

<file path=xl/sharedStrings.xml><?xml version="1.0" encoding="utf-8"?>
<sst xmlns="http://schemas.openxmlformats.org/spreadsheetml/2006/main" count="307" uniqueCount="107">
  <si>
    <t>住宿费合计</t>
  </si>
  <si>
    <t>交通费合计</t>
  </si>
  <si>
    <t>餐饮费合计</t>
  </si>
  <si>
    <t>总计</t>
  </si>
  <si>
    <t>酒店</t>
  </si>
  <si>
    <t>房型</t>
  </si>
  <si>
    <t>未税单价</t>
  </si>
  <si>
    <t>税费、服务费</t>
  </si>
  <si>
    <t>含税单价</t>
  </si>
  <si>
    <t>小计</t>
  </si>
  <si>
    <t>备注</t>
  </si>
  <si>
    <t>北京悉昙酒店</t>
  </si>
  <si>
    <t>北京海湾半山温泉酒店</t>
  </si>
  <si>
    <t>Club Med Joyview北京延庆度假村</t>
  </si>
  <si>
    <t>线路</t>
  </si>
  <si>
    <t>车型</t>
  </si>
  <si>
    <t>餐厅</t>
  </si>
  <si>
    <t>形式</t>
  </si>
  <si>
    <t>酒店晚宴</t>
  </si>
  <si>
    <t>桌餐</t>
  </si>
  <si>
    <t>自助</t>
  </si>
  <si>
    <t>酒店</t>
    <phoneticPr fontId="4" type="noConversion"/>
  </si>
  <si>
    <t>自助</t>
    <phoneticPr fontId="4" type="noConversion"/>
  </si>
  <si>
    <t>北京海湾半山温泉酒店</t>
    <phoneticPr fontId="4" type="noConversion"/>
  </si>
  <si>
    <t>Club Med Joyview北京延庆度假村</t>
    <phoneticPr fontId="4" type="noConversion"/>
  </si>
  <si>
    <t>如有其它费用，请列举</t>
    <phoneticPr fontId="4" type="noConversion"/>
  </si>
  <si>
    <t>北京悉昙酒店</t>
    <phoneticPr fontId="4" type="noConversion"/>
  </si>
  <si>
    <t>景点费合计</t>
    <phoneticPr fontId="4" type="noConversion"/>
  </si>
  <si>
    <t>景点</t>
    <phoneticPr fontId="4" type="noConversion"/>
  </si>
  <si>
    <t>云蒙山</t>
    <phoneticPr fontId="4" type="noConversion"/>
  </si>
  <si>
    <t>野鸭湖湿地公园</t>
    <phoneticPr fontId="4" type="noConversion"/>
  </si>
  <si>
    <t>潭柘寺</t>
    <phoneticPr fontId="4" type="noConversion"/>
  </si>
  <si>
    <t>八奇洞</t>
    <phoneticPr fontId="4" type="noConversion"/>
  </si>
  <si>
    <t>市区-郊区酒店单次</t>
    <phoneticPr fontId="4" type="noConversion"/>
  </si>
  <si>
    <t>酒店早餐</t>
    <phoneticPr fontId="4" type="noConversion"/>
  </si>
  <si>
    <t>酒店午餐</t>
    <phoneticPr fontId="4" type="noConversion"/>
  </si>
  <si>
    <r>
      <t>ps：</t>
    </r>
    <r>
      <rPr>
        <sz val="11"/>
        <color theme="1"/>
        <rFont val="等线"/>
        <family val="3"/>
        <charset val="134"/>
        <scheme val="minor"/>
      </rPr>
      <t>1、住宿费用按11.25-11.26，12.2-12.3，大床房、周五晚，一晚价格核算；2、请在备注中提供每家酒店家庭房价格；3、请在备注提供每家酒店11.25-12.5期间工作日价格</t>
    </r>
    <phoneticPr fontId="4" type="noConversion"/>
  </si>
  <si>
    <r>
      <rPr>
        <i/>
        <sz val="11"/>
        <color theme="1"/>
        <rFont val="等线"/>
        <family val="3"/>
        <charset val="134"/>
        <scheme val="minor"/>
      </rPr>
      <t>ps</t>
    </r>
    <r>
      <rPr>
        <sz val="11"/>
        <color theme="1"/>
        <rFont val="等线"/>
        <family val="3"/>
        <charset val="134"/>
        <scheme val="minor"/>
      </rPr>
      <t>：1、一餐集体用餐晚宴，各酒店分开进行；2、包含一餐早餐和一餐午餐自助</t>
    </r>
    <phoneticPr fontId="4" type="noConversion"/>
  </si>
  <si>
    <t>小计</t>
    <phoneticPr fontId="4" type="noConversion"/>
  </si>
  <si>
    <r>
      <rPr>
        <i/>
        <sz val="11"/>
        <color theme="1"/>
        <rFont val="等线"/>
        <family val="3"/>
        <charset val="134"/>
        <scheme val="minor"/>
      </rPr>
      <t>ps：</t>
    </r>
    <r>
      <rPr>
        <sz val="11"/>
        <color theme="1"/>
        <rFont val="等线"/>
        <family val="3"/>
        <charset val="134"/>
        <scheme val="minor"/>
      </rPr>
      <t>1、景点参观时间暂安排在第二天午餐后；2、需安排导游服务</t>
    </r>
    <phoneticPr fontId="4" type="noConversion"/>
  </si>
  <si>
    <t>单位</t>
  </si>
  <si>
    <t>数量</t>
  </si>
  <si>
    <t>报价明细表</t>
    <phoneticPr fontId="4" type="noConversion"/>
  </si>
  <si>
    <t>1、住宿费</t>
    <phoneticPr fontId="4" type="noConversion"/>
  </si>
  <si>
    <t>2、交通费</t>
    <phoneticPr fontId="4" type="noConversion"/>
  </si>
  <si>
    <t>3、餐饮费</t>
    <phoneticPr fontId="4" type="noConversion"/>
  </si>
  <si>
    <t>4、景点费</t>
    <phoneticPr fontId="4" type="noConversion"/>
  </si>
  <si>
    <t>其他费用（若有）</t>
    <phoneticPr fontId="4" type="noConversion"/>
  </si>
  <si>
    <t>报价汇总</t>
    <phoneticPr fontId="4" type="noConversion"/>
  </si>
  <si>
    <r>
      <t xml:space="preserve">                     </t>
    </r>
    <r>
      <rPr>
        <sz val="11"/>
        <color theme="1"/>
        <rFont val="等线"/>
        <family val="3"/>
        <charset val="134"/>
        <scheme val="minor"/>
      </rPr>
      <t>酒店</t>
    </r>
    <r>
      <rPr>
        <sz val="10"/>
        <color theme="1"/>
        <rFont val="等线"/>
        <family val="3"/>
        <charset val="134"/>
        <scheme val="minor"/>
      </rPr>
      <t xml:space="preserve">                               </t>
    </r>
    <r>
      <rPr>
        <sz val="11"/>
        <color theme="1"/>
        <rFont val="等线"/>
        <family val="3"/>
        <charset val="134"/>
        <scheme val="minor"/>
      </rPr>
      <t>费用</t>
    </r>
    <phoneticPr fontId="4" type="noConversion"/>
  </si>
  <si>
    <t>中巴</t>
    <phoneticPr fontId="4" type="noConversion"/>
  </si>
  <si>
    <t>全天包车</t>
    <phoneticPr fontId="4" type="noConversion"/>
  </si>
  <si>
    <t>5座车</t>
    <phoneticPr fontId="4" type="noConversion"/>
  </si>
  <si>
    <t>7座车</t>
    <phoneticPr fontId="4" type="noConversion"/>
  </si>
  <si>
    <r>
      <rPr>
        <i/>
        <sz val="11"/>
        <color theme="1"/>
        <rFont val="等线"/>
        <family val="3"/>
        <charset val="134"/>
        <scheme val="minor"/>
      </rPr>
      <t>ps</t>
    </r>
    <r>
      <rPr>
        <sz val="11"/>
        <color theme="1"/>
        <rFont val="等线"/>
        <family val="3"/>
        <charset val="134"/>
        <scheme val="minor"/>
      </rPr>
      <t>：1、周五和周六均需用车，请注意数量；2、价格请按照中巴进行核算；
3、5座车和7座车仅提供价格信息，不计入总价</t>
    </r>
    <phoneticPr fontId="4" type="noConversion"/>
  </si>
  <si>
    <t>小计</t>
    <phoneticPr fontId="4" type="noConversion"/>
  </si>
  <si>
    <t>备注</t>
    <phoneticPr fontId="4" type="noConversion"/>
  </si>
  <si>
    <t>多多农研科技大赛调研活动</t>
    <phoneticPr fontId="4" type="noConversion"/>
  </si>
  <si>
    <t>拟在北京京郊选择三个酒店，进行多多农研科技大赛调研活动。需酒旅供应商，负责酒店房间预订、嘉宾餐饮、嘉宾交通、京郊景点采风等行程安排。
活动时间：暂定11月25日-28日，12月2日-5日两个周末。客人分两批入住，行程时间2天1晚，周五入住，周六退房。
酒店和房型：以大床房为主，各酒店家庭房需报价。
备选酒店1，北京悉昙酒店，预估12间；
备选酒店2，北京海湾半山温泉酒店，预估32间；
备选酒店3，Club Med Joyview北京延庆度假村，预估16间；
供应商可推荐备选酒店4；
人数：总人数约50-60人，预留房间50-60间。
餐饮：包含一餐集体用餐晚宴和两餐自助餐厅自行用餐。
交通：需要中巴或大巴车往返市区与郊区。主要行程为市区集合点-酒店-景点-市区集合点。
供应商需提供酒店签单垫付服务。
请供应商根据以上需求进行报价。实际房间数和预订时间可灵活调整。</t>
    <phoneticPr fontId="4" type="noConversion"/>
  </si>
  <si>
    <t>晚</t>
    <phoneticPr fontId="4" type="noConversion"/>
  </si>
  <si>
    <t>间</t>
    <phoneticPr fontId="4" type="noConversion"/>
  </si>
  <si>
    <t>迎翠山景大套房等</t>
    <phoneticPr fontId="4" type="noConversion"/>
  </si>
  <si>
    <t>次</t>
    <phoneticPr fontId="4" type="noConversion"/>
  </si>
  <si>
    <t>桌</t>
    <phoneticPr fontId="4" type="noConversion"/>
  </si>
  <si>
    <t>位</t>
    <phoneticPr fontId="4" type="noConversion"/>
  </si>
  <si>
    <t>房价中包含</t>
    <phoneticPr fontId="4" type="noConversion"/>
  </si>
  <si>
    <t>酒店内中餐厅&amp;宴会厅</t>
    <phoneticPr fontId="4" type="noConversion"/>
  </si>
  <si>
    <t>园景大床房</t>
    <phoneticPr fontId="4" type="noConversion"/>
  </si>
  <si>
    <t>自助餐常开</t>
    <phoneticPr fontId="4" type="noConversion"/>
  </si>
  <si>
    <t>人员</t>
    <phoneticPr fontId="4" type="noConversion"/>
  </si>
  <si>
    <t>酒店接待人员，导游</t>
    <phoneticPr fontId="4" type="noConversion"/>
  </si>
  <si>
    <t>人</t>
    <phoneticPr fontId="4" type="noConversion"/>
  </si>
  <si>
    <t>天</t>
    <phoneticPr fontId="4" type="noConversion"/>
  </si>
  <si>
    <t>人次</t>
    <phoneticPr fontId="4" type="noConversion"/>
  </si>
  <si>
    <t>4、其他费用</t>
    <phoneticPr fontId="4" type="noConversion"/>
  </si>
  <si>
    <t>保险费</t>
    <phoneticPr fontId="4" type="noConversion"/>
  </si>
  <si>
    <t>意外险</t>
    <phoneticPr fontId="4" type="noConversion"/>
  </si>
  <si>
    <t>矿泉水</t>
    <phoneticPr fontId="4" type="noConversion"/>
  </si>
  <si>
    <t>瓶</t>
    <phoneticPr fontId="4" type="noConversion"/>
  </si>
  <si>
    <t>旅游期间&amp;接送期间饮用水</t>
    <phoneticPr fontId="4" type="noConversion"/>
  </si>
  <si>
    <t>台</t>
    <phoneticPr fontId="4" type="noConversion"/>
  </si>
  <si>
    <r>
      <t>8小时</t>
    </r>
    <r>
      <rPr>
        <sz val="11"/>
        <color theme="1"/>
        <rFont val="等线"/>
        <family val="3"/>
        <charset val="134"/>
        <scheme val="minor"/>
      </rPr>
      <t>100KM</t>
    </r>
    <phoneticPr fontId="4" type="noConversion"/>
  </si>
  <si>
    <t>2次往返</t>
    <phoneticPr fontId="4" type="noConversion"/>
  </si>
  <si>
    <t>门票+单程观光车票</t>
    <phoneticPr fontId="4" type="noConversion"/>
  </si>
  <si>
    <t>首钢园香格里拉酒店</t>
    <phoneticPr fontId="4" type="noConversion"/>
  </si>
  <si>
    <t>高级景观大床房</t>
    <phoneticPr fontId="4" type="noConversion"/>
  </si>
  <si>
    <t>豪华大床房</t>
    <phoneticPr fontId="4" type="noConversion"/>
  </si>
  <si>
    <t>首钢园香格里拉酒店</t>
    <phoneticPr fontId="4" type="noConversion"/>
  </si>
  <si>
    <t>同上</t>
    <phoneticPr fontId="4" type="noConversion"/>
  </si>
  <si>
    <t>价格同上</t>
    <phoneticPr fontId="4" type="noConversion"/>
  </si>
  <si>
    <t>石景山</t>
    <phoneticPr fontId="4" type="noConversion"/>
  </si>
  <si>
    <t>酒店特殊资源，免费</t>
    <phoneticPr fontId="4" type="noConversion"/>
  </si>
  <si>
    <t>专票6%</t>
    <phoneticPr fontId="4" type="noConversion"/>
  </si>
  <si>
    <t>不含备选酒店</t>
    <phoneticPr fontId="4" type="noConversion"/>
  </si>
  <si>
    <t>工作人员餐费、交通费、住宿</t>
    <phoneticPr fontId="4" type="noConversion"/>
  </si>
  <si>
    <t>周五一人，周六一人</t>
    <phoneticPr fontId="4" type="noConversion"/>
  </si>
  <si>
    <t>晚宴酒水&amp;饮料</t>
    <phoneticPr fontId="4" type="noConversion"/>
  </si>
  <si>
    <t>亲子套房4300元/间/夜。工作日房价1700元</t>
    <phoneticPr fontId="4" type="noConversion"/>
  </si>
  <si>
    <t>没有家庭房，12周岁以下的 房间给免费加一张床。工作日950含早餐</t>
    <phoneticPr fontId="4" type="noConversion"/>
  </si>
  <si>
    <t xml:space="preserve"> 家庭主题套房：6866元包含3份早餐。工作日房价1300元</t>
    <phoneticPr fontId="4" type="noConversion"/>
  </si>
  <si>
    <r>
      <t>40人起开，如人数不足。西式套餐 398/</t>
    </r>
    <r>
      <rPr>
        <sz val="11"/>
        <color theme="1"/>
        <rFont val="等线"/>
        <family val="3"/>
        <charset val="134"/>
        <scheme val="minor"/>
      </rPr>
      <t>位起
中式商务套餐</t>
    </r>
    <r>
      <rPr>
        <sz val="11"/>
        <color theme="1"/>
        <rFont val="等线"/>
        <family val="3"/>
        <charset val="134"/>
        <scheme val="minor"/>
      </rPr>
      <t xml:space="preserve"> 278/</t>
    </r>
    <r>
      <rPr>
        <sz val="11"/>
        <color theme="1"/>
        <rFont val="等线"/>
        <family val="3"/>
        <charset val="134"/>
        <scheme val="minor"/>
      </rPr>
      <t>位起</t>
    </r>
    <r>
      <rPr>
        <sz val="11"/>
        <color theme="1"/>
        <rFont val="等线"/>
        <family val="3"/>
        <charset val="134"/>
        <scheme val="minor"/>
      </rPr>
      <t xml:space="preserve"> 
</t>
    </r>
    <r>
      <rPr>
        <sz val="11"/>
        <color theme="1"/>
        <rFont val="等线"/>
        <family val="3"/>
        <charset val="134"/>
        <scheme val="minor"/>
      </rPr>
      <t>或者看看临近有没有其他团队能拼</t>
    </r>
    <phoneticPr fontId="4" type="noConversion"/>
  </si>
  <si>
    <t>8小时100KM，19座</t>
  </si>
  <si>
    <t>8小时100KM，19座</t>
    <phoneticPr fontId="4" type="noConversion"/>
  </si>
  <si>
    <t>潭柘小院或同级</t>
    <phoneticPr fontId="4" type="noConversion"/>
  </si>
  <si>
    <t>荣府宴，米其林三星（如在周边用餐餐标500元左右，悬崖餐厅或同级）</t>
    <phoneticPr fontId="4" type="noConversion"/>
  </si>
  <si>
    <t>暂不接待12岁以下的小朋友，以实际结算，房型不一样价格不一样</t>
    <phoneticPr fontId="4" type="noConversion"/>
  </si>
  <si>
    <t>免费赠送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</si>
</sst>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9" fillId="0" borderId="0" xfId="0" applyFont="1">
      <alignment vertical="center"/>
    </xf>
    <xf numFmtId="0" fontId="8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workbookViewId="0">
      <selection activeCell="A2" sqref="A2:E6"/>
    </sheetView>
  </sheetViews>
  <sheetFormatPr defaultColWidth="9" defaultRowHeight="14.15" x14ac:dyDescent="0.35"/>
  <cols>
    <col min="1" max="5" width="15.5" customWidth="1"/>
  </cols>
  <sheetData>
    <row r="1" spans="1:5" x14ac:dyDescent="0.35">
      <c r="A1" s="38" t="s">
        <v>57</v>
      </c>
      <c r="B1" s="39"/>
      <c r="C1" s="39"/>
      <c r="D1" s="39"/>
      <c r="E1" s="40"/>
    </row>
    <row r="2" spans="1:5" ht="41.25" customHeight="1" x14ac:dyDescent="0.35">
      <c r="A2" s="41" t="s">
        <v>58</v>
      </c>
      <c r="B2" s="42"/>
      <c r="C2" s="42"/>
      <c r="D2" s="42"/>
      <c r="E2" s="43"/>
    </row>
    <row r="3" spans="1:5" ht="41.25" customHeight="1" x14ac:dyDescent="0.35">
      <c r="A3" s="44"/>
      <c r="B3" s="42"/>
      <c r="C3" s="42"/>
      <c r="D3" s="42"/>
      <c r="E3" s="43"/>
    </row>
    <row r="4" spans="1:5" ht="41.25" customHeight="1" x14ac:dyDescent="0.35">
      <c r="A4" s="44"/>
      <c r="B4" s="42"/>
      <c r="C4" s="42"/>
      <c r="D4" s="42"/>
      <c r="E4" s="43"/>
    </row>
    <row r="5" spans="1:5" ht="41.25" customHeight="1" x14ac:dyDescent="0.35">
      <c r="A5" s="44"/>
      <c r="B5" s="42"/>
      <c r="C5" s="42"/>
      <c r="D5" s="42"/>
      <c r="E5" s="43"/>
    </row>
    <row r="6" spans="1:5" ht="41.25" customHeight="1" x14ac:dyDescent="0.35">
      <c r="A6" s="44"/>
      <c r="B6" s="42"/>
      <c r="C6" s="42"/>
      <c r="D6" s="42"/>
      <c r="E6" s="43"/>
    </row>
  </sheetData>
  <mergeCells count="2">
    <mergeCell ref="A1:E1"/>
    <mergeCell ref="A2:E6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B983-8083-42EF-B1C9-3BE370015EA9}">
  <dimension ref="A1:F9"/>
  <sheetViews>
    <sheetView tabSelected="1" workbookViewId="0">
      <selection activeCell="D11" sqref="D11"/>
    </sheetView>
  </sheetViews>
  <sheetFormatPr defaultColWidth="9" defaultRowHeight="14.15" x14ac:dyDescent="0.35"/>
  <cols>
    <col min="1" max="1" width="16.35546875" style="5" bestFit="1" customWidth="1"/>
    <col min="2" max="2" width="13" style="5" bestFit="1" customWidth="1"/>
    <col min="3" max="3" width="13.5" style="5" customWidth="1"/>
    <col min="4" max="4" width="16.2109375" style="5" customWidth="1"/>
    <col min="5" max="5" width="12.640625" style="5" customWidth="1"/>
    <col min="6" max="6" width="10.92578125" style="5" bestFit="1" customWidth="1"/>
    <col min="7" max="16384" width="9" style="5"/>
  </cols>
  <sheetData>
    <row r="1" spans="1:6" ht="15" x14ac:dyDescent="0.35">
      <c r="A1" s="45" t="s">
        <v>48</v>
      </c>
      <c r="B1" s="45"/>
      <c r="C1" s="45"/>
      <c r="D1" s="45"/>
      <c r="E1" s="45"/>
      <c r="F1" s="45"/>
    </row>
    <row r="2" spans="1:6" ht="28.3" x14ac:dyDescent="0.35">
      <c r="A2" s="19" t="s">
        <v>49</v>
      </c>
      <c r="B2" s="11" t="s">
        <v>26</v>
      </c>
      <c r="C2" s="14" t="s">
        <v>23</v>
      </c>
      <c r="D2" s="14" t="s">
        <v>24</v>
      </c>
      <c r="E2" s="14" t="s">
        <v>87</v>
      </c>
      <c r="F2" s="21" t="s">
        <v>56</v>
      </c>
    </row>
    <row r="3" spans="1:6" ht="14.25" customHeight="1" x14ac:dyDescent="0.35">
      <c r="A3" s="21" t="s">
        <v>0</v>
      </c>
      <c r="B3" s="34">
        <f>报价明细!K4</f>
        <v>85800</v>
      </c>
      <c r="C3" s="34">
        <f>报价明细!K5</f>
        <v>70400</v>
      </c>
      <c r="D3" s="34">
        <f>报价明细!K6</f>
        <v>18480</v>
      </c>
      <c r="E3" s="34">
        <f>报价明细!K7</f>
        <v>25520</v>
      </c>
      <c r="F3" s="46" t="s">
        <v>92</v>
      </c>
    </row>
    <row r="4" spans="1:6" x14ac:dyDescent="0.35">
      <c r="A4" s="21" t="s">
        <v>1</v>
      </c>
      <c r="B4" s="34">
        <f>报价明细!K12</f>
        <v>8395.2000000000007</v>
      </c>
      <c r="C4" s="34">
        <f>报价明细!K17</f>
        <v>8395.2000000000007</v>
      </c>
      <c r="D4" s="34">
        <f>报价明细!K22</f>
        <v>8395.2000000000007</v>
      </c>
      <c r="E4" s="34">
        <f>D4</f>
        <v>8395.2000000000007</v>
      </c>
      <c r="F4" s="46"/>
    </row>
    <row r="5" spans="1:6" x14ac:dyDescent="0.35">
      <c r="A5" s="21" t="s">
        <v>2</v>
      </c>
      <c r="B5" s="34">
        <f>报价明细!K32+报价明细!K34</f>
        <v>31358.8704</v>
      </c>
      <c r="C5" s="34">
        <f>报价明细!K35+报价明细!K37</f>
        <v>22223.96</v>
      </c>
      <c r="D5" s="34">
        <f>报价明细!K38+报价明细!K40</f>
        <v>9402.6239999999998</v>
      </c>
      <c r="E5" s="34">
        <f>报价明细!K41+报价明细!K43</f>
        <v>22629.727999999999</v>
      </c>
      <c r="F5" s="46"/>
    </row>
    <row r="6" spans="1:6" x14ac:dyDescent="0.35">
      <c r="A6" s="21" t="s">
        <v>27</v>
      </c>
      <c r="B6" s="34">
        <f>报价明细!K48+报价明细!K49</f>
        <v>1455.1679999999999</v>
      </c>
      <c r="C6" s="34">
        <f>报价明细!K50</f>
        <v>3656.576</v>
      </c>
      <c r="D6" s="34">
        <f>报价明细!K51</f>
        <v>932.8</v>
      </c>
      <c r="E6" s="34">
        <f>报价明细!K52</f>
        <v>0</v>
      </c>
      <c r="F6" s="46"/>
    </row>
    <row r="7" spans="1:6" x14ac:dyDescent="0.35">
      <c r="A7" s="21" t="s">
        <v>47</v>
      </c>
      <c r="B7" s="34">
        <f>报价明细!K57+1632.4+报价明细!K58</f>
        <v>6912.4</v>
      </c>
      <c r="C7" s="34">
        <f>报价明细!K59+1632.4+报价明细!K60</f>
        <v>6912.4</v>
      </c>
      <c r="D7" s="34">
        <f>报价明细!K61+1632.4+报价明细!K62</f>
        <v>6912.4</v>
      </c>
      <c r="E7" s="34">
        <f>D7</f>
        <v>6912.4</v>
      </c>
      <c r="F7" s="46"/>
    </row>
    <row r="8" spans="1:6" x14ac:dyDescent="0.35">
      <c r="A8" s="20" t="s">
        <v>55</v>
      </c>
      <c r="B8" s="34">
        <f>SUM(B3:B7)</f>
        <v>133921.6384</v>
      </c>
      <c r="C8" s="34">
        <f t="shared" ref="C8:E8" si="0">SUM(C3:C7)</f>
        <v>111588.136</v>
      </c>
      <c r="D8" s="34">
        <f t="shared" si="0"/>
        <v>44123.024000000005</v>
      </c>
      <c r="E8" s="34">
        <f t="shared" si="0"/>
        <v>63457.328000000001</v>
      </c>
      <c r="F8" s="21"/>
    </row>
    <row r="9" spans="1:6" x14ac:dyDescent="0.35">
      <c r="A9" s="20" t="s">
        <v>3</v>
      </c>
      <c r="B9" s="68">
        <f>B8+C8+D8</f>
        <v>289632.79839999997</v>
      </c>
      <c r="C9" s="69"/>
      <c r="D9" s="69"/>
      <c r="E9" s="70"/>
      <c r="F9" s="22" t="s">
        <v>93</v>
      </c>
    </row>
  </sheetData>
  <mergeCells count="3">
    <mergeCell ref="A1:F1"/>
    <mergeCell ref="F3:F7"/>
    <mergeCell ref="B9:E9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showGridLines="0" topLeftCell="A28" zoomScale="70" zoomScaleNormal="70" workbookViewId="0">
      <selection activeCell="I65" sqref="I65"/>
    </sheetView>
  </sheetViews>
  <sheetFormatPr defaultColWidth="9" defaultRowHeight="14.15" x14ac:dyDescent="0.35"/>
  <cols>
    <col min="1" max="1" width="31.35546875" bestFit="1" customWidth="1"/>
    <col min="2" max="2" width="18.35546875" style="3" bestFit="1" customWidth="1"/>
    <col min="3" max="3" width="5.85546875" bestFit="1" customWidth="1"/>
    <col min="4" max="7" width="5.2109375" bestFit="1" customWidth="1"/>
    <col min="8" max="8" width="9" bestFit="1" customWidth="1"/>
    <col min="9" max="9" width="13" bestFit="1" customWidth="1"/>
    <col min="10" max="10" width="9" bestFit="1" customWidth="1"/>
    <col min="11" max="11" width="8.85546875" customWidth="1"/>
    <col min="12" max="12" width="60.7109375" bestFit="1" customWidth="1"/>
    <col min="13" max="13" width="31.5" customWidth="1"/>
    <col min="14" max="14" width="10.140625" customWidth="1"/>
  </cols>
  <sheetData>
    <row r="1" spans="1:15" ht="18" x14ac:dyDescent="0.35">
      <c r="A1" s="62" t="s">
        <v>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ht="14.25" customHeight="1" x14ac:dyDescent="0.35">
      <c r="A2" s="53" t="s">
        <v>43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4"/>
    </row>
    <row r="3" spans="1:15" x14ac:dyDescent="0.35">
      <c r="A3" s="8" t="s">
        <v>4</v>
      </c>
      <c r="B3" s="67" t="s">
        <v>5</v>
      </c>
      <c r="C3" s="67"/>
      <c r="D3" s="9" t="s">
        <v>41</v>
      </c>
      <c r="E3" s="9" t="s">
        <v>40</v>
      </c>
      <c r="F3" s="9" t="s">
        <v>41</v>
      </c>
      <c r="G3" s="9" t="s">
        <v>40</v>
      </c>
      <c r="H3" s="8" t="s">
        <v>6</v>
      </c>
      <c r="I3" s="8" t="s">
        <v>7</v>
      </c>
      <c r="J3" s="8" t="s">
        <v>8</v>
      </c>
      <c r="K3" s="10" t="s">
        <v>9</v>
      </c>
      <c r="L3" s="10" t="s">
        <v>10</v>
      </c>
      <c r="M3" s="66" t="s">
        <v>36</v>
      </c>
      <c r="N3" s="7"/>
      <c r="O3" s="4"/>
    </row>
    <row r="4" spans="1:15" ht="14.25" customHeight="1" x14ac:dyDescent="0.35">
      <c r="A4" s="11" t="s">
        <v>26</v>
      </c>
      <c r="B4" s="52" t="s">
        <v>61</v>
      </c>
      <c r="C4" s="52"/>
      <c r="D4" s="11">
        <v>1</v>
      </c>
      <c r="E4" s="11" t="s">
        <v>59</v>
      </c>
      <c r="F4" s="11">
        <v>12</v>
      </c>
      <c r="G4" s="11" t="s">
        <v>60</v>
      </c>
      <c r="H4" s="12">
        <v>6500</v>
      </c>
      <c r="I4" s="12">
        <f>H4*0.1</f>
        <v>650</v>
      </c>
      <c r="J4" s="12">
        <f>H4+I4</f>
        <v>7150</v>
      </c>
      <c r="K4" s="12">
        <f>J4*F4*D4</f>
        <v>85800</v>
      </c>
      <c r="L4" s="35" t="s">
        <v>105</v>
      </c>
      <c r="M4" s="66"/>
      <c r="N4" s="7"/>
      <c r="O4" s="4"/>
    </row>
    <row r="5" spans="1:15" x14ac:dyDescent="0.35">
      <c r="A5" s="11" t="s">
        <v>23</v>
      </c>
      <c r="B5" s="52" t="s">
        <v>67</v>
      </c>
      <c r="C5" s="52"/>
      <c r="D5" s="11">
        <v>1</v>
      </c>
      <c r="E5" s="11" t="s">
        <v>59</v>
      </c>
      <c r="F5" s="11">
        <v>32</v>
      </c>
      <c r="G5" s="11" t="s">
        <v>60</v>
      </c>
      <c r="H5" s="12">
        <v>2000</v>
      </c>
      <c r="I5" s="24">
        <f>H5*0.1</f>
        <v>200</v>
      </c>
      <c r="J5" s="24">
        <f>H5+I5</f>
        <v>2200</v>
      </c>
      <c r="K5" s="24">
        <f t="shared" ref="K5:K7" si="0">J5*F5*D5</f>
        <v>70400</v>
      </c>
      <c r="L5" s="35" t="s">
        <v>97</v>
      </c>
      <c r="M5" s="66"/>
      <c r="N5" s="7"/>
      <c r="O5" s="4"/>
    </row>
    <row r="6" spans="1:15" x14ac:dyDescent="0.35">
      <c r="A6" s="11" t="s">
        <v>24</v>
      </c>
      <c r="B6" s="52" t="s">
        <v>85</v>
      </c>
      <c r="C6" s="52"/>
      <c r="D6" s="11">
        <v>1</v>
      </c>
      <c r="E6" s="11" t="s">
        <v>59</v>
      </c>
      <c r="F6" s="11">
        <v>16</v>
      </c>
      <c r="G6" s="11" t="s">
        <v>60</v>
      </c>
      <c r="H6" s="12">
        <v>1050</v>
      </c>
      <c r="I6" s="24">
        <f>H6*0.1</f>
        <v>105</v>
      </c>
      <c r="J6" s="24">
        <f>H6+I6</f>
        <v>1155</v>
      </c>
      <c r="K6" s="24">
        <f t="shared" si="0"/>
        <v>18480</v>
      </c>
      <c r="L6" s="35" t="s">
        <v>98</v>
      </c>
      <c r="M6" s="66"/>
      <c r="N6" s="7"/>
      <c r="O6" s="4"/>
    </row>
    <row r="7" spans="1:15" x14ac:dyDescent="0.35">
      <c r="A7" s="23" t="s">
        <v>84</v>
      </c>
      <c r="B7" s="52" t="s">
        <v>86</v>
      </c>
      <c r="C7" s="59"/>
      <c r="D7" s="12">
        <v>1</v>
      </c>
      <c r="E7" s="23" t="s">
        <v>59</v>
      </c>
      <c r="F7" s="12">
        <v>16</v>
      </c>
      <c r="G7" s="23" t="s">
        <v>60</v>
      </c>
      <c r="H7" s="24">
        <v>1450</v>
      </c>
      <c r="I7" s="24">
        <f>H7*0.1</f>
        <v>145</v>
      </c>
      <c r="J7" s="24">
        <f>H7+I7</f>
        <v>1595</v>
      </c>
      <c r="K7" s="24">
        <f t="shared" si="0"/>
        <v>25520</v>
      </c>
      <c r="L7" s="35" t="s">
        <v>99</v>
      </c>
      <c r="M7" s="66"/>
      <c r="N7" s="7"/>
      <c r="O7" s="4"/>
    </row>
    <row r="8" spans="1:15" x14ac:dyDescent="0.35">
      <c r="A8" s="58" t="s">
        <v>38</v>
      </c>
      <c r="B8" s="58"/>
      <c r="C8" s="58"/>
      <c r="D8" s="58"/>
      <c r="E8" s="58"/>
      <c r="F8" s="58"/>
      <c r="G8" s="58"/>
      <c r="H8" s="58"/>
      <c r="I8" s="58"/>
      <c r="J8" s="58"/>
      <c r="K8" s="8">
        <f>SUM(K4:K6)</f>
        <v>174680</v>
      </c>
      <c r="L8" s="13"/>
      <c r="M8" s="66"/>
      <c r="N8" s="4"/>
    </row>
    <row r="9" spans="1:15" x14ac:dyDescent="0.35">
      <c r="A9" s="2"/>
      <c r="B9" s="4"/>
      <c r="C9" s="2"/>
      <c r="D9" s="2"/>
      <c r="E9" s="2"/>
      <c r="F9" s="2"/>
      <c r="G9" s="2"/>
      <c r="H9" s="2"/>
      <c r="I9" s="2"/>
      <c r="J9" s="2"/>
      <c r="M9" s="4"/>
      <c r="N9" s="4"/>
    </row>
    <row r="10" spans="1:15" ht="14.25" customHeight="1" x14ac:dyDescent="0.35">
      <c r="A10" s="53" t="s">
        <v>44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5" x14ac:dyDescent="0.35">
      <c r="A11" s="10" t="s">
        <v>21</v>
      </c>
      <c r="B11" s="9" t="s">
        <v>14</v>
      </c>
      <c r="C11" s="8" t="s">
        <v>15</v>
      </c>
      <c r="D11" s="9" t="s">
        <v>41</v>
      </c>
      <c r="E11" s="9" t="s">
        <v>40</v>
      </c>
      <c r="F11" s="9" t="s">
        <v>41</v>
      </c>
      <c r="G11" s="9" t="s">
        <v>40</v>
      </c>
      <c r="H11" s="8" t="s">
        <v>6</v>
      </c>
      <c r="I11" s="8" t="s">
        <v>7</v>
      </c>
      <c r="J11" s="8" t="s">
        <v>8</v>
      </c>
      <c r="K11" s="10" t="s">
        <v>9</v>
      </c>
      <c r="L11" s="8" t="s">
        <v>10</v>
      </c>
      <c r="M11" s="55" t="s">
        <v>54</v>
      </c>
    </row>
    <row r="12" spans="1:15" x14ac:dyDescent="0.35">
      <c r="A12" s="59" t="s">
        <v>11</v>
      </c>
      <c r="B12" s="9" t="s">
        <v>51</v>
      </c>
      <c r="C12" s="8" t="s">
        <v>50</v>
      </c>
      <c r="D12" s="12">
        <v>4</v>
      </c>
      <c r="E12" s="12" t="s">
        <v>72</v>
      </c>
      <c r="F12" s="12">
        <v>1</v>
      </c>
      <c r="G12" s="12" t="s">
        <v>80</v>
      </c>
      <c r="H12" s="12">
        <v>1800</v>
      </c>
      <c r="I12" s="12">
        <f>H12*0.166</f>
        <v>298.8</v>
      </c>
      <c r="J12" s="12">
        <f>H12+I12</f>
        <v>2098.8000000000002</v>
      </c>
      <c r="K12" s="12">
        <f>J12*F12*D12</f>
        <v>8395.2000000000007</v>
      </c>
      <c r="L12" s="35" t="s">
        <v>102</v>
      </c>
      <c r="M12" s="55"/>
    </row>
    <row r="13" spans="1:15" x14ac:dyDescent="0.35">
      <c r="A13" s="59"/>
      <c r="B13" s="64" t="s">
        <v>51</v>
      </c>
      <c r="C13" s="11" t="s">
        <v>52</v>
      </c>
      <c r="D13" s="24">
        <v>1</v>
      </c>
      <c r="E13" s="24" t="s">
        <v>72</v>
      </c>
      <c r="F13" s="24">
        <v>1</v>
      </c>
      <c r="G13" s="24" t="s">
        <v>80</v>
      </c>
      <c r="H13" s="12">
        <v>1000</v>
      </c>
      <c r="I13" s="24">
        <f t="shared" ref="I13:I26" si="1">H13*0.166</f>
        <v>166</v>
      </c>
      <c r="J13" s="24">
        <f t="shared" ref="J13:J16" si="2">H13+I13</f>
        <v>1166</v>
      </c>
      <c r="K13" s="24">
        <f t="shared" ref="K13:K16" si="3">J13*F13*D13</f>
        <v>1166</v>
      </c>
      <c r="L13" s="35" t="s">
        <v>81</v>
      </c>
      <c r="M13" s="55"/>
    </row>
    <row r="14" spans="1:15" x14ac:dyDescent="0.35">
      <c r="A14" s="59"/>
      <c r="B14" s="65"/>
      <c r="C14" s="11" t="s">
        <v>53</v>
      </c>
      <c r="D14" s="24">
        <v>1</v>
      </c>
      <c r="E14" s="24" t="s">
        <v>72</v>
      </c>
      <c r="F14" s="24">
        <v>1</v>
      </c>
      <c r="G14" s="24" t="s">
        <v>80</v>
      </c>
      <c r="H14" s="12">
        <v>1200</v>
      </c>
      <c r="I14" s="24">
        <f t="shared" si="1"/>
        <v>199.20000000000002</v>
      </c>
      <c r="J14" s="24">
        <f t="shared" si="2"/>
        <v>1399.2</v>
      </c>
      <c r="K14" s="24">
        <f t="shared" si="3"/>
        <v>1399.2</v>
      </c>
      <c r="L14" s="35" t="s">
        <v>81</v>
      </c>
      <c r="M14" s="55"/>
    </row>
    <row r="15" spans="1:15" x14ac:dyDescent="0.35">
      <c r="A15" s="59"/>
      <c r="B15" s="64" t="s">
        <v>33</v>
      </c>
      <c r="C15" s="11" t="s">
        <v>52</v>
      </c>
      <c r="D15" s="24">
        <v>2</v>
      </c>
      <c r="E15" s="23" t="s">
        <v>62</v>
      </c>
      <c r="F15" s="24">
        <v>11</v>
      </c>
      <c r="G15" s="24" t="s">
        <v>80</v>
      </c>
      <c r="H15" s="12">
        <v>300</v>
      </c>
      <c r="I15" s="24">
        <f t="shared" si="1"/>
        <v>49.800000000000004</v>
      </c>
      <c r="J15" s="24">
        <f t="shared" si="2"/>
        <v>349.8</v>
      </c>
      <c r="K15" s="24">
        <f t="shared" si="3"/>
        <v>7695.6</v>
      </c>
      <c r="L15" s="23" t="s">
        <v>82</v>
      </c>
      <c r="M15" s="55"/>
    </row>
    <row r="16" spans="1:15" ht="14.25" customHeight="1" x14ac:dyDescent="0.35">
      <c r="A16" s="59"/>
      <c r="B16" s="65"/>
      <c r="C16" s="11" t="s">
        <v>53</v>
      </c>
      <c r="D16" s="24">
        <v>2</v>
      </c>
      <c r="E16" s="23" t="s">
        <v>62</v>
      </c>
      <c r="F16" s="24">
        <v>1</v>
      </c>
      <c r="G16" s="24" t="s">
        <v>80</v>
      </c>
      <c r="H16" s="12">
        <v>400</v>
      </c>
      <c r="I16" s="24">
        <f t="shared" si="1"/>
        <v>66.400000000000006</v>
      </c>
      <c r="J16" s="24">
        <f t="shared" si="2"/>
        <v>466.4</v>
      </c>
      <c r="K16" s="24">
        <f t="shared" si="3"/>
        <v>932.8</v>
      </c>
      <c r="L16" s="23" t="s">
        <v>82</v>
      </c>
      <c r="M16" s="55"/>
    </row>
    <row r="17" spans="1:13" x14ac:dyDescent="0.35">
      <c r="A17" s="52" t="s">
        <v>23</v>
      </c>
      <c r="B17" s="9" t="s">
        <v>51</v>
      </c>
      <c r="C17" s="8" t="s">
        <v>50</v>
      </c>
      <c r="D17" s="24">
        <v>4</v>
      </c>
      <c r="E17" s="24" t="s">
        <v>72</v>
      </c>
      <c r="F17" s="24">
        <v>1</v>
      </c>
      <c r="G17" s="24" t="s">
        <v>80</v>
      </c>
      <c r="H17" s="24">
        <v>1800</v>
      </c>
      <c r="I17" s="24">
        <f>H17*0.166</f>
        <v>298.8</v>
      </c>
      <c r="J17" s="24">
        <f>H17+I17</f>
        <v>2098.8000000000002</v>
      </c>
      <c r="K17" s="24">
        <f>J17*F17*D17</f>
        <v>8395.2000000000007</v>
      </c>
      <c r="L17" s="35" t="s">
        <v>101</v>
      </c>
      <c r="M17" s="55"/>
    </row>
    <row r="18" spans="1:13" x14ac:dyDescent="0.35">
      <c r="A18" s="52"/>
      <c r="B18" s="64" t="s">
        <v>51</v>
      </c>
      <c r="C18" s="11" t="s">
        <v>52</v>
      </c>
      <c r="D18" s="24">
        <v>1</v>
      </c>
      <c r="E18" s="24" t="s">
        <v>72</v>
      </c>
      <c r="F18" s="24">
        <v>1</v>
      </c>
      <c r="G18" s="24" t="s">
        <v>80</v>
      </c>
      <c r="H18" s="24">
        <v>1000</v>
      </c>
      <c r="I18" s="24">
        <f t="shared" si="1"/>
        <v>166</v>
      </c>
      <c r="J18" s="24">
        <f t="shared" ref="J18:J21" si="4">H18+I18</f>
        <v>1166</v>
      </c>
      <c r="K18" s="24">
        <f t="shared" ref="K18:K21" si="5">J18*F18*D18</f>
        <v>1166</v>
      </c>
      <c r="L18" s="23" t="s">
        <v>81</v>
      </c>
      <c r="M18" s="55"/>
    </row>
    <row r="19" spans="1:13" x14ac:dyDescent="0.35">
      <c r="A19" s="52"/>
      <c r="B19" s="65"/>
      <c r="C19" s="11" t="s">
        <v>53</v>
      </c>
      <c r="D19" s="24">
        <v>1</v>
      </c>
      <c r="E19" s="24" t="s">
        <v>72</v>
      </c>
      <c r="F19" s="24">
        <v>1</v>
      </c>
      <c r="G19" s="24" t="s">
        <v>80</v>
      </c>
      <c r="H19" s="24">
        <v>1200</v>
      </c>
      <c r="I19" s="24">
        <f t="shared" si="1"/>
        <v>199.20000000000002</v>
      </c>
      <c r="J19" s="24">
        <f t="shared" si="4"/>
        <v>1399.2</v>
      </c>
      <c r="K19" s="24">
        <f t="shared" si="5"/>
        <v>1399.2</v>
      </c>
      <c r="L19" s="23" t="s">
        <v>81</v>
      </c>
      <c r="M19" s="55"/>
    </row>
    <row r="20" spans="1:13" x14ac:dyDescent="0.35">
      <c r="A20" s="52"/>
      <c r="B20" s="64" t="s">
        <v>33</v>
      </c>
      <c r="C20" s="11" t="s">
        <v>52</v>
      </c>
      <c r="D20" s="24">
        <v>2</v>
      </c>
      <c r="E20" s="24" t="s">
        <v>72</v>
      </c>
      <c r="F20" s="24">
        <v>18</v>
      </c>
      <c r="G20" s="24" t="s">
        <v>80</v>
      </c>
      <c r="H20" s="24">
        <v>300</v>
      </c>
      <c r="I20" s="24">
        <f t="shared" si="1"/>
        <v>49.800000000000004</v>
      </c>
      <c r="J20" s="24">
        <f t="shared" si="4"/>
        <v>349.8</v>
      </c>
      <c r="K20" s="24">
        <f t="shared" si="5"/>
        <v>12592.800000000001</v>
      </c>
      <c r="L20" s="23" t="s">
        <v>82</v>
      </c>
      <c r="M20" s="55"/>
    </row>
    <row r="21" spans="1:13" ht="14.25" customHeight="1" x14ac:dyDescent="0.35">
      <c r="A21" s="52"/>
      <c r="B21" s="65"/>
      <c r="C21" s="11" t="s">
        <v>53</v>
      </c>
      <c r="D21" s="24">
        <v>2</v>
      </c>
      <c r="E21" s="24" t="s">
        <v>72</v>
      </c>
      <c r="F21" s="24">
        <v>10</v>
      </c>
      <c r="G21" s="24" t="s">
        <v>80</v>
      </c>
      <c r="H21" s="24">
        <v>400</v>
      </c>
      <c r="I21" s="24">
        <f t="shared" si="1"/>
        <v>66.400000000000006</v>
      </c>
      <c r="J21" s="24">
        <f t="shared" si="4"/>
        <v>466.4</v>
      </c>
      <c r="K21" s="24">
        <f t="shared" si="5"/>
        <v>9328</v>
      </c>
      <c r="L21" s="23" t="s">
        <v>82</v>
      </c>
      <c r="M21" s="55"/>
    </row>
    <row r="22" spans="1:13" x14ac:dyDescent="0.35">
      <c r="A22" s="52" t="s">
        <v>24</v>
      </c>
      <c r="B22" s="9" t="s">
        <v>51</v>
      </c>
      <c r="C22" s="8" t="s">
        <v>50</v>
      </c>
      <c r="D22" s="24">
        <v>4</v>
      </c>
      <c r="E22" s="24" t="s">
        <v>72</v>
      </c>
      <c r="F22" s="24">
        <v>1</v>
      </c>
      <c r="G22" s="24" t="s">
        <v>80</v>
      </c>
      <c r="H22" s="24">
        <v>1800</v>
      </c>
      <c r="I22" s="24">
        <f>H22*0.166</f>
        <v>298.8</v>
      </c>
      <c r="J22" s="24">
        <f>H22+I22</f>
        <v>2098.8000000000002</v>
      </c>
      <c r="K22" s="24">
        <f>J22*F22*D22</f>
        <v>8395.2000000000007</v>
      </c>
      <c r="L22" s="35" t="s">
        <v>101</v>
      </c>
      <c r="M22" s="55"/>
    </row>
    <row r="23" spans="1:13" x14ac:dyDescent="0.35">
      <c r="A23" s="52"/>
      <c r="B23" s="64" t="s">
        <v>51</v>
      </c>
      <c r="C23" s="11" t="s">
        <v>52</v>
      </c>
      <c r="D23" s="24">
        <v>1</v>
      </c>
      <c r="E23" s="24" t="s">
        <v>72</v>
      </c>
      <c r="F23" s="24">
        <v>1</v>
      </c>
      <c r="G23" s="24" t="s">
        <v>80</v>
      </c>
      <c r="H23" s="24">
        <v>1000</v>
      </c>
      <c r="I23" s="24">
        <f t="shared" si="1"/>
        <v>166</v>
      </c>
      <c r="J23" s="24">
        <f t="shared" ref="J23:J26" si="6">H23+I23</f>
        <v>1166</v>
      </c>
      <c r="K23" s="24">
        <f t="shared" ref="K23:K26" si="7">J23*F23*D23</f>
        <v>1166</v>
      </c>
      <c r="L23" s="23" t="s">
        <v>81</v>
      </c>
      <c r="M23" s="55"/>
    </row>
    <row r="24" spans="1:13" x14ac:dyDescent="0.35">
      <c r="A24" s="52"/>
      <c r="B24" s="65"/>
      <c r="C24" s="11" t="s">
        <v>53</v>
      </c>
      <c r="D24" s="24">
        <v>1</v>
      </c>
      <c r="E24" s="24" t="s">
        <v>72</v>
      </c>
      <c r="F24" s="24">
        <v>1</v>
      </c>
      <c r="G24" s="24" t="s">
        <v>80</v>
      </c>
      <c r="H24" s="24">
        <v>1200</v>
      </c>
      <c r="I24" s="24">
        <f t="shared" si="1"/>
        <v>199.20000000000002</v>
      </c>
      <c r="J24" s="24">
        <f t="shared" si="6"/>
        <v>1399.2</v>
      </c>
      <c r="K24" s="24">
        <f t="shared" si="7"/>
        <v>1399.2</v>
      </c>
      <c r="L24" s="23" t="s">
        <v>81</v>
      </c>
      <c r="M24" s="55"/>
    </row>
    <row r="25" spans="1:13" x14ac:dyDescent="0.35">
      <c r="A25" s="52"/>
      <c r="B25" s="64" t="s">
        <v>33</v>
      </c>
      <c r="C25" s="11" t="s">
        <v>52</v>
      </c>
      <c r="D25" s="24">
        <v>2</v>
      </c>
      <c r="E25" s="24" t="s">
        <v>72</v>
      </c>
      <c r="F25" s="24">
        <v>15</v>
      </c>
      <c r="G25" s="24" t="s">
        <v>80</v>
      </c>
      <c r="H25" s="24">
        <v>300</v>
      </c>
      <c r="I25" s="24">
        <f t="shared" si="1"/>
        <v>49.800000000000004</v>
      </c>
      <c r="J25" s="24">
        <f t="shared" si="6"/>
        <v>349.8</v>
      </c>
      <c r="K25" s="24">
        <f t="shared" si="7"/>
        <v>10494</v>
      </c>
      <c r="L25" s="23" t="s">
        <v>82</v>
      </c>
      <c r="M25" s="55"/>
    </row>
    <row r="26" spans="1:13" ht="14.25" customHeight="1" x14ac:dyDescent="0.35">
      <c r="A26" s="52"/>
      <c r="B26" s="65"/>
      <c r="C26" s="11" t="s">
        <v>53</v>
      </c>
      <c r="D26" s="24">
        <v>2</v>
      </c>
      <c r="E26" s="24" t="s">
        <v>72</v>
      </c>
      <c r="F26" s="24">
        <v>1</v>
      </c>
      <c r="G26" s="24" t="s">
        <v>80</v>
      </c>
      <c r="H26" s="24">
        <v>400</v>
      </c>
      <c r="I26" s="24">
        <f t="shared" si="1"/>
        <v>66.400000000000006</v>
      </c>
      <c r="J26" s="24">
        <f t="shared" si="6"/>
        <v>466.4</v>
      </c>
      <c r="K26" s="24">
        <f t="shared" si="7"/>
        <v>932.8</v>
      </c>
      <c r="L26" s="23" t="s">
        <v>82</v>
      </c>
      <c r="M26" s="55"/>
    </row>
    <row r="27" spans="1:13" x14ac:dyDescent="0.35">
      <c r="A27" s="11" t="s">
        <v>87</v>
      </c>
      <c r="B27" s="25" t="s">
        <v>88</v>
      </c>
      <c r="C27" s="12"/>
      <c r="D27" s="24">
        <v>1</v>
      </c>
      <c r="E27" s="24" t="s">
        <v>72</v>
      </c>
      <c r="F27" s="24">
        <v>1</v>
      </c>
      <c r="G27" s="24" t="s">
        <v>80</v>
      </c>
      <c r="H27" s="12"/>
      <c r="I27" s="12"/>
      <c r="J27" s="12"/>
      <c r="K27" s="23" t="s">
        <v>89</v>
      </c>
      <c r="L27" s="12"/>
      <c r="M27" s="55"/>
    </row>
    <row r="28" spans="1:13" x14ac:dyDescent="0.35">
      <c r="A28" s="58" t="s">
        <v>9</v>
      </c>
      <c r="B28" s="58"/>
      <c r="C28" s="58"/>
      <c r="D28" s="58"/>
      <c r="E28" s="58"/>
      <c r="F28" s="58"/>
      <c r="G28" s="58"/>
      <c r="H28" s="58"/>
      <c r="I28" s="58"/>
      <c r="J28" s="58"/>
      <c r="K28" s="8">
        <f>K12+K17+K22</f>
        <v>25185.600000000002</v>
      </c>
      <c r="L28" s="12"/>
      <c r="M28" s="55"/>
    </row>
    <row r="30" spans="1:13" ht="14.25" customHeight="1" x14ac:dyDescent="0.35">
      <c r="A30" s="53" t="s">
        <v>45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13" ht="14.25" customHeight="1" x14ac:dyDescent="0.35">
      <c r="A31" s="8" t="s">
        <v>21</v>
      </c>
      <c r="B31" s="9" t="s">
        <v>16</v>
      </c>
      <c r="C31" s="8" t="s">
        <v>17</v>
      </c>
      <c r="D31" s="8" t="s">
        <v>41</v>
      </c>
      <c r="E31" s="8" t="s">
        <v>40</v>
      </c>
      <c r="F31" s="8" t="s">
        <v>41</v>
      </c>
      <c r="G31" s="8" t="s">
        <v>40</v>
      </c>
      <c r="H31" s="8" t="s">
        <v>6</v>
      </c>
      <c r="I31" s="8" t="s">
        <v>7</v>
      </c>
      <c r="J31" s="8" t="s">
        <v>8</v>
      </c>
      <c r="K31" s="10" t="s">
        <v>9</v>
      </c>
      <c r="L31" s="10" t="s">
        <v>10</v>
      </c>
      <c r="M31" s="55" t="s">
        <v>37</v>
      </c>
    </row>
    <row r="32" spans="1:13" x14ac:dyDescent="0.35">
      <c r="A32" s="59" t="s">
        <v>11</v>
      </c>
      <c r="B32" s="15" t="s">
        <v>18</v>
      </c>
      <c r="C32" s="12" t="s">
        <v>19</v>
      </c>
      <c r="D32" s="12">
        <v>1</v>
      </c>
      <c r="E32" s="12" t="s">
        <v>62</v>
      </c>
      <c r="F32" s="12">
        <v>12</v>
      </c>
      <c r="G32" s="12" t="s">
        <v>64</v>
      </c>
      <c r="H32" s="12">
        <v>1941.2</v>
      </c>
      <c r="I32" s="12">
        <f>H32*0.166</f>
        <v>322.23920000000004</v>
      </c>
      <c r="J32" s="12">
        <f>H32+I32</f>
        <v>2263.4392000000003</v>
      </c>
      <c r="K32" s="12">
        <f>J32*F32*D32</f>
        <v>27161.270400000001</v>
      </c>
      <c r="L32" s="35" t="s">
        <v>104</v>
      </c>
      <c r="M32" s="55"/>
    </row>
    <row r="33" spans="1:13" x14ac:dyDescent="0.35">
      <c r="A33" s="59"/>
      <c r="B33" s="14" t="s">
        <v>34</v>
      </c>
      <c r="C33" s="11" t="s">
        <v>22</v>
      </c>
      <c r="D33" s="32">
        <v>1</v>
      </c>
      <c r="E33" s="24" t="s">
        <v>62</v>
      </c>
      <c r="F33" s="24">
        <v>12</v>
      </c>
      <c r="G33" s="24" t="s">
        <v>64</v>
      </c>
      <c r="H33" s="12">
        <v>0</v>
      </c>
      <c r="I33" s="24">
        <f t="shared" ref="I33:I43" si="8">H33*0.166</f>
        <v>0</v>
      </c>
      <c r="J33" s="24">
        <f t="shared" ref="J33:J35" si="9">H33+I33</f>
        <v>0</v>
      </c>
      <c r="K33" s="24">
        <f t="shared" ref="K33:K40" si="10">J33*F33*D33</f>
        <v>0</v>
      </c>
      <c r="L33" s="12" t="s">
        <v>65</v>
      </c>
      <c r="M33" s="55"/>
    </row>
    <row r="34" spans="1:13" x14ac:dyDescent="0.35">
      <c r="A34" s="59"/>
      <c r="B34" s="14" t="s">
        <v>35</v>
      </c>
      <c r="C34" s="12" t="s">
        <v>20</v>
      </c>
      <c r="D34" s="32">
        <v>1</v>
      </c>
      <c r="E34" s="24" t="s">
        <v>62</v>
      </c>
      <c r="F34" s="24">
        <v>12</v>
      </c>
      <c r="G34" s="24" t="s">
        <v>64</v>
      </c>
      <c r="H34" s="12">
        <v>300</v>
      </c>
      <c r="I34" s="24">
        <f t="shared" si="8"/>
        <v>49.800000000000004</v>
      </c>
      <c r="J34" s="24">
        <f t="shared" si="9"/>
        <v>349.8</v>
      </c>
      <c r="K34" s="24">
        <f t="shared" si="10"/>
        <v>4197.6000000000004</v>
      </c>
      <c r="L34" s="35" t="s">
        <v>103</v>
      </c>
      <c r="M34" s="55"/>
    </row>
    <row r="35" spans="1:13" x14ac:dyDescent="0.35">
      <c r="A35" s="60" t="s">
        <v>23</v>
      </c>
      <c r="B35" s="15" t="s">
        <v>18</v>
      </c>
      <c r="C35" s="12" t="s">
        <v>19</v>
      </c>
      <c r="D35" s="32">
        <v>1</v>
      </c>
      <c r="E35" s="24" t="s">
        <v>62</v>
      </c>
      <c r="F35" s="24">
        <v>3</v>
      </c>
      <c r="G35" s="24" t="s">
        <v>63</v>
      </c>
      <c r="H35" s="12">
        <v>3388</v>
      </c>
      <c r="I35" s="24">
        <f t="shared" si="8"/>
        <v>562.40800000000002</v>
      </c>
      <c r="J35" s="24">
        <f t="shared" si="9"/>
        <v>3950.4079999999999</v>
      </c>
      <c r="K35" s="24">
        <f t="shared" si="10"/>
        <v>11851.224</v>
      </c>
      <c r="L35" s="12" t="s">
        <v>66</v>
      </c>
      <c r="M35" s="55"/>
    </row>
    <row r="36" spans="1:13" x14ac:dyDescent="0.35">
      <c r="A36" s="60"/>
      <c r="B36" s="14" t="s">
        <v>34</v>
      </c>
      <c r="C36" s="11" t="s">
        <v>22</v>
      </c>
      <c r="D36" s="32">
        <v>1</v>
      </c>
      <c r="E36" s="24" t="s">
        <v>62</v>
      </c>
      <c r="F36" s="24">
        <v>32</v>
      </c>
      <c r="G36" s="24" t="s">
        <v>64</v>
      </c>
      <c r="H36" s="24">
        <v>0</v>
      </c>
      <c r="I36" s="24">
        <f t="shared" si="8"/>
        <v>0</v>
      </c>
      <c r="J36" s="24">
        <f t="shared" ref="J36:J40" si="11">H36+I36</f>
        <v>0</v>
      </c>
      <c r="K36" s="24">
        <f t="shared" si="10"/>
        <v>0</v>
      </c>
      <c r="L36" s="24" t="s">
        <v>65</v>
      </c>
      <c r="M36" s="55"/>
    </row>
    <row r="37" spans="1:13" ht="42.45" x14ac:dyDescent="0.35">
      <c r="A37" s="60"/>
      <c r="B37" s="14" t="s">
        <v>35</v>
      </c>
      <c r="C37" s="12" t="s">
        <v>20</v>
      </c>
      <c r="D37" s="32">
        <v>1</v>
      </c>
      <c r="E37" s="24" t="s">
        <v>62</v>
      </c>
      <c r="F37" s="24">
        <v>32</v>
      </c>
      <c r="G37" s="24" t="s">
        <v>64</v>
      </c>
      <c r="H37" s="12">
        <v>278</v>
      </c>
      <c r="I37" s="24">
        <f t="shared" si="8"/>
        <v>46.148000000000003</v>
      </c>
      <c r="J37" s="12">
        <f t="shared" si="11"/>
        <v>324.14800000000002</v>
      </c>
      <c r="K37" s="12">
        <f t="shared" si="10"/>
        <v>10372.736000000001</v>
      </c>
      <c r="L37" s="36" t="s">
        <v>100</v>
      </c>
      <c r="M37" s="55"/>
    </row>
    <row r="38" spans="1:13" ht="14.25" customHeight="1" x14ac:dyDescent="0.35">
      <c r="A38" s="60" t="s">
        <v>24</v>
      </c>
      <c r="B38" s="15" t="s">
        <v>18</v>
      </c>
      <c r="C38" s="12" t="s">
        <v>19</v>
      </c>
      <c r="D38" s="32">
        <v>1</v>
      </c>
      <c r="E38" s="12" t="s">
        <v>62</v>
      </c>
      <c r="F38" s="12">
        <v>2</v>
      </c>
      <c r="G38" s="12" t="s">
        <v>63</v>
      </c>
      <c r="H38" s="12">
        <v>2688</v>
      </c>
      <c r="I38" s="24">
        <f t="shared" si="8"/>
        <v>446.20800000000003</v>
      </c>
      <c r="J38" s="12">
        <f t="shared" si="11"/>
        <v>3134.2080000000001</v>
      </c>
      <c r="K38" s="12">
        <f t="shared" si="10"/>
        <v>6268.4160000000002</v>
      </c>
      <c r="L38" s="12"/>
      <c r="M38" s="55"/>
    </row>
    <row r="39" spans="1:13" x14ac:dyDescent="0.35">
      <c r="A39" s="60"/>
      <c r="B39" s="14" t="s">
        <v>34</v>
      </c>
      <c r="C39" s="11" t="s">
        <v>22</v>
      </c>
      <c r="D39" s="32">
        <v>1</v>
      </c>
      <c r="E39" s="24" t="s">
        <v>62</v>
      </c>
      <c r="F39" s="11">
        <v>16</v>
      </c>
      <c r="G39" s="11" t="s">
        <v>64</v>
      </c>
      <c r="H39" s="24">
        <v>0</v>
      </c>
      <c r="I39" s="24">
        <f t="shared" si="8"/>
        <v>0</v>
      </c>
      <c r="J39" s="24">
        <f t="shared" si="11"/>
        <v>0</v>
      </c>
      <c r="K39" s="24">
        <f t="shared" si="10"/>
        <v>0</v>
      </c>
      <c r="L39" s="24" t="s">
        <v>65</v>
      </c>
      <c r="M39" s="55"/>
    </row>
    <row r="40" spans="1:13" x14ac:dyDescent="0.35">
      <c r="A40" s="60"/>
      <c r="B40" s="14" t="s">
        <v>35</v>
      </c>
      <c r="C40" s="12" t="s">
        <v>20</v>
      </c>
      <c r="D40" s="32">
        <v>1</v>
      </c>
      <c r="E40" s="24" t="s">
        <v>62</v>
      </c>
      <c r="F40" s="23">
        <v>16</v>
      </c>
      <c r="G40" s="23" t="s">
        <v>64</v>
      </c>
      <c r="H40" s="12">
        <v>168</v>
      </c>
      <c r="I40" s="24">
        <f t="shared" si="8"/>
        <v>27.888000000000002</v>
      </c>
      <c r="J40" s="24">
        <f t="shared" si="11"/>
        <v>195.88800000000001</v>
      </c>
      <c r="K40" s="24">
        <f t="shared" si="10"/>
        <v>3134.2080000000001</v>
      </c>
      <c r="L40" s="12" t="s">
        <v>68</v>
      </c>
      <c r="M40" s="55"/>
    </row>
    <row r="41" spans="1:13" x14ac:dyDescent="0.35">
      <c r="A41" s="47" t="s">
        <v>87</v>
      </c>
      <c r="B41" s="27" t="s">
        <v>18</v>
      </c>
      <c r="C41" s="24" t="s">
        <v>19</v>
      </c>
      <c r="D41" s="32">
        <v>1</v>
      </c>
      <c r="E41" s="24" t="s">
        <v>62</v>
      </c>
      <c r="F41" s="24">
        <v>2</v>
      </c>
      <c r="G41" s="24" t="s">
        <v>63</v>
      </c>
      <c r="H41" s="24">
        <v>5880</v>
      </c>
      <c r="I41" s="24">
        <f t="shared" si="8"/>
        <v>976.08</v>
      </c>
      <c r="J41" s="24">
        <f t="shared" ref="J41:J43" si="12">H41+I41</f>
        <v>6856.08</v>
      </c>
      <c r="K41" s="24">
        <f t="shared" ref="K41:K43" si="13">J41*F41*D41</f>
        <v>13712.16</v>
      </c>
      <c r="L41" s="24"/>
      <c r="M41" s="55"/>
    </row>
    <row r="42" spans="1:13" x14ac:dyDescent="0.35">
      <c r="A42" s="48"/>
      <c r="B42" s="25" t="s">
        <v>34</v>
      </c>
      <c r="C42" s="23" t="s">
        <v>22</v>
      </c>
      <c r="D42" s="32">
        <v>1</v>
      </c>
      <c r="E42" s="24" t="s">
        <v>62</v>
      </c>
      <c r="F42" s="23">
        <v>16</v>
      </c>
      <c r="G42" s="23" t="s">
        <v>64</v>
      </c>
      <c r="H42" s="24">
        <v>0</v>
      </c>
      <c r="I42" s="24">
        <f t="shared" si="8"/>
        <v>0</v>
      </c>
      <c r="J42" s="24">
        <f t="shared" si="12"/>
        <v>0</v>
      </c>
      <c r="K42" s="24">
        <f t="shared" si="13"/>
        <v>0</v>
      </c>
      <c r="L42" s="24" t="s">
        <v>65</v>
      </c>
      <c r="M42" s="55"/>
    </row>
    <row r="43" spans="1:13" x14ac:dyDescent="0.35">
      <c r="A43" s="49"/>
      <c r="B43" s="25" t="s">
        <v>35</v>
      </c>
      <c r="C43" s="24" t="s">
        <v>20</v>
      </c>
      <c r="D43" s="32">
        <v>1</v>
      </c>
      <c r="E43" s="24" t="s">
        <v>62</v>
      </c>
      <c r="F43" s="23">
        <v>16</v>
      </c>
      <c r="G43" s="23" t="s">
        <v>64</v>
      </c>
      <c r="H43" s="24">
        <v>478</v>
      </c>
      <c r="I43" s="24">
        <f t="shared" si="8"/>
        <v>79.347999999999999</v>
      </c>
      <c r="J43" s="24">
        <f t="shared" si="12"/>
        <v>557.34799999999996</v>
      </c>
      <c r="K43" s="24">
        <f t="shared" si="13"/>
        <v>8917.5679999999993</v>
      </c>
      <c r="L43" s="24" t="s">
        <v>68</v>
      </c>
      <c r="M43" s="55"/>
    </row>
    <row r="44" spans="1:13" x14ac:dyDescent="0.35">
      <c r="A44" s="58" t="s">
        <v>9</v>
      </c>
      <c r="B44" s="58"/>
      <c r="C44" s="58"/>
      <c r="D44" s="58"/>
      <c r="E44" s="58"/>
      <c r="F44" s="58"/>
      <c r="G44" s="58"/>
      <c r="H44" s="58"/>
      <c r="I44" s="58"/>
      <c r="J44" s="58"/>
      <c r="K44" s="8">
        <f>SUM(K32:K40)</f>
        <v>62985.454400000002</v>
      </c>
      <c r="L44" s="12"/>
      <c r="M44" s="55"/>
    </row>
    <row r="45" spans="1:1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6"/>
    </row>
    <row r="46" spans="1:13" ht="14.25" customHeight="1" x14ac:dyDescent="0.35">
      <c r="A46" s="53" t="s">
        <v>46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35">
      <c r="A47" s="9" t="s">
        <v>21</v>
      </c>
      <c r="B47" s="54" t="s">
        <v>28</v>
      </c>
      <c r="C47" s="54"/>
      <c r="D47" s="8" t="s">
        <v>41</v>
      </c>
      <c r="E47" s="8" t="s">
        <v>40</v>
      </c>
      <c r="F47" s="8" t="s">
        <v>41</v>
      </c>
      <c r="G47" s="8" t="s">
        <v>40</v>
      </c>
      <c r="H47" s="8" t="s">
        <v>6</v>
      </c>
      <c r="I47" s="8" t="s">
        <v>7</v>
      </c>
      <c r="J47" s="8" t="s">
        <v>8</v>
      </c>
      <c r="K47" s="10" t="s">
        <v>9</v>
      </c>
      <c r="L47" s="10" t="s">
        <v>10</v>
      </c>
      <c r="M47" s="55" t="s">
        <v>39</v>
      </c>
    </row>
    <row r="48" spans="1:13" x14ac:dyDescent="0.35">
      <c r="A48" s="61" t="s">
        <v>11</v>
      </c>
      <c r="B48" s="52" t="s">
        <v>31</v>
      </c>
      <c r="C48" s="52"/>
      <c r="D48" s="23">
        <v>12</v>
      </c>
      <c r="E48" s="11" t="s">
        <v>71</v>
      </c>
      <c r="F48" s="11">
        <v>1</v>
      </c>
      <c r="G48" s="11" t="s">
        <v>62</v>
      </c>
      <c r="H48" s="12">
        <v>50</v>
      </c>
      <c r="I48" s="12">
        <f>H48*0.166</f>
        <v>8.3000000000000007</v>
      </c>
      <c r="J48" s="12">
        <f>H48+I48</f>
        <v>58.3</v>
      </c>
      <c r="K48" s="12">
        <f>J48*F48*D48</f>
        <v>699.59999999999991</v>
      </c>
      <c r="L48" s="16"/>
      <c r="M48" s="55"/>
    </row>
    <row r="49" spans="1:15" x14ac:dyDescent="0.35">
      <c r="A49" s="61"/>
      <c r="B49" s="52" t="s">
        <v>32</v>
      </c>
      <c r="C49" s="52"/>
      <c r="D49" s="5">
        <v>12</v>
      </c>
      <c r="E49" s="23" t="s">
        <v>71</v>
      </c>
      <c r="F49" s="31">
        <v>1</v>
      </c>
      <c r="G49" s="23" t="s">
        <v>62</v>
      </c>
      <c r="H49" s="12">
        <v>54</v>
      </c>
      <c r="I49" s="24">
        <f t="shared" ref="I49:I52" si="14">H49*0.166</f>
        <v>8.9640000000000004</v>
      </c>
      <c r="J49" s="24">
        <f t="shared" ref="J49:J51" si="15">H49+I49</f>
        <v>62.963999999999999</v>
      </c>
      <c r="K49" s="24">
        <f t="shared" ref="K49:K51" si="16">J49*F49*D49</f>
        <v>755.56799999999998</v>
      </c>
      <c r="L49" s="16"/>
      <c r="M49" s="55"/>
    </row>
    <row r="50" spans="1:15" x14ac:dyDescent="0.35">
      <c r="A50" s="15" t="s">
        <v>12</v>
      </c>
      <c r="B50" s="52" t="s">
        <v>29</v>
      </c>
      <c r="C50" s="52"/>
      <c r="D50" s="23">
        <v>32</v>
      </c>
      <c r="E50" s="23" t="s">
        <v>71</v>
      </c>
      <c r="F50" s="31">
        <v>1</v>
      </c>
      <c r="G50" s="23" t="s">
        <v>62</v>
      </c>
      <c r="H50" s="12">
        <v>98</v>
      </c>
      <c r="I50" s="24">
        <f t="shared" si="14"/>
        <v>16.268000000000001</v>
      </c>
      <c r="J50" s="24">
        <f t="shared" si="15"/>
        <v>114.268</v>
      </c>
      <c r="K50" s="24">
        <f t="shared" si="16"/>
        <v>3656.576</v>
      </c>
      <c r="L50" s="16" t="s">
        <v>83</v>
      </c>
      <c r="M50" s="55"/>
    </row>
    <row r="51" spans="1:15" ht="14.25" customHeight="1" x14ac:dyDescent="0.35">
      <c r="A51" s="15" t="s">
        <v>13</v>
      </c>
      <c r="B51" s="52" t="s">
        <v>30</v>
      </c>
      <c r="C51" s="52"/>
      <c r="D51" s="23">
        <v>16</v>
      </c>
      <c r="E51" s="23" t="s">
        <v>71</v>
      </c>
      <c r="F51" s="31">
        <v>1</v>
      </c>
      <c r="G51" s="23" t="s">
        <v>62</v>
      </c>
      <c r="H51" s="12">
        <v>50</v>
      </c>
      <c r="I51" s="24">
        <f t="shared" si="14"/>
        <v>8.3000000000000007</v>
      </c>
      <c r="J51" s="24">
        <f t="shared" si="15"/>
        <v>58.3</v>
      </c>
      <c r="K51" s="24">
        <f t="shared" si="16"/>
        <v>932.8</v>
      </c>
      <c r="L51" s="16"/>
      <c r="M51" s="55"/>
    </row>
    <row r="52" spans="1:15" x14ac:dyDescent="0.35">
      <c r="A52" s="14" t="s">
        <v>87</v>
      </c>
      <c r="B52" s="63" t="s">
        <v>90</v>
      </c>
      <c r="C52" s="57"/>
      <c r="D52" s="23">
        <v>16</v>
      </c>
      <c r="E52" s="23" t="s">
        <v>71</v>
      </c>
      <c r="F52" s="31">
        <v>1</v>
      </c>
      <c r="G52" s="23" t="s">
        <v>62</v>
      </c>
      <c r="H52" s="24">
        <v>0</v>
      </c>
      <c r="I52" s="24">
        <f t="shared" si="14"/>
        <v>0</v>
      </c>
      <c r="J52" s="24">
        <f t="shared" ref="J52" si="17">H52+I52</f>
        <v>0</v>
      </c>
      <c r="K52" s="24">
        <f t="shared" ref="K52" si="18">J52*F52*D52</f>
        <v>0</v>
      </c>
      <c r="L52" s="16" t="s">
        <v>91</v>
      </c>
      <c r="M52" s="55"/>
    </row>
    <row r="53" spans="1:15" x14ac:dyDescent="0.35">
      <c r="A53" s="58" t="s">
        <v>9</v>
      </c>
      <c r="B53" s="58"/>
      <c r="C53" s="58"/>
      <c r="D53" s="58"/>
      <c r="E53" s="58"/>
      <c r="F53" s="58"/>
      <c r="G53" s="58"/>
      <c r="H53" s="58"/>
      <c r="I53" s="58"/>
      <c r="J53" s="58"/>
      <c r="K53" s="17">
        <f>SUM(K48:K51)</f>
        <v>6044.5439999999999</v>
      </c>
      <c r="L53" s="16"/>
      <c r="M53" s="55"/>
    </row>
    <row r="55" spans="1:15" x14ac:dyDescent="0.35">
      <c r="A55" s="53" t="s">
        <v>74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18" t="s">
        <v>25</v>
      </c>
      <c r="O55" s="3"/>
    </row>
    <row r="56" spans="1:15" x14ac:dyDescent="0.35">
      <c r="A56" s="28" t="s">
        <v>21</v>
      </c>
      <c r="B56" s="54" t="s">
        <v>69</v>
      </c>
      <c r="C56" s="54"/>
      <c r="D56" s="26" t="s">
        <v>41</v>
      </c>
      <c r="E56" s="26" t="s">
        <v>40</v>
      </c>
      <c r="F56" s="26" t="s">
        <v>41</v>
      </c>
      <c r="G56" s="26" t="s">
        <v>40</v>
      </c>
      <c r="H56" s="26" t="s">
        <v>6</v>
      </c>
      <c r="I56" s="26" t="s">
        <v>7</v>
      </c>
      <c r="J56" s="26" t="s">
        <v>8</v>
      </c>
      <c r="K56" s="10" t="s">
        <v>9</v>
      </c>
      <c r="L56" s="10" t="s">
        <v>10</v>
      </c>
      <c r="M56" s="55"/>
      <c r="O56" s="3"/>
    </row>
    <row r="57" spans="1:15" x14ac:dyDescent="0.35">
      <c r="A57" s="50" t="s">
        <v>11</v>
      </c>
      <c r="B57" s="52" t="s">
        <v>70</v>
      </c>
      <c r="C57" s="52"/>
      <c r="D57" s="23">
        <v>2</v>
      </c>
      <c r="E57" s="23" t="s">
        <v>73</v>
      </c>
      <c r="F57" s="23">
        <v>2</v>
      </c>
      <c r="G57" s="23" t="s">
        <v>62</v>
      </c>
      <c r="H57" s="24">
        <v>600</v>
      </c>
      <c r="I57" s="24">
        <f>H57*0.1</f>
        <v>60</v>
      </c>
      <c r="J57" s="24">
        <f t="shared" ref="J57:J64" si="19">H57+I57</f>
        <v>660</v>
      </c>
      <c r="K57" s="24">
        <f>J57*F57*D57</f>
        <v>2640</v>
      </c>
      <c r="L57" s="16" t="s">
        <v>95</v>
      </c>
      <c r="M57" s="55"/>
      <c r="O57" s="3"/>
    </row>
    <row r="58" spans="1:15" x14ac:dyDescent="0.35">
      <c r="A58" s="51"/>
      <c r="B58" s="52" t="s">
        <v>94</v>
      </c>
      <c r="C58" s="52"/>
      <c r="D58" s="31">
        <v>2</v>
      </c>
      <c r="E58" s="23" t="s">
        <v>73</v>
      </c>
      <c r="F58" s="23">
        <v>2</v>
      </c>
      <c r="G58" s="23" t="s">
        <v>62</v>
      </c>
      <c r="H58" s="24">
        <v>600</v>
      </c>
      <c r="I58" s="37">
        <f t="shared" ref="I58:I62" si="20">H58*0.1</f>
        <v>60</v>
      </c>
      <c r="J58" s="24">
        <f t="shared" si="19"/>
        <v>660</v>
      </c>
      <c r="K58" s="24">
        <f>J58*F58*D58</f>
        <v>2640</v>
      </c>
      <c r="L58" s="16"/>
      <c r="M58" s="55"/>
      <c r="O58" s="3"/>
    </row>
    <row r="59" spans="1:15" x14ac:dyDescent="0.35">
      <c r="A59" s="50" t="s">
        <v>12</v>
      </c>
      <c r="B59" s="52" t="s">
        <v>70</v>
      </c>
      <c r="C59" s="52"/>
      <c r="D59" s="31">
        <v>2</v>
      </c>
      <c r="E59" s="23" t="s">
        <v>73</v>
      </c>
      <c r="F59" s="23">
        <v>2</v>
      </c>
      <c r="G59" s="23" t="s">
        <v>62</v>
      </c>
      <c r="H59" s="32">
        <v>600</v>
      </c>
      <c r="I59" s="37">
        <f t="shared" si="20"/>
        <v>60</v>
      </c>
      <c r="J59" s="24">
        <f t="shared" si="19"/>
        <v>660</v>
      </c>
      <c r="K59" s="24">
        <f t="shared" ref="K59:K64" si="21">J59*F59*D59</f>
        <v>2640</v>
      </c>
      <c r="L59" s="16" t="s">
        <v>95</v>
      </c>
      <c r="M59" s="55"/>
      <c r="O59" s="3"/>
    </row>
    <row r="60" spans="1:15" x14ac:dyDescent="0.35">
      <c r="A60" s="51"/>
      <c r="B60" s="52" t="s">
        <v>94</v>
      </c>
      <c r="C60" s="52"/>
      <c r="D60" s="31">
        <v>2</v>
      </c>
      <c r="E60" s="23" t="s">
        <v>73</v>
      </c>
      <c r="F60" s="23">
        <v>2</v>
      </c>
      <c r="G60" s="23" t="s">
        <v>62</v>
      </c>
      <c r="H60" s="32">
        <v>600</v>
      </c>
      <c r="I60" s="37">
        <f t="shared" si="20"/>
        <v>60</v>
      </c>
      <c r="J60" s="24">
        <f t="shared" si="19"/>
        <v>660</v>
      </c>
      <c r="K60" s="24">
        <f>J60*F60*D60</f>
        <v>2640</v>
      </c>
      <c r="L60" s="16"/>
      <c r="M60" s="55"/>
      <c r="O60" s="3"/>
    </row>
    <row r="61" spans="1:15" x14ac:dyDescent="0.35">
      <c r="A61" s="50" t="s">
        <v>13</v>
      </c>
      <c r="B61" s="52" t="s">
        <v>70</v>
      </c>
      <c r="C61" s="52"/>
      <c r="D61" s="31">
        <v>2</v>
      </c>
      <c r="E61" s="23" t="s">
        <v>73</v>
      </c>
      <c r="F61" s="23">
        <v>2</v>
      </c>
      <c r="G61" s="23" t="s">
        <v>62</v>
      </c>
      <c r="H61" s="32">
        <v>600</v>
      </c>
      <c r="I61" s="37">
        <f t="shared" si="20"/>
        <v>60</v>
      </c>
      <c r="J61" s="24">
        <f t="shared" si="19"/>
        <v>660</v>
      </c>
      <c r="K61" s="24">
        <f t="shared" si="21"/>
        <v>2640</v>
      </c>
      <c r="L61" s="16" t="s">
        <v>95</v>
      </c>
      <c r="M61" s="55"/>
      <c r="O61" s="3"/>
    </row>
    <row r="62" spans="1:15" x14ac:dyDescent="0.35">
      <c r="A62" s="51"/>
      <c r="B62" s="52" t="s">
        <v>94</v>
      </c>
      <c r="C62" s="52"/>
      <c r="D62" s="31">
        <v>2</v>
      </c>
      <c r="E62" s="23" t="s">
        <v>73</v>
      </c>
      <c r="F62" s="23">
        <v>2</v>
      </c>
      <c r="G62" s="23" t="s">
        <v>62</v>
      </c>
      <c r="H62" s="32">
        <v>600</v>
      </c>
      <c r="I62" s="37">
        <f t="shared" si="20"/>
        <v>60</v>
      </c>
      <c r="J62" s="24">
        <f t="shared" si="19"/>
        <v>660</v>
      </c>
      <c r="K62" s="24">
        <f>J62*F62*D62</f>
        <v>2640</v>
      </c>
      <c r="L62" s="16"/>
      <c r="M62" s="55"/>
      <c r="O62" s="3"/>
    </row>
    <row r="63" spans="1:15" x14ac:dyDescent="0.35">
      <c r="A63" s="25" t="s">
        <v>75</v>
      </c>
      <c r="B63" s="56" t="s">
        <v>76</v>
      </c>
      <c r="C63" s="57"/>
      <c r="D63" s="24">
        <v>60</v>
      </c>
      <c r="E63" s="24" t="s">
        <v>71</v>
      </c>
      <c r="F63" s="24">
        <v>1</v>
      </c>
      <c r="G63" s="24" t="s">
        <v>62</v>
      </c>
      <c r="H63" s="24">
        <v>10</v>
      </c>
      <c r="I63" s="24">
        <f t="shared" ref="I63:I65" si="22">H63*0.166</f>
        <v>1.6600000000000001</v>
      </c>
      <c r="J63" s="24">
        <f t="shared" si="19"/>
        <v>11.66</v>
      </c>
      <c r="K63" s="24">
        <f t="shared" si="21"/>
        <v>699.6</v>
      </c>
      <c r="L63" s="16"/>
      <c r="M63" s="55"/>
      <c r="O63" s="3"/>
    </row>
    <row r="64" spans="1:15" x14ac:dyDescent="0.35">
      <c r="A64" s="25" t="s">
        <v>77</v>
      </c>
      <c r="B64" s="56" t="s">
        <v>79</v>
      </c>
      <c r="C64" s="57"/>
      <c r="D64" s="24">
        <v>120</v>
      </c>
      <c r="E64" s="24" t="s">
        <v>78</v>
      </c>
      <c r="F64" s="24">
        <v>1</v>
      </c>
      <c r="G64" s="24" t="s">
        <v>62</v>
      </c>
      <c r="H64" s="24">
        <v>0</v>
      </c>
      <c r="I64" s="24">
        <f t="shared" si="22"/>
        <v>0</v>
      </c>
      <c r="J64" s="24">
        <f t="shared" si="19"/>
        <v>0</v>
      </c>
      <c r="K64" s="24">
        <f t="shared" si="21"/>
        <v>0</v>
      </c>
      <c r="L64" s="16" t="s">
        <v>106</v>
      </c>
      <c r="M64" s="55"/>
      <c r="O64" s="3"/>
    </row>
    <row r="65" spans="1:15" x14ac:dyDescent="0.35">
      <c r="A65" s="33" t="s">
        <v>96</v>
      </c>
      <c r="B65" s="29"/>
      <c r="C65" s="30"/>
      <c r="D65" s="32">
        <v>60</v>
      </c>
      <c r="E65" s="32" t="s">
        <v>71</v>
      </c>
      <c r="F65" s="32">
        <v>1</v>
      </c>
      <c r="G65" s="32" t="s">
        <v>62</v>
      </c>
      <c r="H65" s="32">
        <v>60</v>
      </c>
      <c r="I65" s="32">
        <f t="shared" si="22"/>
        <v>9.9600000000000009</v>
      </c>
      <c r="J65" s="32">
        <f t="shared" ref="J65" si="23">H65+I65</f>
        <v>69.960000000000008</v>
      </c>
      <c r="K65" s="32">
        <f t="shared" ref="K65" si="24">J65*F65*D65</f>
        <v>4197.6000000000004</v>
      </c>
      <c r="L65" s="16"/>
      <c r="M65" s="55"/>
      <c r="O65" s="3"/>
    </row>
    <row r="66" spans="1:15" x14ac:dyDescent="0.35">
      <c r="A66" s="58" t="s">
        <v>9</v>
      </c>
      <c r="B66" s="58"/>
      <c r="C66" s="58"/>
      <c r="D66" s="58"/>
      <c r="E66" s="58"/>
      <c r="F66" s="58"/>
      <c r="G66" s="58"/>
      <c r="H66" s="58"/>
      <c r="I66" s="58"/>
      <c r="J66" s="58"/>
      <c r="K66" s="17">
        <f>SUM(K57:K65)</f>
        <v>20737.199999999997</v>
      </c>
      <c r="L66" s="16"/>
      <c r="M66" s="55"/>
      <c r="O66" s="3"/>
    </row>
  </sheetData>
  <mergeCells count="53">
    <mergeCell ref="A1:M1"/>
    <mergeCell ref="B52:C52"/>
    <mergeCell ref="B13:B14"/>
    <mergeCell ref="B15:B16"/>
    <mergeCell ref="B18:B19"/>
    <mergeCell ref="B20:B21"/>
    <mergeCell ref="B23:B24"/>
    <mergeCell ref="B25:B26"/>
    <mergeCell ref="M3:M8"/>
    <mergeCell ref="A2:M2"/>
    <mergeCell ref="M11:M28"/>
    <mergeCell ref="B3:C3"/>
    <mergeCell ref="B4:C4"/>
    <mergeCell ref="B5:C5"/>
    <mergeCell ref="B6:C6"/>
    <mergeCell ref="B7:C7"/>
    <mergeCell ref="A53:J53"/>
    <mergeCell ref="A44:J44"/>
    <mergeCell ref="A28:J28"/>
    <mergeCell ref="A8:J8"/>
    <mergeCell ref="B47:C47"/>
    <mergeCell ref="B48:C48"/>
    <mergeCell ref="B49:C49"/>
    <mergeCell ref="B50:C50"/>
    <mergeCell ref="B51:C51"/>
    <mergeCell ref="A10:M10"/>
    <mergeCell ref="M47:M53"/>
    <mergeCell ref="M31:M44"/>
    <mergeCell ref="A30:M30"/>
    <mergeCell ref="A46:M46"/>
    <mergeCell ref="A48:A49"/>
    <mergeCell ref="A12:A16"/>
    <mergeCell ref="A17:A21"/>
    <mergeCell ref="A22:A26"/>
    <mergeCell ref="A32:A34"/>
    <mergeCell ref="A35:A37"/>
    <mergeCell ref="A38:A40"/>
    <mergeCell ref="A41:A43"/>
    <mergeCell ref="A57:A58"/>
    <mergeCell ref="B58:C58"/>
    <mergeCell ref="B60:C60"/>
    <mergeCell ref="B62:C62"/>
    <mergeCell ref="A59:A60"/>
    <mergeCell ref="A61:A62"/>
    <mergeCell ref="A55:M55"/>
    <mergeCell ref="B56:C56"/>
    <mergeCell ref="M56:M66"/>
    <mergeCell ref="B57:C57"/>
    <mergeCell ref="B59:C59"/>
    <mergeCell ref="B61:C61"/>
    <mergeCell ref="B63:C63"/>
    <mergeCell ref="A66:J66"/>
    <mergeCell ref="B64:C6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项目说明</vt:lpstr>
      <vt:lpstr>报价汇总</vt:lpstr>
      <vt:lpstr>报价明细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86139</cp:lastModifiedBy>
  <dcterms:created xsi:type="dcterms:W3CDTF">2022-11-02T10:56:00Z</dcterms:created>
  <dcterms:modified xsi:type="dcterms:W3CDTF">2022-11-18T08:16:58Z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32DF845368204D42A69F86398DA30C61</vt:lpwstr>
  </property>
  <property fmtid="{D5CDD505-2E9C-101B-9397-08002B2CF9AE}" pid="3" name="KSOProductBuildVer">
    <vt:lpwstr>2052-11.1.0.12598</vt:lpwstr>
  </property>
</Properties>
</file>