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7月上海Game on\"/>
    </mc:Choice>
  </mc:AlternateContent>
  <xr:revisionPtr revIDLastSave="0" documentId="13_ncr:1_{923DEA0E-3CA5-49C8-9739-1FAB79F4FB59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报价结算清单!$A$1:$T$103</definedName>
    <definedName name="_xlnm._FilterDatabase" localSheetId="2" hidden="1">基准价格!$A$3:$I$356</definedName>
    <definedName name="_xlnm.Print_Area" localSheetId="1">报价结算清单!$A$1:$T$103</definedName>
  </definedNames>
  <calcPr calcId="191029"/>
</workbook>
</file>

<file path=xl/calcChain.xml><?xml version="1.0" encoding="utf-8"?>
<calcChain xmlns="http://schemas.openxmlformats.org/spreadsheetml/2006/main">
  <c r="P96" i="14" l="1"/>
  <c r="P56" i="14"/>
  <c r="P63" i="14"/>
  <c r="P58" i="14"/>
  <c r="P59" i="14"/>
  <c r="P83" i="14"/>
  <c r="P84" i="14"/>
  <c r="P85" i="14"/>
  <c r="P65" i="14"/>
  <c r="P64" i="14"/>
  <c r="P62" i="14"/>
  <c r="P61" i="14"/>
  <c r="P60" i="14"/>
  <c r="P57" i="14"/>
  <c r="Q82" i="14"/>
  <c r="P82" i="14"/>
  <c r="Q5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0" i="14"/>
  <c r="P71" i="14"/>
  <c r="P75" i="14"/>
  <c r="P76" i="14"/>
  <c r="P81" i="14"/>
  <c r="P90" i="14"/>
  <c r="P91" i="14"/>
  <c r="P5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0" i="14"/>
  <c r="Q71" i="14"/>
  <c r="Q75" i="14"/>
  <c r="Q76" i="14"/>
  <c r="Q81" i="14"/>
  <c r="Q90" i="14"/>
  <c r="Q91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1" i="14"/>
  <c r="R76" i="14"/>
  <c r="R71" i="14"/>
  <c r="R70" i="14"/>
  <c r="Q55" i="14"/>
  <c r="P47" i="14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90" i="14"/>
  <c r="R75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47" i="14" l="1"/>
  <c r="P50" i="14"/>
  <c r="P51" i="14" s="1"/>
  <c r="R42" i="14"/>
  <c r="Q77" i="14"/>
  <c r="R82" i="14"/>
  <c r="R81" i="14"/>
  <c r="Q86" i="14"/>
  <c r="Q50" i="14"/>
  <c r="Q72" i="14"/>
  <c r="P86" i="14"/>
  <c r="P72" i="14"/>
  <c r="P92" i="14"/>
  <c r="P77" i="14"/>
  <c r="Q40" i="14"/>
  <c r="Q92" i="14"/>
  <c r="Q24" i="14"/>
  <c r="R24" i="14" s="1"/>
  <c r="R57" i="14"/>
  <c r="P66" i="14"/>
  <c r="R55" i="14"/>
  <c r="Q66" i="14"/>
  <c r="R12" i="14"/>
  <c r="R26" i="14"/>
  <c r="P40" i="14"/>
  <c r="P93" i="14" l="1"/>
  <c r="R50" i="14"/>
  <c r="R77" i="14"/>
  <c r="R72" i="14"/>
  <c r="R92" i="14"/>
  <c r="Q51" i="14"/>
  <c r="R51" i="14" s="1"/>
  <c r="R86" i="14"/>
  <c r="R40" i="14"/>
  <c r="R66" i="14"/>
  <c r="P101" i="14" l="1"/>
  <c r="Q93" i="14"/>
  <c r="Q102" i="14" s="1"/>
  <c r="P99" i="14"/>
  <c r="P94" i="14"/>
  <c r="P103" i="14"/>
  <c r="P102" i="14"/>
  <c r="P104" i="14"/>
  <c r="P100" i="14"/>
  <c r="Q99" i="14"/>
  <c r="Q101" i="14"/>
  <c r="Q100" i="14"/>
  <c r="P97" i="14" l="1"/>
  <c r="Q104" i="14"/>
  <c r="Q94" i="14"/>
  <c r="Q95" i="14" s="1"/>
  <c r="Q103" i="14"/>
  <c r="Q96" i="14"/>
  <c r="Q97" i="14" l="1"/>
</calcChain>
</file>

<file path=xl/sharedStrings.xml><?xml version="1.0" encoding="utf-8"?>
<sst xmlns="http://schemas.openxmlformats.org/spreadsheetml/2006/main" count="2175" uniqueCount="1014">
  <si>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</si>
  <si>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</si>
  <si>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</si>
  <si>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</si>
  <si>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</si>
  <si>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</si>
  <si>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</si>
  <si>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</si>
  <si>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</si>
  <si>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</si>
  <si>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</si>
  <si>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</si>
  <si>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</si>
  <si>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</si>
  <si>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</si>
  <si>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</si>
  <si>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</si>
  <si>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</si>
  <si>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</si>
  <si>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</si>
  <si>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</si>
  <si>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</si>
  <si>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</si>
  <si>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</si>
  <si>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</si>
  <si>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</si>
  <si>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</si>
  <si>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</si>
  <si>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</si>
  <si>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</si>
  <si>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</si>
  <si>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</si>
  <si>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</si>
  <si>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</si>
  <si>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</si>
  <si>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</si>
  <si>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</si>
  <si>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</si>
  <si>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</si>
  <si>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</si>
  <si>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</si>
  <si>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</si>
  <si>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</si>
  <si>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</si>
  <si>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</si>
  <si>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</si>
  <si>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</si>
  <si>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</si>
  <si>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</si>
  <si>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</si>
  <si>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</si>
  <si>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</si>
  <si>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</si>
  <si>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</si>
  <si>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</si>
  <si>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</si>
  <si>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</si>
  <si>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</si>
  <si>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</si>
  <si>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</si>
  <si>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</si>
  <si>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</si>
  <si>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</si>
  <si>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</si>
  <si>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</si>
  <si>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</si>
  <si>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</si>
  <si>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</si>
  <si>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</si>
  <si>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</si>
  <si>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</si>
  <si>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</si>
  <si>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</si>
  <si>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</si>
  <si>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</si>
  <si>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</si>
  <si>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</si>
  <si>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</si>
  <si>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</si>
  <si>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</si>
  <si>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</si>
  <si>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</si>
  <si>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</si>
  <si>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</si>
  <si>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</si>
  <si>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</si>
  <si>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</si>
  <si>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</si>
  <si>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</si>
  <si>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</si>
  <si>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</si>
  <si>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</si>
  <si>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</si>
  <si>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</si>
  <si>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</si>
  <si>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</si>
  <si>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</si>
  <si>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</si>
  <si>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</si>
  <si>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</si>
  <si>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</si>
  <si>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</si>
  <si>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</si>
  <si>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</si>
  <si>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</si>
  <si>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</si>
  <si>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</si>
  <si>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</si>
  <si>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</si>
  <si>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</si>
  <si>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</si>
  <si>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</si>
  <si>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</si>
  <si>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</si>
  <si>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</si>
  <si>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</si>
  <si>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</si>
  <si>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</si>
  <si>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</si>
  <si>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</si>
  <si>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</si>
  <si>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</si>
  <si>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</si>
  <si>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</si>
  <si>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</si>
  <si>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</si>
  <si>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</si>
  <si>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</si>
  <si>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</si>
  <si>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</si>
  <si>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</si>
  <si>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</si>
  <si>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</si>
  <si>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</si>
  <si>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</si>
  <si>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</si>
  <si>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</si>
  <si>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</si>
  <si>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</si>
  <si>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</si>
  <si>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</si>
  <si>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</si>
  <si>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</si>
  <si>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</si>
  <si>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</si>
  <si>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</si>
  <si>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</si>
  <si>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</si>
  <si>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</si>
  <si>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</si>
  <si>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</si>
  <si>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</si>
  <si>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</si>
  <si>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</si>
  <si>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</si>
  <si>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</si>
  <si>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</si>
  <si>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</si>
  <si>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</si>
  <si>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</si>
  <si>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</si>
  <si>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</si>
  <si>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</si>
  <si>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</si>
  <si>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</si>
  <si>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</si>
  <si>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</si>
  <si>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</si>
  <si>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</si>
  <si>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</si>
  <si>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</si>
  <si>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</si>
  <si>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</si>
  <si>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</si>
  <si>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</si>
  <si>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</si>
  <si>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</si>
  <si>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</si>
  <si>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</si>
  <si>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</si>
  <si>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</si>
  <si>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</si>
  <si>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</si>
  <si>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</si>
  <si>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</si>
  <si>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</si>
  <si>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</si>
  <si>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</si>
  <si>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</si>
  <si>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</si>
  <si>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</si>
  <si>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</si>
  <si>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</si>
  <si>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</si>
  <si>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</si>
  <si>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</si>
  <si>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</si>
  <si>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</si>
  <si>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</si>
  <si>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</si>
  <si>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</si>
  <si>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</si>
  <si>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</si>
  <si>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</si>
  <si>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</si>
  <si>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</si>
  <si>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</si>
  <si>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</si>
  <si>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</si>
  <si>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</si>
  <si>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</si>
  <si>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</si>
  <si>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</si>
  <si>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</si>
  <si>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</si>
  <si>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</si>
  <si>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</si>
  <si>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</si>
  <si>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</si>
  <si>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</si>
  <si>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</si>
  <si>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</si>
  <si>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</si>
  <si>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</si>
  <si>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</si>
  <si>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</si>
  <si>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</si>
  <si>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</si>
  <si>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</si>
  <si>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</si>
  <si>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</si>
  <si>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</si>
  <si>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</si>
  <si>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</si>
  <si>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</si>
  <si>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</si>
  <si>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</si>
  <si>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</si>
  <si>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</si>
  <si>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</si>
  <si>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</si>
  <si>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</si>
  <si>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</si>
  <si>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</si>
  <si>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</si>
  <si>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</si>
  <si>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</si>
  <si>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</si>
  <si>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</si>
  <si>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</si>
  <si>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</si>
  <si>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</si>
  <si>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</si>
  <si>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</si>
  <si>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</si>
  <si>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</si>
  <si>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</si>
  <si>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</si>
  <si>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</si>
  <si>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</si>
  <si>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</si>
  <si>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</si>
  <si>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</si>
  <si>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</si>
  <si>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</si>
  <si>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</si>
  <si>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</si>
  <si>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</si>
  <si>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</si>
  <si>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</si>
  <si>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</si>
  <si>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</si>
  <si>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</si>
  <si>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</si>
  <si>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</si>
  <si>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</si>
  <si>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</si>
  <si>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</si>
  <si>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</si>
  <si>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</si>
  <si>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</si>
  <si>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</si>
  <si>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</si>
  <si>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</si>
  <si>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</si>
  <si>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</si>
  <si>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</si>
  <si>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</si>
  <si>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</si>
  <si>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</si>
  <si>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</si>
  <si>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</si>
  <si>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</si>
  <si>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</si>
  <si>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</si>
  <si>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</si>
  <si>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</si>
  <si>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</si>
  <si>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</si>
  <si>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</si>
  <si>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</si>
  <si>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</si>
  <si>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</si>
  <si>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</si>
  <si>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</si>
  <si>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</si>
  <si>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</si>
  <si>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</si>
  <si>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</si>
  <si>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</si>
  <si>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</si>
  <si>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</si>
  <si>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</si>
  <si>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</si>
  <si>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</si>
  <si>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</si>
  <si>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</si>
  <si>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</si>
  <si>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</si>
  <si>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</si>
  <si>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</si>
  <si>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</si>
  <si>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</si>
  <si>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</si>
  <si>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</si>
  <si>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</si>
  <si>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</si>
  <si>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</si>
  <si>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</si>
  <si>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</si>
  <si>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</si>
  <si>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</si>
  <si>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</si>
  <si>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</si>
  <si>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</si>
  <si>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</si>
  <si>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</si>
  <si>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</si>
  <si>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</si>
  <si>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</si>
  <si>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</si>
  <si>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</si>
  <si>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</si>
  <si>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</si>
  <si>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</si>
  <si>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</si>
  <si>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</si>
  <si>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</si>
  <si>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</si>
  <si>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</si>
  <si>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</si>
  <si>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</si>
  <si>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</si>
  <si>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</si>
  <si>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</si>
  <si>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</si>
  <si>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</si>
  <si>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</si>
  <si>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</si>
  <si>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</si>
  <si>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</si>
  <si>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</si>
  <si>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</si>
  <si>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</si>
  <si>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</si>
  <si>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</si>
  <si>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</si>
  <si>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</si>
  <si>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</si>
  <si>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</si>
  <si>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</si>
  <si>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</si>
  <si>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</si>
  <si>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</si>
  <si>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</si>
  <si>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</si>
  <si>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</si>
  <si>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</si>
  <si>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</si>
  <si>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</si>
  <si>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</si>
  <si>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</si>
  <si>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</si>
  <si>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</si>
  <si>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</si>
  <si>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</si>
  <si>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</si>
  <si>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</si>
  <si>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</si>
  <si>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</si>
  <si>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</si>
  <si>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</si>
  <si>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</si>
  <si>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</si>
  <si>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</si>
  <si>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</si>
  <si>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</si>
  <si>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</si>
  <si>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</si>
  <si>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</si>
  <si>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</si>
  <si>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</si>
  <si>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</si>
  <si>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</si>
  <si>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</si>
  <si>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</si>
  <si>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</si>
  <si>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</si>
  <si>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</si>
  <si>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</si>
  <si>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</si>
  <si>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</si>
  <si>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</si>
  <si>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</si>
  <si>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</si>
  <si>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</si>
  <si>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</si>
  <si>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</si>
  <si>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</si>
  <si>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</si>
  <si>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</si>
  <si>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</si>
  <si>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</si>
  <si>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</si>
  <si>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</si>
  <si>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</si>
  <si>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</si>
  <si>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</si>
  <si>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</si>
  <si>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</si>
  <si>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</si>
  <si>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</si>
  <si>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</si>
  <si>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</si>
  <si>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</si>
  <si>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</si>
  <si>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</si>
  <si>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</si>
  <si>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</si>
  <si>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</si>
  <si>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</si>
  <si>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</si>
  <si>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</si>
  <si>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</si>
  <si>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</si>
  <si>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</si>
  <si>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</si>
  <si>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</si>
  <si>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</si>
  <si>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</si>
  <si>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</si>
  <si>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</si>
  <si>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</si>
  <si>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</si>
  <si>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</si>
  <si>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</si>
  <si>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</si>
  <si>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</si>
  <si>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</si>
  <si>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</si>
  <si>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</si>
  <si>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</si>
  <si>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</si>
  <si>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</si>
  <si>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</si>
  <si>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</si>
  <si>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</si>
  <si>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</si>
  <si>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</si>
  <si>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</si>
  <si>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</si>
  <si>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</si>
  <si>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</si>
  <si>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</si>
  <si>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</si>
  <si>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</si>
  <si>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</si>
  <si>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</si>
  <si>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</si>
  <si>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</si>
  <si>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</si>
  <si>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</si>
  <si>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</si>
  <si>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</si>
  <si>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</si>
  <si>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</si>
  <si>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</si>
  <si>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</si>
  <si>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</si>
  <si>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</si>
  <si>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</si>
  <si>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</si>
  <si>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</si>
  <si>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</si>
  <si>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</si>
  <si>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</si>
  <si>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</si>
  <si>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</si>
  <si>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</si>
  <si>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</si>
  <si>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</si>
  <si>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</si>
  <si>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</si>
  <si>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</si>
  <si>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</si>
  <si>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</si>
  <si>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</si>
  <si>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</si>
  <si>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</si>
  <si>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</si>
  <si>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</si>
  <si>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</si>
  <si>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</si>
  <si>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</si>
  <si>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</si>
  <si>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</si>
  <si>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</si>
  <si>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</si>
  <si>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</si>
  <si>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</si>
  <si>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</si>
  <si>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</si>
  <si>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</si>
  <si>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</si>
  <si>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</si>
  <si>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</si>
  <si>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</si>
  <si>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</si>
  <si>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</si>
  <si>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</si>
  <si>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</si>
  <si>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</si>
  <si>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</si>
  <si>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</si>
  <si>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</si>
  <si>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</si>
  <si>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</si>
  <si>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</si>
  <si>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</si>
  <si>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</si>
  <si>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</si>
  <si>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</si>
  <si>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</si>
  <si>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</si>
  <si>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</si>
  <si>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</si>
  <si>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</si>
  <si>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</si>
  <si>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</si>
  <si>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</si>
  <si>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</si>
  <si>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</si>
  <si>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</si>
  <si>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</si>
  <si>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</si>
  <si>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</si>
  <si>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</si>
  <si>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</si>
  <si>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</si>
  <si>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</si>
  <si>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</si>
  <si>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</si>
  <si>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</si>
  <si>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</si>
  <si>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</si>
  <si>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</si>
  <si>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</si>
  <si>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</si>
  <si>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</si>
  <si>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</si>
  <si>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</si>
  <si>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</si>
  <si>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</si>
  <si>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</si>
  <si>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</si>
  <si>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</si>
  <si>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</si>
  <si>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</si>
  <si>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</si>
  <si>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</si>
  <si>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</si>
  <si>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</si>
  <si>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</si>
  <si>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</si>
  <si>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</si>
  <si>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</si>
  <si>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</si>
  <si>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</si>
  <si>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</si>
  <si>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</si>
  <si>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</si>
  <si>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</si>
  <si>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</si>
  <si>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</si>
  <si>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</si>
  <si>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</si>
  <si>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</si>
  <si>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</si>
  <si>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</si>
  <si>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</si>
  <si>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</si>
  <si>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</si>
  <si>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</si>
  <si>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</si>
  <si>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</si>
  <si>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</si>
  <si>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</si>
  <si>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</si>
  <si>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</si>
  <si>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</si>
  <si>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</si>
  <si>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</si>
  <si>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</si>
  <si>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</si>
  <si>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</si>
  <si>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</si>
  <si>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</si>
  <si>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</si>
  <si>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</si>
  <si>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</si>
  <si>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</si>
  <si>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</si>
  <si>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</si>
  <si>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</si>
  <si>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</si>
  <si>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</si>
  <si>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</si>
  <si>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</si>
  <si>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</si>
  <si>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</si>
  <si>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</si>
  <si>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</si>
  <si>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</si>
  <si>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</si>
  <si>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</si>
  <si>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</si>
  <si>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</si>
  <si>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</si>
  <si>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</si>
  <si>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</si>
  <si>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</si>
  <si>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</si>
  <si>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</si>
  <si>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</si>
  <si>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</si>
  <si>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</si>
  <si>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</si>
  <si>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</si>
  <si>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</si>
  <si>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</si>
  <si>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</si>
  <si>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</si>
  <si>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</si>
  <si>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</si>
  <si>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</si>
  <si>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</si>
  <si>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</si>
  <si>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</si>
  <si>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</si>
  <si>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</si>
  <si>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</si>
  <si>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</si>
  <si>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</si>
  <si>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</si>
  <si>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</si>
  <si>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</si>
  <si>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</si>
  <si>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</si>
  <si>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</si>
  <si>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</si>
  <si>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</si>
  <si>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</si>
  <si>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</si>
  <si>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</si>
  <si>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</si>
  <si>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</si>
  <si>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</si>
  <si>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</si>
  <si>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</si>
  <si>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</si>
  <si>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</si>
  <si>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</si>
  <si>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</si>
  <si>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</si>
  <si>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</si>
  <si>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</si>
  <si>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</si>
  <si>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</si>
  <si>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</si>
  <si>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</si>
  <si>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</si>
  <si>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</si>
  <si>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</si>
  <si>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</si>
  <si>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</si>
  <si>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</si>
  <si>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</si>
  <si>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</si>
  <si>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</si>
  <si>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</si>
  <si>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</si>
  <si>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</si>
  <si>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</si>
  <si>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</si>
  <si>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</si>
  <si>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</si>
  <si>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</si>
  <si>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</si>
  <si>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</si>
  <si>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</si>
  <si>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</si>
  <si>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</si>
  <si>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</si>
  <si>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</si>
  <si>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</si>
  <si>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</si>
  <si>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</si>
  <si>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</si>
  <si>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</si>
  <si>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</si>
  <si>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</si>
  <si>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</si>
  <si>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</si>
  <si>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</si>
  <si>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</si>
  <si>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</si>
  <si>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</si>
  <si>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</si>
  <si>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</si>
  <si>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</si>
  <si>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</si>
  <si>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</si>
  <si>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</si>
  <si>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</si>
  <si>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</si>
  <si>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</si>
  <si>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</si>
  <si>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</si>
  <si>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</si>
  <si>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</si>
  <si>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</si>
  <si>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</si>
  <si>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</si>
  <si>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</si>
  <si>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</si>
  <si>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</si>
  <si>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</si>
  <si>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</si>
  <si>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</si>
  <si>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</si>
  <si>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</si>
  <si>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</si>
  <si>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</si>
  <si>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</si>
  <si>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</si>
  <si>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</si>
  <si>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</si>
  <si>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</si>
  <si>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</si>
  <si>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</si>
  <si>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</si>
  <si>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</si>
  <si>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</si>
  <si>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</si>
  <si>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</si>
  <si>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</si>
  <si>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</si>
  <si>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</si>
  <si>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</si>
  <si>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</si>
  <si>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</si>
  <si>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</si>
  <si>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</si>
  <si>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</si>
  <si>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</si>
  <si>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</si>
  <si>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</si>
  <si>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</si>
  <si>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</si>
  <si>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</si>
  <si>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</si>
  <si>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</si>
  <si>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</si>
  <si>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</si>
  <si>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</si>
  <si>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</si>
  <si>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</si>
  <si>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</si>
  <si>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</si>
  <si>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</si>
  <si>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</si>
  <si>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</si>
  <si>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</si>
  <si>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</si>
  <si>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</si>
  <si>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</si>
  <si>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</si>
  <si>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</si>
  <si>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</si>
  <si>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</si>
  <si>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</si>
  <si>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</si>
  <si>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</si>
  <si>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</si>
  <si>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</si>
  <si>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</si>
  <si>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</si>
  <si>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</si>
  <si>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</si>
  <si>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</si>
  <si>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</si>
  <si>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</si>
  <si>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</si>
  <si>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</si>
  <si>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</si>
  <si>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</si>
  <si>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</si>
  <si>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</si>
  <si>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</si>
  <si>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</si>
  <si>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</si>
  <si>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</si>
  <si>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</si>
  <si>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</si>
  <si>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</si>
  <si>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</si>
  <si>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</si>
  <si>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</si>
  <si>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</si>
  <si>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</si>
  <si>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</si>
  <si>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</si>
  <si>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</si>
  <si>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</si>
  <si>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</si>
  <si>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</si>
  <si>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</si>
  <si>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</si>
  <si>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</si>
  <si>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</si>
  <si>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</si>
  <si>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</si>
  <si>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</si>
  <si>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</si>
  <si>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</si>
  <si>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</si>
  <si>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</si>
  <si>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</si>
  <si>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</si>
  <si>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</si>
  <si>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</si>
  <si>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</si>
  <si>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</si>
  <si>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</si>
  <si>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</si>
  <si>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</si>
  <si>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</si>
  <si>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</si>
  <si>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</si>
  <si>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</si>
  <si>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</si>
  <si>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</si>
  <si>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</si>
  <si>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</si>
  <si>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</si>
  <si>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</si>
  <si>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</si>
  <si>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</si>
  <si>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</si>
  <si>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</si>
  <si>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</si>
  <si>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</si>
  <si>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</si>
  <si>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</si>
  <si>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</si>
  <si>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</si>
  <si>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</si>
  <si>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</si>
  <si>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</si>
  <si>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</si>
  <si>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</si>
  <si>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</si>
  <si>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</si>
  <si>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</si>
  <si>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</si>
  <si>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</si>
  <si>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</si>
  <si>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</si>
  <si>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</si>
  <si>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</si>
  <si>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</si>
  <si>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</si>
  <si>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</si>
  <si>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</si>
  <si>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</si>
  <si>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</si>
  <si>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</si>
  <si>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</si>
  <si>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</si>
  <si>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</si>
  <si>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</si>
  <si>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</si>
  <si>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</si>
  <si>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</si>
  <si>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</si>
  <si>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</si>
  <si>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</si>
  <si>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</si>
  <si>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</si>
  <si>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</si>
  <si>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</si>
  <si>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</si>
  <si>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</si>
  <si>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</si>
  <si>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</si>
  <si>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</si>
  <si>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</si>
  <si>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</si>
  <si>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</si>
  <si>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</si>
  <si>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</si>
  <si>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</si>
  <si>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</si>
  <si>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</si>
  <si>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</si>
  <si>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</si>
  <si>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</si>
  <si>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</si>
  <si>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</si>
  <si>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</si>
  <si>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</si>
  <si>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</si>
  <si>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</si>
  <si>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</si>
  <si>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</si>
  <si>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</si>
  <si>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</si>
  <si>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</si>
  <si>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</si>
  <si>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</si>
  <si>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</si>
  <si>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</si>
  <si>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</si>
  <si>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</si>
  <si>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</si>
  <si>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</si>
  <si>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</si>
  <si>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</si>
  <si>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</si>
  <si>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</si>
  <si>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</si>
  <si>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</si>
  <si>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</si>
  <si>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</si>
  <si>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</si>
  <si>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</si>
  <si>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</si>
  <si>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</si>
  <si>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</si>
  <si>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</si>
  <si>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</si>
  <si>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</si>
  <si>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嘉宾住宿</t>
    <phoneticPr fontId="10" type="noConversion"/>
  </si>
  <si>
    <t>间夜</t>
    <phoneticPr fontId="10" type="noConversion"/>
  </si>
  <si>
    <t>人</t>
    <phoneticPr fontId="10" type="noConversion"/>
  </si>
  <si>
    <t>嘉宾晚宴</t>
    <phoneticPr fontId="10" type="noConversion"/>
  </si>
  <si>
    <t>桌</t>
    <phoneticPr fontId="10" type="noConversion"/>
  </si>
  <si>
    <t>场租</t>
    <phoneticPr fontId="10" type="noConversion"/>
  </si>
  <si>
    <t>天</t>
    <phoneticPr fontId="10" type="noConversion"/>
  </si>
  <si>
    <t>工作人员餐费</t>
    <phoneticPr fontId="10" type="noConversion"/>
  </si>
  <si>
    <t>工作人员机票</t>
    <phoneticPr fontId="10" type="noConversion"/>
  </si>
  <si>
    <t>机票</t>
    <phoneticPr fontId="10" type="noConversion"/>
  </si>
  <si>
    <t>住宿费</t>
    <phoneticPr fontId="10" type="noConversion"/>
  </si>
  <si>
    <t>市内交通</t>
    <phoneticPr fontId="10" type="noConversion"/>
  </si>
  <si>
    <t>工作人员住宿</t>
    <phoneticPr fontId="10" type="noConversion"/>
  </si>
  <si>
    <t>工作人员市内交通</t>
    <phoneticPr fontId="10" type="noConversion"/>
  </si>
  <si>
    <t>签到区+功能间+酒店餐厅</t>
    <phoneticPr fontId="10" type="noConversion"/>
  </si>
  <si>
    <t>入住签到
用餐
物料购买及管理</t>
    <phoneticPr fontId="10" type="noConversion"/>
  </si>
  <si>
    <t>酒吧费用</t>
    <phoneticPr fontId="10" type="noConversion"/>
  </si>
  <si>
    <t>茶歇</t>
    <phoneticPr fontId="10" type="noConversion"/>
  </si>
  <si>
    <t>场</t>
    <phoneticPr fontId="10" type="noConversion"/>
  </si>
  <si>
    <t>踩点费用</t>
    <phoneticPr fontId="10" type="noConversion"/>
  </si>
  <si>
    <t>项</t>
    <phoneticPr fontId="10" type="noConversion"/>
  </si>
  <si>
    <t>500人</t>
    <phoneticPr fontId="10" type="noConversion"/>
  </si>
  <si>
    <t>liuyu.423@bytedance.com</t>
    <phoneticPr fontId="10" type="noConversion"/>
  </si>
  <si>
    <t>刘妤</t>
    <phoneticPr fontId="10" type="noConversion"/>
  </si>
  <si>
    <t>北京深圳市内交通预估，以实际产生为准</t>
    <phoneticPr fontId="10" type="noConversion"/>
  </si>
  <si>
    <t>Game ON 2023游戏出海峰会会务</t>
    <phoneticPr fontId="10" type="noConversion"/>
  </si>
  <si>
    <t>2023年7月24日-26日</t>
    <phoneticPr fontId="10" type="noConversion"/>
  </si>
  <si>
    <t>上海外滩W酒店</t>
    <phoneticPr fontId="10" type="noConversion"/>
  </si>
  <si>
    <t>张雨绯</t>
    <phoneticPr fontId="10" type="noConversion"/>
  </si>
  <si>
    <t>上海</t>
    <phoneticPr fontId="10" type="noConversion"/>
  </si>
  <si>
    <t>大床含单早</t>
    <phoneticPr fontId="10" type="noConversion"/>
  </si>
  <si>
    <t>7/26晚宴包间首选：啜饮（适合12-14人）
晚宴包间备选：炫宴（适合14-16人）
人均1300元（含餐含软饮含服务费）起，10人起。预计2桌</t>
    <phoneticPr fontId="10" type="noConversion"/>
  </si>
  <si>
    <t>7月26日会议茶歇，站立式</t>
    <phoneticPr fontId="10" type="noConversion"/>
  </si>
  <si>
    <t>7/26THE BEACH HOUSE包场（活动19:30-24:00）低消</t>
    <phoneticPr fontId="10" type="noConversion"/>
  </si>
  <si>
    <t>会务组餐费23日-26日，预估，以实际产生为准</t>
    <phoneticPr fontId="10" type="noConversion"/>
  </si>
  <si>
    <t>THE BEACH HOUSE</t>
    <phoneticPr fontId="10" type="noConversion"/>
  </si>
  <si>
    <t>北京往返上海预估，以实际产生为准</t>
    <phoneticPr fontId="10" type="noConversion"/>
  </si>
  <si>
    <t>预估，1次，2人往返上海（含交通、餐费、住宿），以实际产生为准</t>
    <phoneticPr fontId="10" type="noConversion"/>
  </si>
  <si>
    <t>两人一间23日-26日</t>
    <phoneticPr fontId="10" type="noConversion"/>
  </si>
  <si>
    <t>2F大宴会厅2+3</t>
    <phoneticPr fontId="10" type="noConversion"/>
  </si>
  <si>
    <t>7月24日-25日搭建彩排</t>
    <phoneticPr fontId="10" type="noConversion"/>
  </si>
  <si>
    <t>2F 大宴会厅1+2+3 2050平</t>
    <phoneticPr fontId="10" type="noConversion"/>
  </si>
  <si>
    <t>7月26日活动日</t>
    <phoneticPr fontId="10" type="noConversion"/>
  </si>
  <si>
    <t>2F off stage（赠送）</t>
    <phoneticPr fontId="10" type="noConversion"/>
  </si>
  <si>
    <t>7月24日-26日</t>
    <phoneticPr fontId="10" type="noConversion"/>
  </si>
  <si>
    <t>2F 会议室1-3，每个57平</t>
    <phoneticPr fontId="10" type="noConversion"/>
  </si>
  <si>
    <t>2F 商情会议室1-2，每个82平</t>
    <phoneticPr fontId="10" type="noConversion"/>
  </si>
  <si>
    <t>VIP住宿</t>
    <phoneticPr fontId="10" type="noConversion"/>
  </si>
  <si>
    <t>92平米奇妙套房</t>
    <phoneticPr fontId="10" type="noConversion"/>
  </si>
  <si>
    <t>zhangyufei.0524@bytedance.com</t>
    <phoneticPr fontId="10" type="noConversion"/>
  </si>
  <si>
    <t>活动餐费</t>
    <phoneticPr fontId="10" type="noConversion"/>
  </si>
  <si>
    <t>嘉宾商务简餐23日-26日预估，以实际产生为准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</si>
</sst>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2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58" fontId="4" fillId="0" borderId="1" xfId="17" applyNumberFormat="1" applyFont="1" applyBorder="1" applyAlignment="1" applyProtection="1">
      <alignment vertical="center" wrapText="1"/>
      <protection locked="0"/>
    </xf>
    <xf numFmtId="58" fontId="4" fillId="0" borderId="1" xfId="17" applyNumberFormat="1" applyFont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yufei.0524@bytedance.com" TargetMode="External"/><Relationship Id="rId2" Type="http://schemas.openxmlformats.org/officeDocument/2006/relationships/hyperlink" Target="mailto:liuyu.423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SUM(报价结算清单!J67:J87)</f>
        <v>665000</v>
      </c>
      <c r="C8" s="1">
        <f>B8</f>
        <v>665000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4"/>
  <sheetViews>
    <sheetView tabSelected="1" topLeftCell="F52" zoomScaleNormal="140" workbookViewId="0">
      <selection activeCell="R59" sqref="R59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4.5546875" style="17" customWidth="1"/>
    <col min="8" max="8" width="36.777343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4.441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44" t="s">
        <v>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0">
      <c r="A2" s="147" t="s">
        <v>10</v>
      </c>
      <c r="B2" s="147"/>
      <c r="C2" s="133" t="s">
        <v>987</v>
      </c>
      <c r="D2" s="134"/>
      <c r="E2" s="134"/>
      <c r="F2" s="134"/>
      <c r="G2" s="135"/>
      <c r="H2" s="18" t="s">
        <v>11</v>
      </c>
      <c r="I2" s="136" t="s">
        <v>989</v>
      </c>
      <c r="J2" s="137"/>
      <c r="K2" s="137"/>
      <c r="L2" s="137"/>
      <c r="M2" s="137"/>
      <c r="N2" s="137"/>
      <c r="O2" s="137"/>
      <c r="P2" s="137"/>
      <c r="Q2" s="137"/>
      <c r="R2" s="138"/>
      <c r="S2" s="148" t="s">
        <v>719</v>
      </c>
      <c r="T2" s="149"/>
    </row>
    <row r="3" spans="1:20">
      <c r="A3" s="132" t="s">
        <v>12</v>
      </c>
      <c r="B3" s="132"/>
      <c r="C3" s="133" t="s">
        <v>988</v>
      </c>
      <c r="D3" s="134"/>
      <c r="E3" s="134"/>
      <c r="F3" s="134"/>
      <c r="G3" s="135"/>
      <c r="H3" s="19" t="s">
        <v>13</v>
      </c>
      <c r="I3" s="136" t="s">
        <v>983</v>
      </c>
      <c r="J3" s="137"/>
      <c r="K3" s="137"/>
      <c r="L3" s="137"/>
      <c r="M3" s="137"/>
      <c r="N3" s="137"/>
      <c r="O3" s="137"/>
      <c r="P3" s="137"/>
      <c r="Q3" s="137"/>
      <c r="R3" s="138"/>
      <c r="S3" s="150"/>
      <c r="T3" s="151"/>
    </row>
    <row r="4" spans="1:20">
      <c r="A4" s="132" t="s">
        <v>712</v>
      </c>
      <c r="B4" s="132"/>
      <c r="C4" s="133" t="s">
        <v>990</v>
      </c>
      <c r="D4" s="134"/>
      <c r="E4" s="134"/>
      <c r="F4" s="134"/>
      <c r="G4" s="135"/>
      <c r="H4" s="20" t="s">
        <v>14</v>
      </c>
      <c r="I4" s="136">
        <v>15910919891</v>
      </c>
      <c r="J4" s="137"/>
      <c r="K4" s="137"/>
      <c r="L4" s="137"/>
      <c r="M4" s="138"/>
      <c r="N4" s="19" t="s">
        <v>15</v>
      </c>
      <c r="O4" s="141" t="s">
        <v>1011</v>
      </c>
      <c r="P4" s="134"/>
      <c r="Q4" s="134"/>
      <c r="R4" s="135"/>
      <c r="S4" s="3"/>
      <c r="T4" s="16" t="s">
        <v>653</v>
      </c>
    </row>
    <row r="5" spans="1:20">
      <c r="A5" s="132" t="s">
        <v>713</v>
      </c>
      <c r="B5" s="132"/>
      <c r="C5" s="133" t="s">
        <v>985</v>
      </c>
      <c r="D5" s="134"/>
      <c r="E5" s="134"/>
      <c r="F5" s="134"/>
      <c r="G5" s="135"/>
      <c r="H5" s="20" t="s">
        <v>14</v>
      </c>
      <c r="I5" s="136"/>
      <c r="J5" s="137"/>
      <c r="K5" s="137"/>
      <c r="L5" s="137"/>
      <c r="M5" s="138"/>
      <c r="N5" s="19" t="s">
        <v>15</v>
      </c>
      <c r="O5" s="141" t="s">
        <v>984</v>
      </c>
      <c r="P5" s="134"/>
      <c r="Q5" s="134"/>
      <c r="R5" s="135"/>
      <c r="S5" s="4"/>
      <c r="T5" s="16" t="s">
        <v>654</v>
      </c>
    </row>
    <row r="6" spans="1:20">
      <c r="A6" s="132" t="s">
        <v>16</v>
      </c>
      <c r="B6" s="132"/>
      <c r="C6" s="133" t="s">
        <v>959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  <c r="S6" s="5"/>
      <c r="T6" s="16" t="s">
        <v>655</v>
      </c>
    </row>
    <row r="7" spans="1:20">
      <c r="A7" s="132" t="s">
        <v>17</v>
      </c>
      <c r="B7" s="132"/>
      <c r="C7" s="133" t="s">
        <v>960</v>
      </c>
      <c r="D7" s="134"/>
      <c r="E7" s="134"/>
      <c r="F7" s="134"/>
      <c r="G7" s="135"/>
      <c r="H7" s="20" t="s">
        <v>14</v>
      </c>
      <c r="I7" s="136">
        <v>13439154252</v>
      </c>
      <c r="J7" s="137"/>
      <c r="K7" s="137"/>
      <c r="L7" s="137"/>
      <c r="M7" s="138"/>
      <c r="N7" s="19" t="s">
        <v>15</v>
      </c>
      <c r="O7" s="141" t="s">
        <v>961</v>
      </c>
      <c r="P7" s="142"/>
      <c r="Q7" s="142"/>
      <c r="R7" s="143"/>
      <c r="S7" s="6"/>
      <c r="T7" s="16" t="s">
        <v>656</v>
      </c>
    </row>
    <row r="8" spans="1:20" ht="166.05" customHeight="1">
      <c r="A8" s="139" t="s">
        <v>738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20" ht="20.399999999999999">
      <c r="A9" s="123" t="s">
        <v>928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1"/>
      <c r="S9" s="121"/>
      <c r="T9" s="121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5" t="s">
        <v>37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  <c r="S11" s="127"/>
      <c r="T11" s="128"/>
    </row>
    <row r="12" spans="1:20" s="60" customFormat="1" ht="15" customHeight="1">
      <c r="A12" s="20">
        <v>1</v>
      </c>
      <c r="B12" s="119" t="s">
        <v>729</v>
      </c>
      <c r="C12" s="119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9"/>
      <c r="C13" s="129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29"/>
      <c r="C14" s="129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29"/>
      <c r="C15" s="120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9"/>
      <c r="C16" s="119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9"/>
      <c r="C17" s="129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29"/>
      <c r="C18" s="129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20"/>
      <c r="C19" s="120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9" t="s">
        <v>730</v>
      </c>
      <c r="C20" s="119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20"/>
      <c r="C21" s="120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9" t="s">
        <v>733</v>
      </c>
      <c r="C22" s="119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20"/>
      <c r="C23" s="120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30" t="s">
        <v>38</v>
      </c>
      <c r="B24" s="131"/>
      <c r="C24" s="131"/>
      <c r="D24" s="131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5" t="s">
        <v>39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/>
      <c r="S25" s="127"/>
      <c r="T25" s="128"/>
    </row>
    <row r="26" spans="1:23" ht="15" customHeight="1">
      <c r="A26" s="20">
        <v>1</v>
      </c>
      <c r="B26" s="119" t="s">
        <v>729</v>
      </c>
      <c r="C26" s="119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29"/>
      <c r="C27" s="120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9"/>
      <c r="C28" s="119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29"/>
      <c r="C29" s="120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9"/>
      <c r="C30" s="119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20"/>
      <c r="C31" s="120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9" t="s">
        <v>730</v>
      </c>
      <c r="C32" s="119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29"/>
      <c r="C33" s="120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9"/>
      <c r="C34" s="119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29"/>
      <c r="C35" s="120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9"/>
      <c r="C36" s="119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20"/>
      <c r="C37" s="120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9" t="s">
        <v>732</v>
      </c>
      <c r="C38" s="119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20"/>
      <c r="C39" s="120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8" t="s">
        <v>38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0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5" t="s">
        <v>406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7"/>
      <c r="S41" s="127"/>
      <c r="T41" s="128"/>
    </row>
    <row r="42" spans="1:23" s="46" customFormat="1" ht="15" customHeight="1">
      <c r="A42" s="41">
        <v>1</v>
      </c>
      <c r="B42" s="104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04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4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04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4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0.799999999999997" customHeight="1">
      <c r="A47" s="41">
        <v>6</v>
      </c>
      <c r="B47" s="104"/>
      <c r="C47" s="26" t="s">
        <v>976</v>
      </c>
      <c r="D47" s="26" t="s">
        <v>977</v>
      </c>
      <c r="E47" s="78" t="s">
        <v>41</v>
      </c>
      <c r="F47" s="85"/>
      <c r="G47" s="85"/>
      <c r="H47" s="85"/>
      <c r="I47" s="85"/>
      <c r="J47" s="32">
        <v>500</v>
      </c>
      <c r="K47" s="29"/>
      <c r="L47" s="30">
        <v>3</v>
      </c>
      <c r="M47" s="30"/>
      <c r="N47" s="26">
        <v>4</v>
      </c>
      <c r="O47" s="26"/>
      <c r="P47" s="43">
        <f t="shared" ref="P47" si="26">N47*L47*J47</f>
        <v>6000</v>
      </c>
      <c r="Q47" s="43">
        <f t="shared" ref="Q47" si="27">K47*M47*O47</f>
        <v>0</v>
      </c>
      <c r="R47" s="33">
        <f t="shared" si="25"/>
        <v>-6000</v>
      </c>
      <c r="S47" s="34"/>
      <c r="T47" s="20"/>
    </row>
    <row r="48" spans="1:23" s="46" customFormat="1" ht="15" customHeight="1">
      <c r="A48" s="41">
        <v>7</v>
      </c>
      <c r="B48" s="104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04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8" t="s">
        <v>38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10"/>
      <c r="O50" s="36"/>
      <c r="P50" s="37">
        <f>P47</f>
        <v>6000</v>
      </c>
      <c r="Q50" s="37">
        <f>SUM(Q42:Q49)</f>
        <v>0</v>
      </c>
      <c r="R50" s="33">
        <f t="shared" si="7"/>
        <v>-6000</v>
      </c>
      <c r="S50" s="38"/>
      <c r="T50" s="38"/>
    </row>
    <row r="51" spans="1:20">
      <c r="A51" s="107" t="s">
        <v>40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48"/>
      <c r="P51" s="32">
        <f>P50</f>
        <v>6000</v>
      </c>
      <c r="Q51" s="32">
        <f>Q24+Q40+Q50</f>
        <v>0</v>
      </c>
      <c r="R51" s="33">
        <f t="shared" si="7"/>
        <v>-6000</v>
      </c>
      <c r="S51" s="38"/>
      <c r="T51" s="38"/>
    </row>
    <row r="52" spans="1:20" ht="20.399999999999999">
      <c r="A52" s="123" t="s">
        <v>929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1"/>
      <c r="S52" s="121"/>
      <c r="T52" s="121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5" t="s">
        <v>710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S54" s="127"/>
      <c r="T54" s="128"/>
    </row>
    <row r="55" spans="1:20">
      <c r="A55" s="20">
        <v>1</v>
      </c>
      <c r="B55" s="25"/>
      <c r="C55" s="38" t="s">
        <v>991</v>
      </c>
      <c r="D55" s="100" t="s">
        <v>989</v>
      </c>
      <c r="E55" s="52"/>
      <c r="F55" s="81" t="s">
        <v>930</v>
      </c>
      <c r="G55" s="82" t="s">
        <v>962</v>
      </c>
      <c r="H55" s="25" t="s">
        <v>992</v>
      </c>
      <c r="I55" s="53" t="s">
        <v>963</v>
      </c>
      <c r="J55" s="101">
        <v>1800</v>
      </c>
      <c r="K55" s="38"/>
      <c r="L55" s="26">
        <v>30</v>
      </c>
      <c r="M55" s="26"/>
      <c r="N55" s="26">
        <v>2</v>
      </c>
      <c r="O55" s="26"/>
      <c r="P55" s="43">
        <f t="shared" ref="P55:P65" si="32">N55*L55*J55</f>
        <v>108000</v>
      </c>
      <c r="Q55" s="43">
        <f t="shared" ref="Q55" si="33">K55*M55*O55</f>
        <v>0</v>
      </c>
      <c r="R55" s="33">
        <f t="shared" ref="R55" si="34">Q55-P55</f>
        <v>-108000</v>
      </c>
      <c r="S55" s="82"/>
      <c r="T55" s="38"/>
    </row>
    <row r="56" spans="1:20">
      <c r="A56" s="20">
        <v>2</v>
      </c>
      <c r="B56" s="25"/>
      <c r="C56" s="38"/>
      <c r="D56" s="100" t="s">
        <v>989</v>
      </c>
      <c r="E56" s="52"/>
      <c r="F56" s="81" t="s">
        <v>930</v>
      </c>
      <c r="G56" s="82" t="s">
        <v>1009</v>
      </c>
      <c r="H56" s="25" t="s">
        <v>1010</v>
      </c>
      <c r="I56" s="53" t="s">
        <v>963</v>
      </c>
      <c r="J56" s="101">
        <v>4800</v>
      </c>
      <c r="K56" s="38"/>
      <c r="L56" s="26">
        <v>1</v>
      </c>
      <c r="M56" s="26"/>
      <c r="N56" s="26">
        <v>2</v>
      </c>
      <c r="O56" s="26"/>
      <c r="P56" s="43">
        <f t="shared" si="32"/>
        <v>9600</v>
      </c>
      <c r="Q56" s="43"/>
      <c r="R56" s="33"/>
      <c r="S56" s="82"/>
      <c r="T56" s="38"/>
    </row>
    <row r="57" spans="1:20" ht="52.8">
      <c r="A57" s="20">
        <v>3</v>
      </c>
      <c r="B57" s="25"/>
      <c r="C57" s="38" t="s">
        <v>991</v>
      </c>
      <c r="D57" s="100" t="s">
        <v>989</v>
      </c>
      <c r="E57" s="52"/>
      <c r="F57" s="26" t="s">
        <v>932</v>
      </c>
      <c r="G57" s="26" t="s">
        <v>965</v>
      </c>
      <c r="H57" s="102" t="s">
        <v>993</v>
      </c>
      <c r="I57" s="53" t="s">
        <v>966</v>
      </c>
      <c r="J57" s="101">
        <v>13000</v>
      </c>
      <c r="K57" s="38"/>
      <c r="L57" s="26">
        <v>2</v>
      </c>
      <c r="M57" s="26"/>
      <c r="N57" s="26">
        <v>1</v>
      </c>
      <c r="O57" s="26"/>
      <c r="P57" s="43">
        <f t="shared" si="32"/>
        <v>26000</v>
      </c>
      <c r="Q57" s="43">
        <f t="shared" ref="Q57" si="35">K57*M57*O57</f>
        <v>0</v>
      </c>
      <c r="R57" s="33">
        <f t="shared" ref="R57" si="36">Q57-P57</f>
        <v>-26000</v>
      </c>
      <c r="S57" s="19"/>
      <c r="T57" s="38"/>
    </row>
    <row r="58" spans="1:20">
      <c r="A58" s="20">
        <v>4</v>
      </c>
      <c r="B58" s="25"/>
      <c r="C58" s="38" t="s">
        <v>991</v>
      </c>
      <c r="D58" s="100" t="s">
        <v>989</v>
      </c>
      <c r="E58" s="52"/>
      <c r="F58" s="26" t="s">
        <v>932</v>
      </c>
      <c r="G58" s="26" t="s">
        <v>979</v>
      </c>
      <c r="H58" s="25" t="s">
        <v>994</v>
      </c>
      <c r="I58" s="53" t="s">
        <v>964</v>
      </c>
      <c r="J58" s="101">
        <v>170</v>
      </c>
      <c r="K58" s="38"/>
      <c r="L58" s="26">
        <v>200</v>
      </c>
      <c r="M58" s="26"/>
      <c r="N58" s="26">
        <v>1</v>
      </c>
      <c r="O58" s="26"/>
      <c r="P58" s="43">
        <f t="shared" si="32"/>
        <v>34000</v>
      </c>
      <c r="Q58" s="43"/>
      <c r="R58" s="33"/>
      <c r="S58" s="19"/>
      <c r="T58" s="38"/>
    </row>
    <row r="59" spans="1:20" ht="26.4">
      <c r="A59" s="20">
        <v>5</v>
      </c>
      <c r="B59" s="25"/>
      <c r="C59" s="38" t="s">
        <v>991</v>
      </c>
      <c r="D59" s="100" t="s">
        <v>997</v>
      </c>
      <c r="E59" s="52"/>
      <c r="F59" s="26" t="s">
        <v>932</v>
      </c>
      <c r="G59" s="26" t="s">
        <v>978</v>
      </c>
      <c r="H59" s="25" t="s">
        <v>995</v>
      </c>
      <c r="I59" s="53" t="s">
        <v>980</v>
      </c>
      <c r="J59" s="101">
        <v>220000</v>
      </c>
      <c r="K59" s="38"/>
      <c r="L59" s="26">
        <v>1</v>
      </c>
      <c r="M59" s="26"/>
      <c r="N59" s="26">
        <v>1</v>
      </c>
      <c r="O59" s="26"/>
      <c r="P59" s="43">
        <f t="shared" si="32"/>
        <v>220000</v>
      </c>
      <c r="Q59" s="43"/>
      <c r="R59" s="33"/>
      <c r="S59" s="19"/>
      <c r="T59" s="38"/>
    </row>
    <row r="60" spans="1:20" ht="26.4">
      <c r="A60" s="20">
        <v>6</v>
      </c>
      <c r="B60" s="25"/>
      <c r="C60" s="38" t="s">
        <v>991</v>
      </c>
      <c r="D60" s="100" t="s">
        <v>989</v>
      </c>
      <c r="E60" s="52"/>
      <c r="F60" s="26" t="s">
        <v>932</v>
      </c>
      <c r="G60" s="26" t="s">
        <v>1012</v>
      </c>
      <c r="H60" s="25" t="s">
        <v>1013</v>
      </c>
      <c r="I60" s="53" t="s">
        <v>964</v>
      </c>
      <c r="J60" s="101">
        <v>150</v>
      </c>
      <c r="K60" s="38"/>
      <c r="L60" s="26">
        <v>35</v>
      </c>
      <c r="M60" s="26"/>
      <c r="N60" s="26">
        <v>4</v>
      </c>
      <c r="O60" s="26"/>
      <c r="P60" s="43">
        <f t="shared" si="32"/>
        <v>21000</v>
      </c>
      <c r="Q60" s="43"/>
      <c r="R60" s="33"/>
      <c r="S60" s="19"/>
      <c r="T60" s="38"/>
    </row>
    <row r="61" spans="1:20" ht="26.4">
      <c r="A61" s="20">
        <v>7</v>
      </c>
      <c r="B61" s="25"/>
      <c r="C61" s="38" t="s">
        <v>991</v>
      </c>
      <c r="D61" s="100" t="s">
        <v>989</v>
      </c>
      <c r="E61" s="52"/>
      <c r="F61" s="26" t="s">
        <v>932</v>
      </c>
      <c r="G61" s="26" t="s">
        <v>969</v>
      </c>
      <c r="H61" s="25" t="s">
        <v>996</v>
      </c>
      <c r="I61" s="53" t="s">
        <v>964</v>
      </c>
      <c r="J61" s="101">
        <v>100</v>
      </c>
      <c r="K61" s="38"/>
      <c r="L61" s="26">
        <v>3</v>
      </c>
      <c r="M61" s="26"/>
      <c r="N61" s="26">
        <v>4</v>
      </c>
      <c r="O61" s="26"/>
      <c r="P61" s="43">
        <f t="shared" si="32"/>
        <v>1200</v>
      </c>
      <c r="Q61" s="43"/>
      <c r="R61" s="33"/>
      <c r="S61" s="19"/>
      <c r="T61" s="38"/>
    </row>
    <row r="62" spans="1:20">
      <c r="A62" s="20">
        <v>8</v>
      </c>
      <c r="B62" s="25"/>
      <c r="C62" s="38" t="s">
        <v>991</v>
      </c>
      <c r="D62" s="100" t="s">
        <v>989</v>
      </c>
      <c r="E62" s="52"/>
      <c r="F62" s="26" t="s">
        <v>971</v>
      </c>
      <c r="G62" s="26" t="s">
        <v>970</v>
      </c>
      <c r="H62" s="25" t="s">
        <v>998</v>
      </c>
      <c r="I62" s="53" t="s">
        <v>964</v>
      </c>
      <c r="J62" s="101">
        <v>3000</v>
      </c>
      <c r="K62" s="38"/>
      <c r="L62" s="26">
        <v>3</v>
      </c>
      <c r="M62" s="26"/>
      <c r="N62" s="26">
        <v>1</v>
      </c>
      <c r="O62" s="26"/>
      <c r="P62" s="43">
        <f t="shared" si="32"/>
        <v>9000</v>
      </c>
      <c r="Q62" s="43"/>
      <c r="R62" s="33"/>
      <c r="S62" s="19"/>
      <c r="T62" s="38"/>
    </row>
    <row r="63" spans="1:20" ht="26.4">
      <c r="A63" s="20">
        <v>9</v>
      </c>
      <c r="B63" s="25"/>
      <c r="C63" s="38" t="s">
        <v>991</v>
      </c>
      <c r="D63" s="100" t="s">
        <v>989</v>
      </c>
      <c r="E63" s="52"/>
      <c r="F63" s="26" t="s">
        <v>981</v>
      </c>
      <c r="G63" s="26" t="s">
        <v>981</v>
      </c>
      <c r="H63" s="25" t="s">
        <v>999</v>
      </c>
      <c r="I63" s="53" t="s">
        <v>982</v>
      </c>
      <c r="J63" s="101">
        <v>5000</v>
      </c>
      <c r="K63" s="38"/>
      <c r="L63" s="26">
        <v>1</v>
      </c>
      <c r="M63" s="26"/>
      <c r="N63" s="26">
        <v>1</v>
      </c>
      <c r="O63" s="26"/>
      <c r="P63" s="43">
        <f t="shared" si="32"/>
        <v>5000</v>
      </c>
      <c r="Q63" s="43"/>
      <c r="R63" s="33"/>
      <c r="S63" s="19"/>
      <c r="T63" s="38"/>
    </row>
    <row r="64" spans="1:20">
      <c r="A64" s="20">
        <v>10</v>
      </c>
      <c r="B64" s="25"/>
      <c r="C64" s="38" t="s">
        <v>991</v>
      </c>
      <c r="D64" s="100" t="s">
        <v>989</v>
      </c>
      <c r="E64" s="52"/>
      <c r="F64" s="26" t="s">
        <v>973</v>
      </c>
      <c r="G64" s="26" t="s">
        <v>975</v>
      </c>
      <c r="H64" s="25" t="s">
        <v>986</v>
      </c>
      <c r="I64" s="53" t="s">
        <v>964</v>
      </c>
      <c r="J64" s="101">
        <v>100</v>
      </c>
      <c r="K64" s="38"/>
      <c r="L64" s="26">
        <v>3</v>
      </c>
      <c r="M64" s="26"/>
      <c r="N64" s="26">
        <v>4</v>
      </c>
      <c r="O64" s="26"/>
      <c r="P64" s="43">
        <f t="shared" si="32"/>
        <v>1200</v>
      </c>
      <c r="Q64" s="43"/>
      <c r="R64" s="33"/>
      <c r="S64" s="19"/>
      <c r="T64" s="38"/>
    </row>
    <row r="65" spans="1:20">
      <c r="A65" s="20">
        <v>11</v>
      </c>
      <c r="B65" s="25"/>
      <c r="C65" s="38" t="s">
        <v>991</v>
      </c>
      <c r="D65" s="100" t="s">
        <v>989</v>
      </c>
      <c r="E65" s="52"/>
      <c r="F65" s="26" t="s">
        <v>972</v>
      </c>
      <c r="G65" s="26" t="s">
        <v>974</v>
      </c>
      <c r="H65" s="25" t="s">
        <v>1000</v>
      </c>
      <c r="I65" s="53" t="s">
        <v>963</v>
      </c>
      <c r="J65" s="101">
        <v>500</v>
      </c>
      <c r="K65" s="38"/>
      <c r="L65" s="26">
        <v>2</v>
      </c>
      <c r="M65" s="26"/>
      <c r="N65" s="26">
        <v>4</v>
      </c>
      <c r="O65" s="26"/>
      <c r="P65" s="43">
        <f t="shared" si="32"/>
        <v>4000</v>
      </c>
      <c r="Q65" s="43"/>
      <c r="R65" s="33"/>
      <c r="S65" s="19"/>
      <c r="T65" s="38"/>
    </row>
    <row r="66" spans="1:20">
      <c r="A66" s="122" t="s">
        <v>40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55"/>
      <c r="P66" s="56">
        <f>SUM(P55:P65)</f>
        <v>439000</v>
      </c>
      <c r="Q66" s="56">
        <f>SUM(Q55:Q65)</f>
        <v>0</v>
      </c>
      <c r="R66" s="33">
        <f t="shared" ref="R66" si="37">Q66-P66</f>
        <v>-439000</v>
      </c>
      <c r="S66" s="20"/>
      <c r="T66" s="38"/>
    </row>
    <row r="67" spans="1:20" ht="20.399999999999999">
      <c r="A67" s="123" t="s">
        <v>724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1"/>
      <c r="S67" s="121"/>
      <c r="T67" s="121"/>
    </row>
    <row r="68" spans="1:20">
      <c r="A68" s="21" t="s">
        <v>657</v>
      </c>
      <c r="B68" s="21" t="s">
        <v>405</v>
      </c>
      <c r="C68" s="21" t="s">
        <v>19</v>
      </c>
      <c r="D68" s="21" t="s">
        <v>20</v>
      </c>
      <c r="E68" s="49" t="s">
        <v>21</v>
      </c>
      <c r="F68" s="21" t="s">
        <v>22</v>
      </c>
      <c r="G68" s="21" t="s">
        <v>23</v>
      </c>
      <c r="H68" s="21" t="s">
        <v>24</v>
      </c>
      <c r="I68" s="21" t="s">
        <v>25</v>
      </c>
      <c r="J68" s="23" t="s">
        <v>26</v>
      </c>
      <c r="K68" s="24" t="s">
        <v>27</v>
      </c>
      <c r="L68" s="21" t="s">
        <v>28</v>
      </c>
      <c r="M68" s="24" t="s">
        <v>29</v>
      </c>
      <c r="N68" s="21" t="s">
        <v>30</v>
      </c>
      <c r="O68" s="24" t="s">
        <v>31</v>
      </c>
      <c r="P68" s="23" t="s">
        <v>32</v>
      </c>
      <c r="Q68" s="24" t="s">
        <v>33</v>
      </c>
      <c r="R68" s="23" t="s">
        <v>34</v>
      </c>
      <c r="S68" s="23" t="s">
        <v>35</v>
      </c>
      <c r="T68" s="50" t="s">
        <v>36</v>
      </c>
    </row>
    <row r="69" spans="1:20">
      <c r="A69" s="125" t="s">
        <v>710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7"/>
      <c r="S69" s="127"/>
      <c r="T69" s="128"/>
    </row>
    <row r="70" spans="1:20">
      <c r="A70" s="20">
        <v>1</v>
      </c>
      <c r="B70" s="25"/>
      <c r="C70" s="38"/>
      <c r="D70" s="51"/>
      <c r="E70" s="52"/>
      <c r="F70" s="26"/>
      <c r="G70" s="26"/>
      <c r="H70" s="25"/>
      <c r="I70" s="53"/>
      <c r="J70" s="54"/>
      <c r="K70" s="38"/>
      <c r="L70" s="26"/>
      <c r="M70" s="26"/>
      <c r="N70" s="26"/>
      <c r="O70" s="26"/>
      <c r="P70" s="43">
        <f t="shared" ref="P70:P71" si="38">N70*L70*J70</f>
        <v>0</v>
      </c>
      <c r="Q70" s="43">
        <f t="shared" ref="Q70:Q71" si="39">K70*M70*O70</f>
        <v>0</v>
      </c>
      <c r="R70" s="33">
        <f t="shared" ref="R70:R72" si="40">Q70-P70</f>
        <v>0</v>
      </c>
      <c r="S70" s="38"/>
      <c r="T70" s="38"/>
    </row>
    <row r="71" spans="1:20">
      <c r="A71" s="20">
        <v>2</v>
      </c>
      <c r="B71" s="25"/>
      <c r="C71" s="38"/>
      <c r="D71" s="51"/>
      <c r="E71" s="52"/>
      <c r="F71" s="26"/>
      <c r="G71" s="26"/>
      <c r="H71" s="25"/>
      <c r="I71" s="53"/>
      <c r="J71" s="54"/>
      <c r="K71" s="38"/>
      <c r="L71" s="26"/>
      <c r="M71" s="26"/>
      <c r="N71" s="26"/>
      <c r="O71" s="26"/>
      <c r="P71" s="43">
        <f t="shared" si="38"/>
        <v>0</v>
      </c>
      <c r="Q71" s="43">
        <f t="shared" si="39"/>
        <v>0</v>
      </c>
      <c r="R71" s="33">
        <f t="shared" si="40"/>
        <v>0</v>
      </c>
      <c r="S71" s="38"/>
      <c r="T71" s="38"/>
    </row>
    <row r="72" spans="1:20">
      <c r="A72" s="122" t="s">
        <v>40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55"/>
      <c r="P72" s="56">
        <f>SUM(P70:P71)</f>
        <v>0</v>
      </c>
      <c r="Q72" s="56">
        <f>SUM(Q70:Q71)</f>
        <v>0</v>
      </c>
      <c r="R72" s="33">
        <f t="shared" si="40"/>
        <v>0</v>
      </c>
      <c r="S72" s="38"/>
      <c r="T72" s="38"/>
    </row>
    <row r="73" spans="1:20" ht="20.399999999999999">
      <c r="A73" s="123" t="s">
        <v>723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1"/>
      <c r="S73" s="121"/>
      <c r="T73" s="121"/>
    </row>
    <row r="74" spans="1:20">
      <c r="A74" s="21" t="s">
        <v>657</v>
      </c>
      <c r="B74" s="21" t="s">
        <v>405</v>
      </c>
      <c r="C74" s="21" t="s">
        <v>19</v>
      </c>
      <c r="D74" s="21" t="s">
        <v>20</v>
      </c>
      <c r="E74" s="49" t="s">
        <v>21</v>
      </c>
      <c r="F74" s="21" t="s">
        <v>22</v>
      </c>
      <c r="G74" s="21" t="s">
        <v>23</v>
      </c>
      <c r="H74" s="21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>
      <c r="A75" s="20">
        <v>1</v>
      </c>
      <c r="B75" s="38"/>
      <c r="C75" s="38"/>
      <c r="D75" s="26"/>
      <c r="E75" s="52"/>
      <c r="F75" s="26"/>
      <c r="G75" s="26"/>
      <c r="H75" s="26"/>
      <c r="I75" s="26"/>
      <c r="J75" s="32"/>
      <c r="K75" s="26"/>
      <c r="L75" s="26"/>
      <c r="M75" s="26"/>
      <c r="N75" s="26"/>
      <c r="O75" s="26"/>
      <c r="P75" s="43">
        <f t="shared" ref="P75:P76" si="41">N75*L75*J75</f>
        <v>0</v>
      </c>
      <c r="Q75" s="43">
        <f t="shared" ref="Q75:Q76" si="42">K75*M75*O75</f>
        <v>0</v>
      </c>
      <c r="R75" s="33">
        <f t="shared" ref="R75:R77" si="43">Q75-P75</f>
        <v>0</v>
      </c>
      <c r="S75" s="38"/>
      <c r="T75" s="38"/>
    </row>
    <row r="76" spans="1:20">
      <c r="A76" s="20">
        <v>2</v>
      </c>
      <c r="B76" s="38"/>
      <c r="C76" s="38"/>
      <c r="D76" s="26"/>
      <c r="E76" s="52"/>
      <c r="F76" s="26"/>
      <c r="G76" s="57"/>
      <c r="H76" s="26"/>
      <c r="I76" s="26"/>
      <c r="J76" s="32"/>
      <c r="K76" s="26"/>
      <c r="L76" s="26"/>
      <c r="M76" s="26"/>
      <c r="N76" s="26"/>
      <c r="O76" s="26"/>
      <c r="P76" s="43">
        <f t="shared" si="41"/>
        <v>0</v>
      </c>
      <c r="Q76" s="43">
        <f t="shared" si="42"/>
        <v>0</v>
      </c>
      <c r="R76" s="33">
        <f t="shared" si="43"/>
        <v>0</v>
      </c>
      <c r="S76" s="58"/>
      <c r="T76" s="38"/>
    </row>
    <row r="77" spans="1:20">
      <c r="A77" s="122" t="s">
        <v>40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55"/>
      <c r="P77" s="56">
        <f>SUM(P75:P76)</f>
        <v>0</v>
      </c>
      <c r="Q77" s="56">
        <f>SUM(Q75:Q76)</f>
        <v>0</v>
      </c>
      <c r="R77" s="33">
        <f t="shared" si="43"/>
        <v>0</v>
      </c>
      <c r="S77" s="38"/>
      <c r="T77" s="38"/>
    </row>
    <row r="78" spans="1:20" ht="20.399999999999999">
      <c r="A78" s="123" t="s">
        <v>722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1"/>
      <c r="S78" s="121"/>
      <c r="T78" s="121"/>
    </row>
    <row r="79" spans="1:20" s="60" customFormat="1">
      <c r="A79" s="59" t="s">
        <v>18</v>
      </c>
      <c r="B79" s="59" t="s">
        <v>42</v>
      </c>
      <c r="C79" s="59" t="s">
        <v>19</v>
      </c>
      <c r="D79" s="59" t="s">
        <v>43</v>
      </c>
      <c r="E79" s="49" t="s">
        <v>21</v>
      </c>
      <c r="F79" s="59" t="s">
        <v>650</v>
      </c>
      <c r="G79" s="59" t="s">
        <v>651</v>
      </c>
      <c r="H79" s="59" t="s">
        <v>24</v>
      </c>
      <c r="I79" s="21" t="s">
        <v>25</v>
      </c>
      <c r="J79" s="23" t="s">
        <v>26</v>
      </c>
      <c r="K79" s="24" t="s">
        <v>27</v>
      </c>
      <c r="L79" s="21" t="s">
        <v>28</v>
      </c>
      <c r="M79" s="24" t="s">
        <v>29</v>
      </c>
      <c r="N79" s="21" t="s">
        <v>30</v>
      </c>
      <c r="O79" s="24" t="s">
        <v>31</v>
      </c>
      <c r="P79" s="23" t="s">
        <v>32</v>
      </c>
      <c r="Q79" s="24" t="s">
        <v>33</v>
      </c>
      <c r="R79" s="23" t="s">
        <v>34</v>
      </c>
      <c r="S79" s="23" t="s">
        <v>35</v>
      </c>
      <c r="T79" s="50" t="s">
        <v>36</v>
      </c>
    </row>
    <row r="80" spans="1:20">
      <c r="A80" s="125" t="s">
        <v>709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61"/>
      <c r="S80" s="61"/>
      <c r="T80" s="62"/>
    </row>
    <row r="81" spans="1:20">
      <c r="A81" s="20">
        <v>1</v>
      </c>
      <c r="B81" s="26"/>
      <c r="C81" s="38" t="s">
        <v>991</v>
      </c>
      <c r="D81" s="20" t="s">
        <v>967</v>
      </c>
      <c r="E81" s="52"/>
      <c r="F81" s="100" t="s">
        <v>989</v>
      </c>
      <c r="G81" s="26" t="s">
        <v>1001</v>
      </c>
      <c r="H81" s="26" t="s">
        <v>1002</v>
      </c>
      <c r="I81" s="26" t="s">
        <v>968</v>
      </c>
      <c r="J81" s="32">
        <v>200000</v>
      </c>
      <c r="K81" s="26"/>
      <c r="L81" s="26">
        <v>1</v>
      </c>
      <c r="M81" s="26"/>
      <c r="N81" s="26">
        <v>2</v>
      </c>
      <c r="O81" s="26"/>
      <c r="P81" s="43">
        <f t="shared" ref="P81" si="44">N81*L81*J81</f>
        <v>400000</v>
      </c>
      <c r="Q81" s="43">
        <f t="shared" ref="Q81" si="45">K81*M81*O81</f>
        <v>0</v>
      </c>
      <c r="R81" s="33">
        <f t="shared" ref="R81:R86" si="46">Q81-P81</f>
        <v>-400000</v>
      </c>
      <c r="S81" s="38"/>
      <c r="T81" s="38"/>
    </row>
    <row r="82" spans="1:20" ht="14.4" customHeight="1">
      <c r="A82" s="20">
        <v>2</v>
      </c>
      <c r="B82" s="26"/>
      <c r="C82" s="38" t="s">
        <v>991</v>
      </c>
      <c r="D82" s="20" t="s">
        <v>967</v>
      </c>
      <c r="E82" s="52"/>
      <c r="F82" s="100" t="s">
        <v>989</v>
      </c>
      <c r="G82" s="26" t="s">
        <v>1003</v>
      </c>
      <c r="H82" s="26" t="s">
        <v>1004</v>
      </c>
      <c r="I82" s="26" t="s">
        <v>968</v>
      </c>
      <c r="J82" s="32">
        <v>450000</v>
      </c>
      <c r="K82" s="26"/>
      <c r="L82" s="26">
        <v>1</v>
      </c>
      <c r="M82" s="26"/>
      <c r="N82" s="26">
        <v>1</v>
      </c>
      <c r="O82" s="26"/>
      <c r="P82" s="43">
        <f t="shared" ref="P82:P85" si="47">N82*L82*J82</f>
        <v>450000</v>
      </c>
      <c r="Q82" s="43">
        <f t="shared" ref="Q82" si="48">K82*M82*O82</f>
        <v>0</v>
      </c>
      <c r="R82" s="33">
        <f t="shared" ref="R82" si="49">Q82-P82</f>
        <v>-450000</v>
      </c>
      <c r="S82" s="38"/>
      <c r="T82" s="38"/>
    </row>
    <row r="83" spans="1:20" ht="15" customHeight="1">
      <c r="A83" s="20">
        <v>3</v>
      </c>
      <c r="B83" s="26"/>
      <c r="C83" s="38" t="s">
        <v>991</v>
      </c>
      <c r="D83" s="20" t="s">
        <v>967</v>
      </c>
      <c r="E83" s="52"/>
      <c r="F83" s="100" t="s">
        <v>989</v>
      </c>
      <c r="G83" s="100" t="s">
        <v>1005</v>
      </c>
      <c r="H83" s="26" t="s">
        <v>1006</v>
      </c>
      <c r="I83" s="26" t="s">
        <v>968</v>
      </c>
      <c r="J83" s="32">
        <v>0</v>
      </c>
      <c r="K83" s="26"/>
      <c r="L83" s="26">
        <v>1</v>
      </c>
      <c r="M83" s="26"/>
      <c r="N83" s="26">
        <v>3</v>
      </c>
      <c r="O83" s="26"/>
      <c r="P83" s="43">
        <f t="shared" si="47"/>
        <v>0</v>
      </c>
      <c r="Q83" s="43"/>
      <c r="R83" s="33"/>
      <c r="S83" s="38"/>
      <c r="T83" s="38"/>
    </row>
    <row r="84" spans="1:20" ht="14.4" customHeight="1">
      <c r="A84" s="20">
        <v>4</v>
      </c>
      <c r="B84" s="26"/>
      <c r="C84" s="38" t="s">
        <v>991</v>
      </c>
      <c r="D84" s="20" t="s">
        <v>967</v>
      </c>
      <c r="E84" s="52"/>
      <c r="F84" s="100" t="s">
        <v>989</v>
      </c>
      <c r="G84" s="100" t="s">
        <v>1007</v>
      </c>
      <c r="H84" s="103">
        <v>45133</v>
      </c>
      <c r="I84" s="26" t="s">
        <v>968</v>
      </c>
      <c r="J84" s="32">
        <v>5000</v>
      </c>
      <c r="K84" s="26"/>
      <c r="L84" s="26">
        <v>3</v>
      </c>
      <c r="M84" s="26"/>
      <c r="N84" s="26">
        <v>1</v>
      </c>
      <c r="O84" s="26"/>
      <c r="P84" s="43">
        <f t="shared" si="47"/>
        <v>15000</v>
      </c>
      <c r="Q84" s="43"/>
      <c r="R84" s="33"/>
      <c r="S84" s="38"/>
      <c r="T84" s="38"/>
    </row>
    <row r="85" spans="1:20" ht="14.4" customHeight="1">
      <c r="A85" s="20">
        <v>5</v>
      </c>
      <c r="B85" s="26"/>
      <c r="C85" s="38" t="s">
        <v>991</v>
      </c>
      <c r="D85" s="20" t="s">
        <v>967</v>
      </c>
      <c r="E85" s="52"/>
      <c r="F85" s="100" t="s">
        <v>989</v>
      </c>
      <c r="G85" s="100" t="s">
        <v>1008</v>
      </c>
      <c r="H85" s="26" t="s">
        <v>1006</v>
      </c>
      <c r="I85" s="26" t="s">
        <v>968</v>
      </c>
      <c r="J85" s="32">
        <v>10000</v>
      </c>
      <c r="K85" s="26"/>
      <c r="L85" s="26">
        <v>2</v>
      </c>
      <c r="M85" s="26"/>
      <c r="N85" s="26">
        <v>3</v>
      </c>
      <c r="O85" s="26"/>
      <c r="P85" s="43">
        <f t="shared" si="47"/>
        <v>60000</v>
      </c>
      <c r="Q85" s="43"/>
      <c r="R85" s="33"/>
      <c r="S85" s="38"/>
      <c r="T85" s="38"/>
    </row>
    <row r="86" spans="1:20">
      <c r="A86" s="122" t="s">
        <v>40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55"/>
      <c r="P86" s="56">
        <f>SUM(P81:P85)</f>
        <v>925000</v>
      </c>
      <c r="Q86" s="56">
        <f>SUM(Q81:Q85)</f>
        <v>0</v>
      </c>
      <c r="R86" s="33">
        <f t="shared" si="46"/>
        <v>-925000</v>
      </c>
      <c r="S86" s="38"/>
      <c r="T86" s="38"/>
    </row>
    <row r="87" spans="1:20" ht="20.399999999999999">
      <c r="A87" s="123" t="s">
        <v>725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1"/>
      <c r="S87" s="121"/>
      <c r="T87" s="121"/>
    </row>
    <row r="88" spans="1:20">
      <c r="A88" s="21" t="s">
        <v>657</v>
      </c>
      <c r="B88" s="21" t="s">
        <v>405</v>
      </c>
      <c r="C88" s="21" t="s">
        <v>19</v>
      </c>
      <c r="D88" s="21" t="s">
        <v>20</v>
      </c>
      <c r="E88" s="49" t="s">
        <v>21</v>
      </c>
      <c r="F88" s="21" t="s">
        <v>22</v>
      </c>
      <c r="G88" s="21" t="s">
        <v>23</v>
      </c>
      <c r="H88" s="21" t="s">
        <v>24</v>
      </c>
      <c r="I88" s="21" t="s">
        <v>25</v>
      </c>
      <c r="J88" s="23" t="s">
        <v>26</v>
      </c>
      <c r="K88" s="24" t="s">
        <v>27</v>
      </c>
      <c r="L88" s="21" t="s">
        <v>28</v>
      </c>
      <c r="M88" s="24" t="s">
        <v>29</v>
      </c>
      <c r="N88" s="21" t="s">
        <v>30</v>
      </c>
      <c r="O88" s="24" t="s">
        <v>31</v>
      </c>
      <c r="P88" s="23" t="s">
        <v>32</v>
      </c>
      <c r="Q88" s="24" t="s">
        <v>33</v>
      </c>
      <c r="R88" s="23" t="s">
        <v>34</v>
      </c>
      <c r="S88" s="23" t="s">
        <v>35</v>
      </c>
      <c r="T88" s="50" t="s">
        <v>36</v>
      </c>
    </row>
    <row r="89" spans="1:20">
      <c r="A89" s="125" t="s">
        <v>714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61"/>
      <c r="S89" s="61"/>
      <c r="T89" s="62"/>
    </row>
    <row r="90" spans="1:20">
      <c r="A90" s="20">
        <v>1</v>
      </c>
      <c r="B90" s="26"/>
      <c r="C90" s="25"/>
      <c r="D90" s="26"/>
      <c r="E90" s="63"/>
      <c r="F90" s="26"/>
      <c r="G90" s="26"/>
      <c r="H90" s="26"/>
      <c r="I90" s="26"/>
      <c r="J90" s="32"/>
      <c r="K90" s="26"/>
      <c r="L90" s="26"/>
      <c r="M90" s="26"/>
      <c r="N90" s="26"/>
      <c r="O90" s="26"/>
      <c r="P90" s="43">
        <f t="shared" ref="P90:P91" si="50">N90*L90*J90</f>
        <v>0</v>
      </c>
      <c r="Q90" s="43">
        <f t="shared" ref="Q90:Q91" si="51">K90*M90*O90</f>
        <v>0</v>
      </c>
      <c r="R90" s="33">
        <f t="shared" ref="R90:R92" si="52">Q90-P90</f>
        <v>0</v>
      </c>
      <c r="S90" s="58"/>
      <c r="T90" s="38"/>
    </row>
    <row r="91" spans="1:20">
      <c r="A91" s="20">
        <v>2</v>
      </c>
      <c r="B91" s="26"/>
      <c r="C91" s="25"/>
      <c r="D91" s="26"/>
      <c r="E91" s="63"/>
      <c r="F91" s="26"/>
      <c r="G91" s="26"/>
      <c r="H91" s="26"/>
      <c r="I91" s="26"/>
      <c r="J91" s="32"/>
      <c r="K91" s="26"/>
      <c r="L91" s="26"/>
      <c r="M91" s="26"/>
      <c r="N91" s="26"/>
      <c r="O91" s="26"/>
      <c r="P91" s="43">
        <f t="shared" si="50"/>
        <v>0</v>
      </c>
      <c r="Q91" s="43">
        <f t="shared" si="51"/>
        <v>0</v>
      </c>
      <c r="R91" s="33">
        <f t="shared" si="52"/>
        <v>0</v>
      </c>
      <c r="S91" s="58"/>
      <c r="T91" s="38"/>
    </row>
    <row r="92" spans="1:20">
      <c r="A92" s="122" t="s">
        <v>40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48"/>
      <c r="P92" s="56">
        <f>SUM(P90:P91)</f>
        <v>0</v>
      </c>
      <c r="Q92" s="56">
        <f>SUM(Q90:Q91)</f>
        <v>0</v>
      </c>
      <c r="R92" s="33">
        <f t="shared" si="52"/>
        <v>0</v>
      </c>
      <c r="S92" s="38"/>
      <c r="T92" s="38"/>
    </row>
    <row r="93" spans="1:20">
      <c r="A93" s="111" t="s">
        <v>708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64">
        <f>P51+P66+P86</f>
        <v>1370000</v>
      </c>
      <c r="Q93" s="64">
        <f>Q51+Q72+Q77+Q86+Q92</f>
        <v>0</v>
      </c>
      <c r="R93" s="65"/>
      <c r="S93" s="66"/>
      <c r="T93" s="66"/>
    </row>
    <row r="94" spans="1:20" s="88" customFormat="1" ht="15.6">
      <c r="A94" s="107" t="s">
        <v>948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68">
        <v>0.05</v>
      </c>
      <c r="P94" s="95">
        <f>(P93-P51)*O94</f>
        <v>68200</v>
      </c>
      <c r="Q94" s="95">
        <f>Q93*O94</f>
        <v>0</v>
      </c>
      <c r="R94" s="86"/>
      <c r="S94" s="87"/>
      <c r="T94" s="87"/>
    </row>
    <row r="95" spans="1:20" s="88" customFormat="1" ht="15.6">
      <c r="A95" s="107" t="s">
        <v>949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68">
        <v>0.1</v>
      </c>
      <c r="P95" s="95"/>
      <c r="Q95" s="95">
        <f>Q94*O95</f>
        <v>0</v>
      </c>
      <c r="R95" s="86"/>
      <c r="S95" s="87"/>
      <c r="T95" s="87"/>
    </row>
    <row r="96" spans="1:20">
      <c r="A96" s="118" t="s">
        <v>720</v>
      </c>
      <c r="B96" s="118"/>
      <c r="C96" s="118"/>
      <c r="D96" s="118"/>
      <c r="E96" s="118"/>
      <c r="F96" s="118"/>
      <c r="G96" s="67" t="s">
        <v>44</v>
      </c>
      <c r="H96" s="107" t="s">
        <v>721</v>
      </c>
      <c r="I96" s="107"/>
      <c r="J96" s="107"/>
      <c r="K96" s="107"/>
      <c r="L96" s="107"/>
      <c r="M96" s="107"/>
      <c r="N96" s="107"/>
      <c r="O96" s="68">
        <v>0.06</v>
      </c>
      <c r="P96" s="32">
        <f>(P93+P94-P55-P56-P86)*O96</f>
        <v>23736</v>
      </c>
      <c r="Q96" s="32">
        <f>Q93*O96</f>
        <v>0</v>
      </c>
      <c r="R96" s="33"/>
      <c r="S96" s="38"/>
      <c r="T96" s="38"/>
    </row>
    <row r="97" spans="1:20">
      <c r="A97" s="112" t="s">
        <v>45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4"/>
      <c r="P97" s="32">
        <f>SUM(P93:P96)</f>
        <v>1461936</v>
      </c>
      <c r="Q97" s="32">
        <f>SUM(Q93:Q96)</f>
        <v>0</v>
      </c>
      <c r="R97" s="33"/>
      <c r="S97" s="38"/>
      <c r="T97" s="38"/>
    </row>
    <row r="98" spans="1:20">
      <c r="A98" s="115" t="s">
        <v>46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7"/>
      <c r="P98" s="69"/>
      <c r="Q98" s="69"/>
      <c r="R98" s="69"/>
      <c r="S98" s="69"/>
      <c r="T98" s="69"/>
    </row>
    <row r="99" spans="1:20" ht="15" customHeight="1">
      <c r="A99" s="105" t="s">
        <v>41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70" t="s">
        <v>715</v>
      </c>
      <c r="O99" s="80" t="s">
        <v>734</v>
      </c>
      <c r="P99" s="75">
        <f>SUMIF(报价结算清单!$E$12:$E$1003,A99,报价结算清单!$P$12:$P$1003)/P93</f>
        <v>4.3795620437956208E-3</v>
      </c>
      <c r="Q99" s="71" t="e">
        <f>SUMIF(报价结算清单!$E$12:$E$1003,B99,报价结算清单!$Q$12:$Q$1003)/Q93</f>
        <v>#DIV/0!</v>
      </c>
      <c r="R99" s="33"/>
      <c r="S99" s="38"/>
      <c r="T99" s="38"/>
    </row>
    <row r="100" spans="1:20" ht="15" customHeight="1">
      <c r="A100" s="105" t="s">
        <v>933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70" t="s">
        <v>717</v>
      </c>
      <c r="O100" s="80" t="s">
        <v>734</v>
      </c>
      <c r="P100" s="72">
        <f>P66/P93</f>
        <v>0.32043795620437954</v>
      </c>
      <c r="Q100" s="72" t="e">
        <f>Q66/Q93</f>
        <v>#DIV/0!</v>
      </c>
      <c r="R100" s="33"/>
      <c r="S100" s="38"/>
      <c r="T100" s="38"/>
    </row>
    <row r="101" spans="1:20" ht="15" customHeight="1">
      <c r="A101" s="105" t="s">
        <v>736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70" t="s">
        <v>717</v>
      </c>
      <c r="O101" s="80" t="s">
        <v>734</v>
      </c>
      <c r="P101" s="72">
        <f>P72/P93</f>
        <v>0</v>
      </c>
      <c r="Q101" s="72" t="e">
        <f>Q72/Q93</f>
        <v>#DIV/0!</v>
      </c>
      <c r="R101" s="33"/>
      <c r="S101" s="38"/>
      <c r="T101" s="38"/>
    </row>
    <row r="102" spans="1:20" ht="15" customHeight="1">
      <c r="A102" s="105" t="s">
        <v>737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70" t="s">
        <v>717</v>
      </c>
      <c r="O102" s="80" t="s">
        <v>734</v>
      </c>
      <c r="P102" s="72">
        <f>P77/P93</f>
        <v>0</v>
      </c>
      <c r="Q102" s="72" t="e">
        <f>Q77/Q93</f>
        <v>#DIV/0!</v>
      </c>
      <c r="R102" s="33"/>
      <c r="S102" s="38"/>
      <c r="T102" s="38"/>
    </row>
    <row r="103" spans="1:20" ht="15" customHeight="1">
      <c r="A103" s="105" t="s">
        <v>703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70" t="s">
        <v>717</v>
      </c>
      <c r="O103" s="80" t="s">
        <v>734</v>
      </c>
      <c r="P103" s="72">
        <f>P86/P93</f>
        <v>0.67518248175182483</v>
      </c>
      <c r="Q103" s="72" t="e">
        <f>Q86/Q93</f>
        <v>#DIV/0!</v>
      </c>
      <c r="R103" s="33"/>
      <c r="S103" s="38"/>
      <c r="T103" s="38"/>
    </row>
    <row r="104" spans="1:20" ht="15" customHeight="1">
      <c r="A104" s="105" t="s">
        <v>735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70" t="s">
        <v>716</v>
      </c>
      <c r="O104" s="80" t="s">
        <v>734</v>
      </c>
      <c r="P104" s="72">
        <f>P92/P93</f>
        <v>0</v>
      </c>
      <c r="Q104" s="72" t="e">
        <f>Q92/Q93</f>
        <v>#DIV/0!</v>
      </c>
      <c r="R104" s="33"/>
      <c r="S104" s="38"/>
      <c r="T104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01:M101"/>
    <mergeCell ref="A102:M102"/>
    <mergeCell ref="A103:M103"/>
    <mergeCell ref="A104:M104"/>
    <mergeCell ref="A94:N94"/>
    <mergeCell ref="A95:N95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2:N92"/>
    <mergeCell ref="A87:Q87"/>
    <mergeCell ref="A86:N86"/>
    <mergeCell ref="A67:Q67"/>
    <mergeCell ref="A73:Q73"/>
    <mergeCell ref="A78:Q78"/>
    <mergeCell ref="A80:Q80"/>
    <mergeCell ref="A89:Q89"/>
    <mergeCell ref="C26:C27"/>
    <mergeCell ref="C28:C29"/>
    <mergeCell ref="C30:C31"/>
    <mergeCell ref="B32:B37"/>
    <mergeCell ref="C32:C33"/>
    <mergeCell ref="C34:C35"/>
    <mergeCell ref="R87:T87"/>
    <mergeCell ref="R78:T78"/>
    <mergeCell ref="A77:N77"/>
    <mergeCell ref="R67:T67"/>
    <mergeCell ref="A52:Q52"/>
    <mergeCell ref="R52:T52"/>
    <mergeCell ref="A54:Q54"/>
    <mergeCell ref="R54:T54"/>
    <mergeCell ref="A66:N66"/>
    <mergeCell ref="R73:T73"/>
    <mergeCell ref="A72:N72"/>
    <mergeCell ref="R69:T69"/>
    <mergeCell ref="A69:Q69"/>
    <mergeCell ref="C36:C37"/>
    <mergeCell ref="B38:B39"/>
    <mergeCell ref="C38:C39"/>
    <mergeCell ref="B42:B43"/>
    <mergeCell ref="B44:B45"/>
    <mergeCell ref="B46:B47"/>
    <mergeCell ref="B48:B49"/>
    <mergeCell ref="A100:M100"/>
    <mergeCell ref="A51:N51"/>
    <mergeCell ref="A50:N50"/>
    <mergeCell ref="A93:O93"/>
    <mergeCell ref="H96:N96"/>
    <mergeCell ref="A97:O97"/>
    <mergeCell ref="A98:O98"/>
    <mergeCell ref="A96:F96"/>
    <mergeCell ref="A99:M99"/>
  </mergeCells>
  <phoneticPr fontId="10" type="noConversion"/>
  <dataValidations count="3">
    <dataValidation type="list" allowBlank="1" showInputMessage="1" showErrorMessage="1" sqref="G96" xr:uid="{00000000-0002-0000-0100-000000000000}">
      <formula1>"是,否"</formula1>
    </dataValidation>
    <dataValidation type="list" allowBlank="1" showInputMessage="1" showErrorMessage="1" sqref="O96" xr:uid="{00000000-0002-0000-0100-000001000000}">
      <formula1>"0%,1%,3%,6%"</formula1>
    </dataValidation>
    <dataValidation type="list" allowBlank="1" showInputMessage="1" showErrorMessage="1" sqref="O94:O95" xr:uid="{00000000-0002-0000-0100-000002000000}">
      <formula1>"0%,5%,10%"</formula1>
    </dataValidation>
  </dataValidations>
  <hyperlinks>
    <hyperlink ref="O7" r:id="rId1" xr:uid="{FCEFB970-2606-45FD-B9D8-26540096D736}"/>
    <hyperlink ref="O5" r:id="rId2" xr:uid="{E2EFEEA7-AE00-4BE4-8441-EBD8CD2E9297}"/>
    <hyperlink ref="O4" r:id="rId3" xr:uid="{5E5A1050-8849-4110-AD22-DBB96C9FCD3E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99" activePane="bottomLeft" state="frozen"/>
      <selection pane="bottomLeft" activeCell="E304" sqref="E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2023-06-09T10:37:02Z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