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B31CA4ED-5A2A-41F6-84ED-698CE50A2D0D}" xr6:coauthVersionLast="40" xr6:coauthVersionMax="40" xr10:uidLastSave="{00000000-0000-0000-0000-000000000000}"/>
  <bookViews>
    <workbookView xWindow="9588" yWindow="468" windowWidth="19224" windowHeight="12240" xr2:uid="{00000000-000D-0000-FFFF-FFFF00000000}"/>
  </bookViews>
  <sheets>
    <sheet name="预算总表" sheetId="3" r:id="rId1"/>
    <sheet name="会展费用" sheetId="1" r:id="rId2"/>
    <sheet name="会务费用" sheetId="4" r:id="rId3"/>
    <sheet name="晚宴费用" sheetId="5" r:id="rId4"/>
    <sheet name="增加费用" sheetId="7" r:id="rId5"/>
  </sheets>
  <definedNames>
    <definedName name="_xlnm.Print_Area" localSheetId="2">会务费用!$A$1:$I$48</definedName>
    <definedName name="_xlnm.Print_Area" localSheetId="1">会展费用!$A$1:$H$90</definedName>
    <definedName name="_xlnm.Print_Area" localSheetId="3">晚宴费用!$A$1:$I$25</definedName>
    <definedName name="_xlnm.Print_Area" localSheetId="4">增加费用!$A$1:$I$24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6" i="1" l="1"/>
  <c r="G65" i="1"/>
  <c r="G57" i="1"/>
  <c r="G56" i="1"/>
  <c r="G55" i="1"/>
  <c r="G54" i="1"/>
  <c r="G53" i="1"/>
  <c r="G52" i="1"/>
  <c r="H3" i="7" l="1"/>
  <c r="H8" i="7" s="1"/>
  <c r="H24" i="4"/>
  <c r="H9" i="7" l="1"/>
  <c r="H21" i="4"/>
  <c r="H10" i="7" l="1"/>
  <c r="H11" i="7" s="1"/>
  <c r="D12" i="3" s="1"/>
  <c r="G11" i="1"/>
  <c r="H20" i="4" l="1"/>
  <c r="H6" i="5" l="1"/>
  <c r="H25" i="4"/>
  <c r="H26" i="4"/>
  <c r="H27" i="4"/>
  <c r="H28" i="4"/>
  <c r="H3" i="4"/>
  <c r="H4" i="4"/>
  <c r="H5" i="4"/>
  <c r="H6" i="4"/>
  <c r="H8" i="4"/>
  <c r="H9" i="4"/>
  <c r="H10" i="4"/>
  <c r="H12" i="4"/>
  <c r="H32" i="4" s="1"/>
  <c r="H13" i="4"/>
  <c r="H14" i="4"/>
  <c r="H15" i="4"/>
  <c r="H16" i="4"/>
  <c r="H17" i="4"/>
  <c r="H18" i="4"/>
  <c r="H19" i="4"/>
  <c r="H22" i="4"/>
  <c r="G23" i="1"/>
  <c r="G12" i="1"/>
  <c r="H4" i="5"/>
  <c r="H5" i="5"/>
  <c r="H3" i="5"/>
  <c r="H7" i="5"/>
  <c r="H8" i="5"/>
  <c r="G10" i="1"/>
  <c r="G15" i="1"/>
  <c r="G13" i="1"/>
  <c r="G14" i="1"/>
  <c r="G4" i="1"/>
  <c r="G5" i="1"/>
  <c r="G6" i="1"/>
  <c r="G7" i="1"/>
  <c r="G8" i="1"/>
  <c r="G18" i="1"/>
  <c r="G20" i="1"/>
  <c r="G19" i="1"/>
  <c r="G22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60" i="1"/>
  <c r="G61" i="1"/>
  <c r="G62" i="1"/>
  <c r="G68" i="1"/>
  <c r="G69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H29" i="4" l="1"/>
  <c r="H34" i="4" s="1"/>
  <c r="H9" i="5"/>
  <c r="G50" i="1"/>
  <c r="G41" i="1"/>
  <c r="G58" i="1"/>
  <c r="G59" i="1" s="1"/>
  <c r="G21" i="1"/>
  <c r="G85" i="1"/>
  <c r="G86" i="1" s="1"/>
  <c r="G79" i="1"/>
  <c r="G80" i="1" s="1"/>
  <c r="G67" i="1"/>
  <c r="G63" i="1"/>
  <c r="G64" i="1" s="1"/>
  <c r="G31" i="1"/>
  <c r="G16" i="1"/>
  <c r="G9" i="1"/>
  <c r="H11" i="4"/>
  <c r="H31" i="4" s="1"/>
  <c r="H23" i="4"/>
  <c r="H33" i="4" s="1"/>
  <c r="H7" i="4"/>
  <c r="H30" i="4" s="1"/>
  <c r="H10" i="5"/>
  <c r="H11" i="5" s="1"/>
  <c r="G17" i="1" l="1"/>
  <c r="G51" i="1"/>
  <c r="H35" i="4"/>
  <c r="H36" i="4" s="1"/>
  <c r="H37" i="4" s="1"/>
  <c r="D8" i="3" s="1"/>
  <c r="H12" i="5"/>
  <c r="D9" i="3" s="1"/>
  <c r="G87" i="1" l="1"/>
  <c r="G88" i="1" s="1"/>
  <c r="G89" i="1" s="1"/>
  <c r="G90" i="1" s="1"/>
  <c r="D7" i="3" s="1"/>
  <c r="D10" i="3" s="1"/>
  <c r="D11" i="3" l="1"/>
  <c r="D13" i="3" s="1"/>
  <c r="E10" i="3"/>
</calcChain>
</file>

<file path=xl/sharedStrings.xml><?xml version="1.0" encoding="utf-8"?>
<sst xmlns="http://schemas.openxmlformats.org/spreadsheetml/2006/main" count="349" uniqueCount="238">
  <si>
    <t>内容</t>
  </si>
  <si>
    <t>总价</t>
  </si>
  <si>
    <t>备注</t>
  </si>
  <si>
    <t>小计：</t>
  </si>
  <si>
    <t>Watchout 系统</t>
  </si>
  <si>
    <t>线阵列音响</t>
  </si>
  <si>
    <t>低频音响</t>
  </si>
  <si>
    <t>返送音响</t>
  </si>
  <si>
    <t>鹅颈麦</t>
  </si>
  <si>
    <t>PAR灯</t>
  </si>
  <si>
    <t>电脑灯LOGO片</t>
  </si>
  <si>
    <t>光束灯</t>
  </si>
  <si>
    <t>追光灯</t>
  </si>
  <si>
    <t>分会场搭建</t>
    <phoneticPr fontId="27" type="noConversion"/>
  </si>
  <si>
    <t>胸卡</t>
    <phoneticPr fontId="27" type="noConversion"/>
  </si>
  <si>
    <t>餐券</t>
    <phoneticPr fontId="27" type="noConversion"/>
  </si>
  <si>
    <t>大会桌卡</t>
    <phoneticPr fontId="27" type="noConversion"/>
  </si>
  <si>
    <t>麦盒</t>
    <phoneticPr fontId="27" type="noConversion"/>
  </si>
  <si>
    <t>接机牌</t>
    <phoneticPr fontId="27" type="noConversion"/>
  </si>
  <si>
    <t>车头牌</t>
    <phoneticPr fontId="27" type="noConversion"/>
  </si>
  <si>
    <t>木质指示牌</t>
    <phoneticPr fontId="27" type="noConversion"/>
  </si>
  <si>
    <t>摄影</t>
    <phoneticPr fontId="27" type="noConversion"/>
  </si>
  <si>
    <t>摄像</t>
    <phoneticPr fontId="27" type="noConversion"/>
  </si>
  <si>
    <t>提词器（55寸）拼接屏</t>
    <phoneticPr fontId="36" type="noConversion"/>
  </si>
  <si>
    <t>拼接器</t>
  </si>
  <si>
    <t>补声音箱</t>
    <rPh sb="2" eb="3">
      <t>yin xiang</t>
    </rPh>
    <phoneticPr fontId="36" type="noConversion"/>
  </si>
  <si>
    <t>调音台</t>
    <rPh sb="0" eb="1">
      <t>tiao yin tai</t>
    </rPh>
    <phoneticPr fontId="36" type="noConversion"/>
  </si>
  <si>
    <t>功放</t>
    <rPh sb="0" eb="1">
      <t>gong fang</t>
    </rPh>
    <phoneticPr fontId="36" type="noConversion"/>
  </si>
  <si>
    <t>无线麦</t>
  </si>
  <si>
    <t>头戴麦</t>
  </si>
  <si>
    <t>切割灯</t>
    <rPh sb="0" eb="1">
      <t>qie ge deng</t>
    </rPh>
    <phoneticPr fontId="36" type="noConversion"/>
  </si>
  <si>
    <t>LED摇头灯</t>
    <rPh sb="3" eb="4">
      <t>yao tou deng</t>
    </rPh>
    <phoneticPr fontId="36" type="noConversion"/>
  </si>
  <si>
    <t>染色灯（LED染色灯）</t>
  </si>
  <si>
    <t>地毯（灰色）</t>
  </si>
  <si>
    <t>主会场搭建及设备</t>
    <phoneticPr fontId="27" type="noConversion"/>
  </si>
  <si>
    <t>灯光设备小计：</t>
    <phoneticPr fontId="27" type="noConversion"/>
  </si>
  <si>
    <t>音频设备小计：</t>
    <phoneticPr fontId="27" type="noConversion"/>
  </si>
  <si>
    <t>视频设备小计：</t>
    <phoneticPr fontId="27" type="noConversion"/>
  </si>
  <si>
    <t>主会场搭建小计：</t>
    <phoneticPr fontId="27" type="noConversion"/>
  </si>
  <si>
    <t>主会场小计：</t>
    <phoneticPr fontId="27" type="noConversion"/>
  </si>
  <si>
    <t>分会场搭建</t>
    <phoneticPr fontId="27" type="noConversion"/>
  </si>
  <si>
    <t>分会场（高端论坛）：会议室7+8</t>
    <phoneticPr fontId="27" type="noConversion"/>
  </si>
  <si>
    <t>分会场搭建小计：</t>
    <phoneticPr fontId="27" type="noConversion"/>
  </si>
  <si>
    <t>产品展示区展台</t>
    <phoneticPr fontId="27" type="noConversion"/>
  </si>
  <si>
    <t>战略伙伴特装</t>
    <phoneticPr fontId="27" type="noConversion"/>
  </si>
  <si>
    <t>云市场融合产品伙伴标展</t>
    <phoneticPr fontId="27" type="noConversion"/>
  </si>
  <si>
    <t>商业伙伴成果展</t>
    <phoneticPr fontId="27" type="noConversion"/>
  </si>
  <si>
    <t>导播台</t>
    <phoneticPr fontId="27" type="noConversion"/>
  </si>
  <si>
    <t>人员费用小计：</t>
    <phoneticPr fontId="27" type="noConversion"/>
  </si>
  <si>
    <t>物料制作</t>
    <phoneticPr fontId="27" type="noConversion"/>
  </si>
  <si>
    <t>签到台</t>
    <rPh sb="0" eb="1">
      <t>qian dao zhuo</t>
    </rPh>
    <phoneticPr fontId="38" type="noConversion"/>
  </si>
  <si>
    <t>展区部分</t>
    <phoneticPr fontId="27" type="noConversion"/>
  </si>
  <si>
    <t>其他</t>
    <phoneticPr fontId="27" type="noConversion"/>
  </si>
  <si>
    <t>控台</t>
    <rPh sb="0" eb="2">
      <t>da xingkong tai</t>
    </rPh>
    <phoneticPr fontId="27" type="noConversion"/>
  </si>
  <si>
    <r>
      <t xml:space="preserve">主会场
视频设备
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</si>
  <si>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返投</t>
    <phoneticPr fontId="27" type="noConversion"/>
  </si>
  <si>
    <r>
      <t xml:space="preserve">主会场
音频设备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</si>
  <si>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>主会场
灯光设备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</si>
  <si>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摇臂</t>
    <phoneticPr fontId="27" type="noConversion"/>
  </si>
  <si>
    <t>发布仪式</t>
    <phoneticPr fontId="27" type="noConversion"/>
  </si>
  <si>
    <t>人员及运输费</t>
    <phoneticPr fontId="27" type="noConversion"/>
  </si>
  <si>
    <t>外请人员费用</t>
    <phoneticPr fontId="27" type="noConversion"/>
  </si>
  <si>
    <t>服务人员及运输费</t>
    <phoneticPr fontId="27" type="noConversion"/>
  </si>
  <si>
    <t>搭建费</t>
    <phoneticPr fontId="27" type="noConversion"/>
  </si>
  <si>
    <t>运输费用</t>
    <phoneticPr fontId="27" type="noConversion"/>
  </si>
  <si>
    <t>其他费用</t>
    <phoneticPr fontId="27" type="noConversion"/>
  </si>
  <si>
    <t xml:space="preserve"> 产业园搭建</t>
    <phoneticPr fontId="27" type="noConversion"/>
  </si>
  <si>
    <t>产业园搭建小计：</t>
    <phoneticPr fontId="27" type="noConversion"/>
  </si>
  <si>
    <t>酒店外场搭建</t>
    <phoneticPr fontId="27" type="noConversion"/>
  </si>
  <si>
    <t>大类</t>
    <phoneticPr fontId="27" type="noConversion"/>
  </si>
  <si>
    <t>细项</t>
    <phoneticPr fontId="27" type="noConversion"/>
  </si>
  <si>
    <t>签到及指示小计：</t>
    <phoneticPr fontId="27" type="noConversion"/>
  </si>
  <si>
    <t xml:space="preserve">项  目  </t>
  </si>
  <si>
    <t>预算总费用</t>
  </si>
  <si>
    <t>会展费</t>
    <phoneticPr fontId="27" type="noConversion"/>
  </si>
  <si>
    <t>会务费</t>
    <phoneticPr fontId="41" type="noConversion"/>
  </si>
  <si>
    <t>合计</t>
  </si>
  <si>
    <t>晚宴费</t>
    <phoneticPr fontId="27" type="noConversion"/>
  </si>
  <si>
    <t>展区部分小计：</t>
    <phoneticPr fontId="27" type="noConversion"/>
  </si>
  <si>
    <t>产业园搭建</t>
    <phoneticPr fontId="27" type="noConversion"/>
  </si>
  <si>
    <t>倒计时牌</t>
    <phoneticPr fontId="27" type="noConversion"/>
  </si>
  <si>
    <t>直播带宽</t>
    <phoneticPr fontId="27" type="noConversion"/>
  </si>
  <si>
    <t>物料制作小计：</t>
    <phoneticPr fontId="27" type="noConversion"/>
  </si>
  <si>
    <t>其他费用小计：</t>
    <phoneticPr fontId="27" type="noConversion"/>
  </si>
  <si>
    <t>增值税专用发票</t>
    <phoneticPr fontId="27" type="noConversion"/>
  </si>
  <si>
    <t>外场搭建指示小计：</t>
    <phoneticPr fontId="27" type="noConversion"/>
  </si>
  <si>
    <t>服务费</t>
    <phoneticPr fontId="27" type="noConversion"/>
  </si>
  <si>
    <t>税金</t>
    <phoneticPr fontId="27" type="noConversion"/>
  </si>
  <si>
    <t>合计</t>
    <phoneticPr fontId="27" type="noConversion"/>
  </si>
  <si>
    <t>总计</t>
    <phoneticPr fontId="33" type="noConversion"/>
  </si>
  <si>
    <t>收费单位</t>
    <phoneticPr fontId="27" type="noConversion"/>
  </si>
  <si>
    <t>数量</t>
    <phoneticPr fontId="27" type="noConversion"/>
  </si>
  <si>
    <t>收费单价</t>
    <phoneticPr fontId="27" type="noConversion"/>
  </si>
  <si>
    <r>
      <t xml:space="preserve">动态主视觉 </t>
    </r>
    <r>
      <rPr>
        <sz val="10"/>
        <color rgb="FF000000"/>
        <rFont val="微软雅黑"/>
        <family val="2"/>
        <charset val="134"/>
      </rPr>
      <t>（大会＋晚宴）</t>
    </r>
    <phoneticPr fontId="27" type="noConversion"/>
  </si>
  <si>
    <t>会议住宿</t>
    <phoneticPr fontId="27" type="noConversion"/>
  </si>
  <si>
    <t>1月17日-主会场酒店</t>
    <phoneticPr fontId="27" type="noConversion"/>
  </si>
  <si>
    <t>单人间</t>
    <phoneticPr fontId="27" type="noConversion"/>
  </si>
  <si>
    <t>含双早，北京乐多港万豪酒店</t>
    <phoneticPr fontId="61" type="noConversion"/>
  </si>
  <si>
    <t>双人间</t>
    <phoneticPr fontId="27" type="noConversion"/>
  </si>
  <si>
    <t>1月18日-主会场酒店</t>
    <phoneticPr fontId="27" type="noConversion"/>
  </si>
  <si>
    <t>小计</t>
    <phoneticPr fontId="27" type="noConversion"/>
  </si>
  <si>
    <t>会议用餐</t>
    <phoneticPr fontId="27" type="noConversion"/>
  </si>
  <si>
    <t>午餐</t>
    <phoneticPr fontId="27" type="noConversion"/>
  </si>
  <si>
    <t>VIP午餐</t>
    <phoneticPr fontId="27" type="noConversion"/>
  </si>
  <si>
    <t>桌</t>
    <phoneticPr fontId="27" type="noConversion"/>
  </si>
  <si>
    <t>会议用车</t>
    <phoneticPr fontId="27" type="noConversion"/>
  </si>
  <si>
    <t>45座大巴</t>
    <phoneticPr fontId="61" type="noConversion"/>
  </si>
  <si>
    <t>会场租用</t>
    <phoneticPr fontId="61" type="noConversion"/>
  </si>
  <si>
    <t>前期租用（搭建+彩排）</t>
    <phoneticPr fontId="27" type="noConversion"/>
  </si>
  <si>
    <t>天</t>
    <phoneticPr fontId="61" type="noConversion"/>
  </si>
  <si>
    <t>主题大会</t>
    <phoneticPr fontId="27" type="noConversion"/>
  </si>
  <si>
    <t>永乐厅会议</t>
    <phoneticPr fontId="27" type="noConversion"/>
  </si>
  <si>
    <t>会议室7+8厅152㎡</t>
    <phoneticPr fontId="27" type="noConversion"/>
  </si>
  <si>
    <t>北京乐多港万豪酒店1层
1月18日早上8：00-1月18日晚上5：00</t>
    <phoneticPr fontId="61" type="noConversion"/>
  </si>
  <si>
    <t>天</t>
    <phoneticPr fontId="27" type="noConversion"/>
  </si>
  <si>
    <t>用餐</t>
    <phoneticPr fontId="27" type="noConversion"/>
  </si>
  <si>
    <t>交通</t>
    <phoneticPr fontId="27" type="noConversion"/>
  </si>
  <si>
    <t>人</t>
    <phoneticPr fontId="61" type="noConversion"/>
  </si>
  <si>
    <t>住宿</t>
    <phoneticPr fontId="27" type="noConversion"/>
  </si>
  <si>
    <t>总服务人数</t>
    <phoneticPr fontId="27" type="noConversion"/>
  </si>
  <si>
    <t>会场租用</t>
    <phoneticPr fontId="27" type="noConversion"/>
  </si>
  <si>
    <t>小计</t>
    <phoneticPr fontId="27" type="noConversion"/>
  </si>
  <si>
    <t>总额</t>
    <phoneticPr fontId="27" type="noConversion"/>
  </si>
  <si>
    <t>金额</t>
    <phoneticPr fontId="41" type="noConversion"/>
  </si>
  <si>
    <t>备注</t>
    <phoneticPr fontId="41" type="noConversion"/>
  </si>
  <si>
    <t>序号</t>
    <phoneticPr fontId="41" type="noConversion"/>
  </si>
  <si>
    <t>项目</t>
    <phoneticPr fontId="41" type="noConversion"/>
  </si>
  <si>
    <t>数量</t>
    <phoneticPr fontId="41" type="noConversion"/>
  </si>
  <si>
    <t>次数</t>
    <phoneticPr fontId="41" type="noConversion"/>
  </si>
  <si>
    <t>单位</t>
    <phoneticPr fontId="41" type="noConversion"/>
  </si>
  <si>
    <t>单价</t>
    <phoneticPr fontId="41" type="noConversion"/>
  </si>
  <si>
    <t>场次</t>
    <phoneticPr fontId="41" type="noConversion"/>
  </si>
  <si>
    <t>主持人</t>
    <phoneticPr fontId="41" type="noConversion"/>
  </si>
  <si>
    <t>位</t>
    <phoneticPr fontId="41" type="noConversion"/>
  </si>
  <si>
    <t>合计</t>
    <phoneticPr fontId="41" type="noConversion"/>
  </si>
  <si>
    <t>税费</t>
    <phoneticPr fontId="27" type="noConversion"/>
  </si>
  <si>
    <t>间/天</t>
    <phoneticPr fontId="27" type="noConversion"/>
  </si>
  <si>
    <t>辆/次</t>
    <phoneticPr fontId="27" type="noConversion"/>
  </si>
  <si>
    <t>人/天</t>
    <phoneticPr fontId="27" type="noConversion"/>
  </si>
  <si>
    <t>人/餐</t>
    <phoneticPr fontId="27" type="noConversion"/>
  </si>
  <si>
    <r>
      <t xml:space="preserve">主会场搭建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</si>
  <si>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 xml:space="preserve">签到及指示部分 
</t>
    </r>
    <r>
      <rPr>
        <b/>
        <sz val="10"/>
        <color rgb="FFC00000"/>
        <rFont val="微软雅黑"/>
        <family val="2"/>
        <charset val="134"/>
      </rPr>
      <t>（根据方案酌情增减）</t>
    </r>
    <phoneticPr fontId="27" type="noConversion"/>
  </si>
  <si>
    <t>工作人员费</t>
    <phoneticPr fontId="27" type="noConversion"/>
  </si>
  <si>
    <t>平米</t>
    <rPh sb="0" eb="1">
      <t>ping'mi</t>
    </rPh>
    <phoneticPr fontId="27" type="noConversion"/>
  </si>
  <si>
    <t>个</t>
    <rPh sb="0" eb="1">
      <t>ge</t>
    </rPh>
    <phoneticPr fontId="27" type="noConversion"/>
  </si>
  <si>
    <t>组</t>
    <rPh sb="0" eb="1">
      <t>zu</t>
    </rPh>
    <phoneticPr fontId="27" type="noConversion"/>
  </si>
  <si>
    <t>签到背板3*12m</t>
    <phoneticPr fontId="27" type="noConversion"/>
  </si>
  <si>
    <t>欢迎背板4*7m</t>
    <phoneticPr fontId="27" type="noConversion"/>
  </si>
  <si>
    <t>含发光LOGO板</t>
    <rPh sb="0" eb="1">
      <t>han</t>
    </rPh>
    <rPh sb="1" eb="2">
      <t>fa'guang</t>
    </rPh>
    <rPh sb="7" eb="8">
      <t>ban</t>
    </rPh>
    <phoneticPr fontId="27" type="noConversion"/>
  </si>
  <si>
    <t>日程背板 3*6</t>
    <phoneticPr fontId="27" type="noConversion"/>
  </si>
  <si>
    <t>主屏P3规格LED显示屏  3*12三组</t>
    <rPh sb="0" eb="1">
      <t>zhu ping</t>
    </rPh>
    <rPh sb="18" eb="19">
      <t>san'zu</t>
    </rPh>
    <phoneticPr fontId="36" type="noConversion"/>
  </si>
  <si>
    <t>调光台</t>
    <rPh sb="0" eb="1">
      <t>tiao</t>
    </rPh>
    <rPh sb="1" eb="2">
      <t>guang</t>
    </rPh>
    <rPh sb="2" eb="3">
      <t>tai</t>
    </rPh>
    <phoneticPr fontId="27" type="noConversion"/>
  </si>
  <si>
    <t>高端论坛 2.5*4m</t>
    <phoneticPr fontId="27" type="noConversion"/>
  </si>
  <si>
    <t>云主题论坛 2.5*4m</t>
    <phoneticPr fontId="27" type="noConversion"/>
  </si>
  <si>
    <t>云平台论坛 2.5*4m</t>
    <phoneticPr fontId="27" type="noConversion"/>
  </si>
  <si>
    <t>医疗论坛 2.5*4m</t>
    <phoneticPr fontId="27" type="noConversion"/>
  </si>
  <si>
    <t>云生态论坛 2.5*4m</t>
    <phoneticPr fontId="27" type="noConversion"/>
  </si>
  <si>
    <t>议程板 3*5m木机构</t>
    <rPh sb="8" eb="9">
      <t>mu</t>
    </rPh>
    <rPh sb="9" eb="10">
      <t>ji'gou</t>
    </rPh>
    <phoneticPr fontId="27" type="noConversion"/>
  </si>
  <si>
    <t>指示系统 80*200木结构</t>
    <rPh sb="11" eb="12">
      <t>mu'jie'gou</t>
    </rPh>
    <phoneticPr fontId="27" type="noConversion"/>
  </si>
  <si>
    <t>人</t>
    <rPh sb="0" eb="1">
      <t>ren</t>
    </rPh>
    <phoneticPr fontId="27" type="noConversion"/>
  </si>
  <si>
    <t>人/天</t>
    <rPh sb="0" eb="1">
      <t>ren</t>
    </rPh>
    <rPh sb="2" eb="3">
      <t>tian</t>
    </rPh>
    <phoneticPr fontId="27" type="noConversion"/>
  </si>
  <si>
    <t>项</t>
    <rPh sb="0" eb="1">
      <t>xiang</t>
    </rPh>
    <phoneticPr fontId="27" type="noConversion"/>
  </si>
  <si>
    <t>按酒店费用收取</t>
    <rPh sb="0" eb="1">
      <t>an</t>
    </rPh>
    <rPh sb="1" eb="2">
      <t>jiu'dian</t>
    </rPh>
    <rPh sb="3" eb="4">
      <t>fei'yong</t>
    </rPh>
    <rPh sb="5" eb="6">
      <t>shou'qu</t>
    </rPh>
    <phoneticPr fontId="27" type="noConversion"/>
  </si>
  <si>
    <t>胸卡绳+PVC板材质</t>
    <rPh sb="0" eb="1">
      <t>xiong'ka'sheng</t>
    </rPh>
    <rPh sb="7" eb="8">
      <t>ban</t>
    </rPh>
    <rPh sb="8" eb="9">
      <t>cai'zhi</t>
    </rPh>
    <phoneticPr fontId="27" type="noConversion"/>
  </si>
  <si>
    <t>根据实际情况结算</t>
    <rPh sb="0" eb="1">
      <t>gen'ju</t>
    </rPh>
    <rPh sb="2" eb="3">
      <t>shi'ji</t>
    </rPh>
    <rPh sb="4" eb="5">
      <t>qing'kuang</t>
    </rPh>
    <rPh sb="6" eb="7">
      <t>jie'suan</t>
    </rPh>
    <phoneticPr fontId="27" type="noConversion"/>
  </si>
  <si>
    <t>次</t>
    <rPh sb="0" eb="1">
      <t>ci</t>
    </rPh>
    <phoneticPr fontId="27" type="noConversion"/>
  </si>
  <si>
    <t>晚餐</t>
    <phoneticPr fontId="27" type="noConversion"/>
  </si>
  <si>
    <r>
      <t xml:space="preserve">北京乐多港万豪酒店-用友数字体验馆
</t>
    </r>
    <r>
      <rPr>
        <sz val="10"/>
        <color rgb="FFFF0000"/>
        <rFont val="微软雅黑"/>
        <family val="2"/>
        <charset val="134"/>
      </rPr>
      <t>单趟，如果需要等待送机，价格为1800</t>
    </r>
    <phoneticPr fontId="61" type="noConversion"/>
  </si>
  <si>
    <t>免收</t>
    <phoneticPr fontId="27" type="noConversion"/>
  </si>
  <si>
    <t xml:space="preserve">酒店17日--19日，每天4人  </t>
    <phoneticPr fontId="27" type="noConversion"/>
  </si>
  <si>
    <t>未包含会议住宿+会场租用部分税金</t>
  </si>
  <si>
    <t>用友云展区</t>
    <rPh sb="0" eb="1">
      <t>yong'you'yun</t>
    </rPh>
    <rPh sb="3" eb="4">
      <t>zhan'qu</t>
    </rPh>
    <phoneticPr fontId="27" type="noConversion"/>
  </si>
  <si>
    <t>2米高3.5米宽16：9LED</t>
    <rPh sb="1" eb="2">
      <t>mi</t>
    </rPh>
    <rPh sb="2" eb="3">
      <t>gao</t>
    </rPh>
    <rPh sb="6" eb="7">
      <t>mi</t>
    </rPh>
    <rPh sb="7" eb="8">
      <t>kuan</t>
    </rPh>
    <phoneticPr fontId="27" type="noConversion"/>
  </si>
  <si>
    <t>主舞台 40*4.8m*0.6m</t>
    <phoneticPr fontId="36" type="noConversion"/>
  </si>
  <si>
    <t>LED底座 雷亚架舞台 上铺钢木结构舞台板 42*1.5m 1.2m高 3组</t>
    <rPh sb="3" eb="4">
      <t>di'zuo</t>
    </rPh>
    <phoneticPr fontId="27" type="noConversion"/>
  </si>
  <si>
    <t>3*10米地台高20厘米</t>
    <rPh sb="4" eb="5">
      <t>mi</t>
    </rPh>
    <rPh sb="5" eb="6">
      <t>di'tai</t>
    </rPh>
    <rPh sb="7" eb="8">
      <t>gao</t>
    </rPh>
    <rPh sb="10" eb="11">
      <t>li'mi</t>
    </rPh>
    <phoneticPr fontId="27" type="noConversion"/>
  </si>
  <si>
    <t>《星空畅想》3人含视频修改</t>
    <rPh sb="1" eb="2">
      <t>xing'kong</t>
    </rPh>
    <rPh sb="3" eb="4">
      <t>chang'xiang</t>
    </rPh>
    <rPh sb="7" eb="8">
      <t>ren</t>
    </rPh>
    <rPh sb="8" eb="9">
      <t>han</t>
    </rPh>
    <rPh sb="9" eb="10">
      <t>shi'pin</t>
    </rPh>
    <rPh sb="11" eb="12">
      <t>xiu'gai</t>
    </rPh>
    <phoneticPr fontId="41" type="noConversion"/>
  </si>
  <si>
    <t>《鼓舞中华》主舞1人伴舞6人</t>
    <rPh sb="1" eb="2">
      <t>gu'wu</t>
    </rPh>
    <rPh sb="3" eb="4">
      <t>zhong'hua</t>
    </rPh>
    <rPh sb="6" eb="7">
      <t>zhu'wu</t>
    </rPh>
    <rPh sb="9" eb="10">
      <t>ren</t>
    </rPh>
    <rPh sb="10" eb="11">
      <t>ban'wu</t>
    </rPh>
    <rPh sb="13" eb="14">
      <t>ren</t>
    </rPh>
    <phoneticPr fontId="41" type="noConversion"/>
  </si>
  <si>
    <t>俏花旦8人</t>
    <rPh sb="0" eb="1">
      <t>qiao'hua'dan</t>
    </rPh>
    <rPh sb="4" eb="5">
      <t>ren</t>
    </rPh>
    <phoneticPr fontId="27" type="noConversion"/>
  </si>
  <si>
    <t>中间辅屏2组 3*2.5</t>
    <rPh sb="0" eb="1">
      <t>zhong'jain</t>
    </rPh>
    <rPh sb="2" eb="3">
      <t>fu'zhu</t>
    </rPh>
    <rPh sb="3" eb="4">
      <t>ping'mu</t>
    </rPh>
    <rPh sb="5" eb="6">
      <t>zu</t>
    </rPh>
    <phoneticPr fontId="27" type="noConversion"/>
  </si>
  <si>
    <t>中间两个现场投屏</t>
    <rPh sb="0" eb="1">
      <t>zhong'jan</t>
    </rPh>
    <rPh sb="2" eb="3">
      <t>liang'ge</t>
    </rPh>
    <rPh sb="4" eb="5">
      <t>xian'chang</t>
    </rPh>
    <rPh sb="6" eb="7">
      <t>tou'ping</t>
    </rPh>
    <phoneticPr fontId="27" type="noConversion"/>
  </si>
  <si>
    <t>类别</t>
    <phoneticPr fontId="27" type="noConversion"/>
  </si>
  <si>
    <t>项目</t>
    <phoneticPr fontId="27" type="noConversion"/>
  </si>
  <si>
    <t>数量</t>
    <phoneticPr fontId="27" type="noConversion"/>
  </si>
  <si>
    <t>单位</t>
    <phoneticPr fontId="27" type="noConversion"/>
  </si>
  <si>
    <t>数量2</t>
    <phoneticPr fontId="27" type="noConversion"/>
  </si>
  <si>
    <t>单价</t>
    <phoneticPr fontId="27" type="noConversion"/>
  </si>
  <si>
    <t>小计（预算）</t>
    <phoneticPr fontId="27" type="noConversion"/>
  </si>
  <si>
    <t>备注</t>
    <phoneticPr fontId="27" type="noConversion"/>
  </si>
  <si>
    <t>含双早，北京乐多港万豪酒店</t>
    <phoneticPr fontId="61" type="noConversion"/>
  </si>
  <si>
    <t>小计</t>
    <phoneticPr fontId="27" type="noConversion"/>
  </si>
  <si>
    <t>桌</t>
    <phoneticPr fontId="27" type="noConversion"/>
  </si>
  <si>
    <t>天</t>
    <phoneticPr fontId="61" type="noConversion"/>
  </si>
  <si>
    <t>酒店自有 100M（酒店是200M）</t>
    <phoneticPr fontId="27" type="noConversion"/>
  </si>
  <si>
    <t>联通单申请，参考 价格  10-12w</t>
    <phoneticPr fontId="27" type="noConversion"/>
  </si>
  <si>
    <r>
      <t>贵宾接待室</t>
    </r>
    <r>
      <rPr>
        <sz val="10"/>
        <color rgb="FFFF0000"/>
        <rFont val="微软雅黑"/>
        <family val="2"/>
        <charset val="134"/>
      </rPr>
      <t>（免费提供）</t>
    </r>
    <phoneticPr fontId="27" type="noConversion"/>
  </si>
  <si>
    <r>
      <t xml:space="preserve">工作人员
</t>
    </r>
    <r>
      <rPr>
        <sz val="10"/>
        <color rgb="FFFF0000"/>
        <rFont val="微软雅黑"/>
        <family val="2"/>
        <charset val="134"/>
      </rPr>
      <t>（按照4人收费，
实际安排6人）</t>
    </r>
    <phoneticPr fontId="27" type="noConversion"/>
  </si>
  <si>
    <t>费用合计：</t>
    <phoneticPr fontId="27" type="noConversion"/>
  </si>
  <si>
    <t>会议用餐</t>
    <phoneticPr fontId="27" type="noConversion"/>
  </si>
  <si>
    <t>工作人员</t>
    <phoneticPr fontId="27" type="noConversion"/>
  </si>
  <si>
    <t>税</t>
    <phoneticPr fontId="27" type="noConversion"/>
  </si>
  <si>
    <t>会议+晚宴礼仪</t>
    <phoneticPr fontId="41" type="noConversion"/>
  </si>
  <si>
    <t>2019年用友商业伙伴大会预算表</t>
    <phoneticPr fontId="27" type="noConversion"/>
  </si>
  <si>
    <t>包含1次彩排</t>
    <phoneticPr fontId="27" type="noConversion"/>
  </si>
  <si>
    <t>中国乐队4人1首伴奏8首演唱</t>
    <rPh sb="0" eb="1">
      <t>zhong'guo</t>
    </rPh>
    <rPh sb="5" eb="6">
      <t>ren</t>
    </rPh>
    <rPh sb="7" eb="8">
      <t>shou</t>
    </rPh>
    <rPh sb="8" eb="9">
      <t>ban'zou</t>
    </rPh>
    <rPh sb="11" eb="12">
      <t>shou</t>
    </rPh>
    <rPh sb="12" eb="13">
      <t>yan'chang</t>
    </rPh>
    <phoneticPr fontId="41" type="noConversion"/>
  </si>
  <si>
    <r>
      <t xml:space="preserve">北京乐多港万豪酒店1层
</t>
    </r>
    <r>
      <rPr>
        <sz val="10"/>
        <color rgb="FFFF0000"/>
        <rFont val="微软雅黑"/>
        <family val="2"/>
        <charset val="134"/>
      </rPr>
      <t>1月18日0：00-1月18日晚上5：00</t>
    </r>
    <phoneticPr fontId="61" type="noConversion"/>
  </si>
  <si>
    <t>会议室1 2厅81㎡</t>
    <phoneticPr fontId="27" type="noConversion"/>
  </si>
  <si>
    <t>天</t>
    <phoneticPr fontId="27" type="noConversion"/>
  </si>
  <si>
    <t>医疗</t>
    <phoneticPr fontId="27" type="noConversion"/>
  </si>
  <si>
    <r>
      <t xml:space="preserve">北京乐多港万豪酒店1层万豪厅1200㎡+序厅  
</t>
    </r>
    <r>
      <rPr>
        <sz val="10"/>
        <color rgb="FFFF0000"/>
        <rFont val="微软雅黑"/>
        <family val="2"/>
        <charset val="134"/>
      </rPr>
      <t>1月17日凌晨0：00-1月18日早上8：00</t>
    </r>
    <phoneticPr fontId="61" type="noConversion"/>
  </si>
  <si>
    <t>赠送</t>
    <phoneticPr fontId="27" type="noConversion"/>
  </si>
  <si>
    <t>讲台花、签到台花、VIP鲜花等</t>
    <phoneticPr fontId="27" type="noConversion"/>
  </si>
  <si>
    <t>酒店自助商务简餐</t>
    <phoneticPr fontId="61" type="noConversion"/>
  </si>
  <si>
    <t>会议室4+5厅90㎡</t>
    <phoneticPr fontId="27" type="noConversion"/>
  </si>
  <si>
    <r>
      <t>酒店晚宴</t>
    </r>
    <r>
      <rPr>
        <sz val="10"/>
        <color rgb="FFFF0000"/>
        <rFont val="微软雅黑"/>
        <family val="2"/>
        <charset val="134"/>
      </rPr>
      <t xml:space="preserve">  10人一桌， 不含软饮，自带收取200一桌（如需酒店软饮2小时畅饮，388元/人）</t>
    </r>
    <phoneticPr fontId="61" type="noConversion"/>
  </si>
  <si>
    <t>会议室 3厅 （免费提供）</t>
    <phoneticPr fontId="27" type="noConversion"/>
  </si>
  <si>
    <t>永乐厅（LED）</t>
    <phoneticPr fontId="27" type="noConversion"/>
  </si>
  <si>
    <r>
      <t xml:space="preserve">北京乐多港万豪酒店1层永乐厅640㎡
</t>
    </r>
    <r>
      <rPr>
        <sz val="10"/>
        <color rgb="FFFF0000"/>
        <rFont val="微软雅黑"/>
        <family val="2"/>
        <charset val="134"/>
      </rPr>
      <t>1月18日早晨8：00-1月18日晚上5：00</t>
    </r>
    <phoneticPr fontId="61" type="noConversion"/>
  </si>
  <si>
    <r>
      <rPr>
        <sz val="10"/>
        <rFont val="微软雅黑"/>
        <family val="2"/>
        <charset val="134"/>
      </rPr>
      <t>北京乐多港万豪酒店1层永乐厅  LED使用</t>
    </r>
    <r>
      <rPr>
        <sz val="10"/>
        <color rgb="FFFF0000"/>
        <rFont val="微软雅黑"/>
        <family val="2"/>
        <charset val="134"/>
      </rPr>
      <t xml:space="preserve">
1月18日早晨8：00-1月18日中午5：00</t>
    </r>
    <phoneticPr fontId="61" type="noConversion"/>
  </si>
  <si>
    <t>预计20人</t>
    <phoneticPr fontId="27" type="noConversion"/>
  </si>
  <si>
    <r>
      <t xml:space="preserve">北京乐多港万豪酒店1层万豪厅1200㎡+序厅
</t>
    </r>
    <r>
      <rPr>
        <sz val="10"/>
        <color rgb="FFFF0000"/>
        <rFont val="微软雅黑"/>
        <family val="2"/>
        <charset val="134"/>
      </rPr>
      <t>1月18日早上8：00-1月18日晚上9：00</t>
    </r>
    <phoneticPr fontId="61" type="noConversion"/>
  </si>
  <si>
    <t>代购会议用品</t>
    <phoneticPr fontId="27" type="noConversion"/>
  </si>
  <si>
    <t>场</t>
    <phoneticPr fontId="27" type="noConversion"/>
  </si>
  <si>
    <t>2019用友商业伙伴大会 增项</t>
    <phoneticPr fontId="27" type="noConversion"/>
  </si>
  <si>
    <t>代购会议用品</t>
    <rPh sb="1" eb="2">
      <t>xing'kong</t>
    </rPh>
    <rPh sb="3" eb="4">
      <t>chang'xiangrenhanshi'pinxiu'gai</t>
    </rPh>
    <phoneticPr fontId="41" type="noConversion"/>
  </si>
  <si>
    <t>增加费用</t>
    <phoneticPr fontId="41" type="noConversion"/>
  </si>
  <si>
    <t>会议增项</t>
    <phoneticPr fontId="27" type="noConversion"/>
  </si>
  <si>
    <t>2019用友商业伙伴大会 晚宴费用</t>
    <phoneticPr fontId="27" type="noConversion"/>
  </si>
  <si>
    <t>2019用友商业伙伴大会 会务费用</t>
    <phoneticPr fontId="27" type="noConversion"/>
  </si>
  <si>
    <t>2019用友商业伙伴大会 会展费用</t>
    <rPh sb="10" eb="11">
      <t>hui'zhan</t>
    </rPh>
    <phoneticPr fontId="27" type="noConversion"/>
  </si>
  <si>
    <t>总计</t>
    <phoneticPr fontId="27" type="noConversion"/>
  </si>
  <si>
    <t>以上优惠价</t>
    <phoneticPr fontId="27" type="noConversion"/>
  </si>
  <si>
    <t xml:space="preserve"> </t>
    <phoneticPr fontId="27" type="noConversion"/>
  </si>
  <si>
    <t xml:space="preserve">分会场（云主题论坛）：宴会厅C </t>
    <phoneticPr fontId="27" type="noConversion"/>
  </si>
  <si>
    <t xml:space="preserve"> </t>
    <phoneticPr fontId="27" type="noConversion"/>
  </si>
  <si>
    <t>赠送</t>
    <phoneticPr fontId="27" type="noConversion"/>
  </si>
  <si>
    <t>包含增值税专用发票税金</t>
    <phoneticPr fontId="27" type="noConversion"/>
  </si>
  <si>
    <t>包含增值税专用发票税金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</si>
</sst>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43" formatCode="_ * #,##0.00_ ;_ * \-#,##0.00_ ;_ * &quot;-&quot;??_ ;_ @_ "/>
    <numFmt numFmtId="176" formatCode="&quot;¥&quot;#,##0.00_);[Red]\(&quot;¥&quot;#,##0.00\)"/>
    <numFmt numFmtId="177" formatCode="_ \¥* #,##0.00_ ;_ \¥* \-#,##0.00_ ;_ \¥* &quot;-&quot;??_ ;_ @_ "/>
    <numFmt numFmtId="178" formatCode="&quot;￥&quot;#,##0.00_);[Red]\(&quot;￥&quot;#,##0.00\)"/>
    <numFmt numFmtId="179" formatCode="_ \¥* #,##0.00_ ;_ \¥* \-#,##0.00_ ;_ \¥* \-??_ ;_ @_ "/>
    <numFmt numFmtId="180" formatCode="_-* #,##0.00\ [$€-1]_-;\-* #,##0.00\ [$€-1]_-;_-* &quot;-&quot;??\ [$€-1]_-"/>
    <numFmt numFmtId="181" formatCode="0.00_);[Red]\(0.00\)"/>
  </numFmts>
  <fonts count="71">
    <font>
      <sz val="11"/>
      <color indexed="8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Verdana"/>
      <family val="2"/>
    </font>
    <font>
      <b/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1"/>
      <color rgb="FF000000"/>
      <name val="微软雅黑"/>
      <family val="3"/>
      <charset val="134"/>
    </font>
    <font>
      <b/>
      <sz val="12"/>
      <color rgb="FF000000"/>
      <name val="Verdana"/>
      <family val="2"/>
    </font>
    <font>
      <sz val="11"/>
      <color indexed="8"/>
      <name val="微软雅黑"/>
      <family val="3"/>
      <charset val="134"/>
    </font>
    <font>
      <b/>
      <sz val="12"/>
      <color rgb="FF000000"/>
      <name val="Verdana"/>
      <family val="2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Geneva"/>
      <family val="2"/>
    </font>
    <font>
      <b/>
      <sz val="16"/>
      <color indexed="63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indexed="63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5" tint="-0.249977111117893"/>
      <name val="宋体"/>
      <family val="3"/>
      <charset val="134"/>
    </font>
    <font>
      <b/>
      <sz val="11"/>
      <color theme="5" tint="-0.249977111117893"/>
      <name val="微软雅黑"/>
      <family val="2"/>
      <charset val="134"/>
    </font>
    <font>
      <sz val="11"/>
      <color theme="0"/>
      <name val="宋体"/>
      <family val="3"/>
      <charset val="134"/>
    </font>
    <font>
      <b/>
      <sz val="11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63"/>
      <name val="微软雅黑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4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14">
    <xf numFmtId="180" fontId="0" fillId="0" borderId="0">
      <alignment vertical="center"/>
    </xf>
    <xf numFmtId="180" fontId="12" fillId="9" borderId="0" applyNumberFormat="0" applyBorder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2" fillId="9" borderId="0" applyNumberFormat="0" applyBorder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0" borderId="0">
      <alignment vertical="center"/>
    </xf>
    <xf numFmtId="180" fontId="12" fillId="12" borderId="0" applyNumberFormat="0" applyBorder="0" applyAlignment="0" applyProtection="0">
      <alignment vertical="center"/>
    </xf>
    <xf numFmtId="180" fontId="17" fillId="0" borderId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9" fontId="2" fillId="0" borderId="0" applyProtection="0">
      <alignment vertical="center"/>
    </xf>
    <xf numFmtId="9" fontId="2" fillId="0" borderId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12" fillId="0" borderId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80" fontId="24" fillId="5" borderId="13" applyNumberFormat="0" applyAlignment="0" applyProtection="0">
      <alignment vertical="center"/>
    </xf>
    <xf numFmtId="180" fontId="24" fillId="5" borderId="13" applyNumberFormat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17" fillId="24" borderId="14" applyNumberFormat="0" applyFont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34" fillId="0" borderId="0"/>
    <xf numFmtId="180" fontId="2" fillId="0" borderId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34" fillId="0" borderId="0"/>
    <xf numFmtId="180" fontId="17" fillId="0" borderId="0" applyFont="0" applyFill="0" applyBorder="0" applyAlignment="0" applyProtection="0">
      <alignment vertical="center"/>
    </xf>
    <xf numFmtId="180" fontId="2" fillId="0" borderId="0">
      <alignment vertical="center"/>
    </xf>
    <xf numFmtId="180" fontId="44" fillId="0" borderId="0">
      <alignment vertical="center"/>
    </xf>
    <xf numFmtId="180" fontId="2" fillId="0" borderId="0"/>
    <xf numFmtId="180" fontId="1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44" fillId="0" borderId="0"/>
    <xf numFmtId="180" fontId="1" fillId="0" borderId="0"/>
    <xf numFmtId="180" fontId="49" fillId="0" borderId="0">
      <alignment vertical="center"/>
    </xf>
  </cellStyleXfs>
  <cellXfs count="305">
    <xf numFmtId="180" fontId="0" fillId="0" borderId="0" xfId="0">
      <alignment vertical="center"/>
    </xf>
    <xf numFmtId="180" fontId="2" fillId="0" borderId="0" xfId="0" applyFont="1" applyAlignment="1">
      <alignment vertical="center"/>
    </xf>
    <xf numFmtId="180" fontId="4" fillId="0" borderId="0" xfId="0" applyFont="1">
      <alignment vertical="center"/>
    </xf>
    <xf numFmtId="40" fontId="0" fillId="0" borderId="0" xfId="0" applyNumberFormat="1">
      <alignment vertical="center"/>
    </xf>
    <xf numFmtId="180" fontId="0" fillId="0" borderId="0" xfId="0" applyAlignment="1">
      <alignment horizontal="center" vertical="center"/>
    </xf>
    <xf numFmtId="180" fontId="28" fillId="0" borderId="0" xfId="0" applyFont="1" applyBorder="1" applyAlignment="1">
      <alignment vertical="center" wrapText="1"/>
    </xf>
    <xf numFmtId="180" fontId="0" fillId="0" borderId="0" xfId="0" applyFill="1">
      <alignment vertical="center"/>
    </xf>
    <xf numFmtId="178" fontId="32" fillId="5" borderId="2" xfId="0" applyNumberFormat="1" applyFont="1" applyFill="1" applyBorder="1">
      <alignment vertical="center"/>
    </xf>
    <xf numFmtId="180" fontId="30" fillId="8" borderId="4" xfId="0" applyFont="1" applyFill="1" applyBorder="1" applyAlignment="1">
      <alignment horizontal="center" vertical="center"/>
    </xf>
    <xf numFmtId="180" fontId="0" fillId="0" borderId="0" xfId="0" applyFill="1">
      <alignment vertical="center"/>
    </xf>
    <xf numFmtId="178" fontId="0" fillId="0" borderId="0" xfId="0" applyNumberFormat="1">
      <alignment vertical="center"/>
    </xf>
    <xf numFmtId="178" fontId="8" fillId="27" borderId="15" xfId="0" applyNumberFormat="1" applyFont="1" applyFill="1" applyBorder="1">
      <alignment vertical="center"/>
    </xf>
    <xf numFmtId="178" fontId="8" fillId="27" borderId="20" xfId="0" applyNumberFormat="1" applyFont="1" applyFill="1" applyBorder="1" applyAlignment="1">
      <alignment horizontal="center" vertical="center"/>
    </xf>
    <xf numFmtId="178" fontId="8" fillId="4" borderId="17" xfId="0" applyNumberFormat="1" applyFont="1" applyFill="1" applyBorder="1">
      <alignment vertical="center"/>
    </xf>
    <xf numFmtId="178" fontId="8" fillId="4" borderId="19" xfId="0" applyNumberFormat="1" applyFont="1" applyFill="1" applyBorder="1" applyAlignment="1">
      <alignment horizontal="center" vertical="center"/>
    </xf>
    <xf numFmtId="180" fontId="3" fillId="31" borderId="0" xfId="0" applyFont="1" applyFill="1" applyAlignment="1">
      <alignment vertical="center"/>
    </xf>
    <xf numFmtId="180" fontId="0" fillId="28" borderId="0" xfId="0" applyFill="1">
      <alignment vertical="center"/>
    </xf>
    <xf numFmtId="38" fontId="52" fillId="0" borderId="26" xfId="113" applyNumberFormat="1" applyFont="1" applyFill="1" applyBorder="1" applyAlignment="1">
      <alignment horizontal="center" vertical="center" wrapText="1"/>
    </xf>
    <xf numFmtId="180" fontId="51" fillId="32" borderId="26" xfId="113" applyFont="1" applyFill="1" applyBorder="1" applyAlignment="1">
      <alignment horizontal="center" vertical="center" wrapText="1"/>
    </xf>
    <xf numFmtId="38" fontId="51" fillId="32" borderId="26" xfId="113" applyNumberFormat="1" applyFont="1" applyFill="1" applyBorder="1" applyAlignment="1">
      <alignment horizontal="center" vertical="center" wrapText="1"/>
    </xf>
    <xf numFmtId="180" fontId="53" fillId="0" borderId="26" xfId="113" applyFont="1" applyFill="1" applyBorder="1" applyAlignment="1">
      <alignment horizontal="center" vertical="center" wrapText="1"/>
    </xf>
    <xf numFmtId="180" fontId="9" fillId="0" borderId="26" xfId="62" applyFont="1" applyFill="1" applyBorder="1" applyAlignment="1">
      <alignment horizontal="center" vertical="center"/>
    </xf>
    <xf numFmtId="180" fontId="7" fillId="31" borderId="15" xfId="0" applyFont="1" applyFill="1" applyBorder="1" applyAlignment="1">
      <alignment horizontal="center" vertical="center" wrapText="1"/>
    </xf>
    <xf numFmtId="40" fontId="7" fillId="31" borderId="15" xfId="0" applyNumberFormat="1" applyFont="1" applyFill="1" applyBorder="1" applyAlignment="1">
      <alignment horizontal="center" vertical="center" wrapText="1"/>
    </xf>
    <xf numFmtId="40" fontId="7" fillId="31" borderId="20" xfId="0" applyNumberFormat="1" applyFont="1" applyFill="1" applyBorder="1" applyAlignment="1">
      <alignment horizontal="center" vertical="center" wrapText="1"/>
    </xf>
    <xf numFmtId="40" fontId="9" fillId="0" borderId="26" xfId="62" applyNumberFormat="1" applyFont="1" applyFill="1" applyBorder="1">
      <alignment vertical="center"/>
    </xf>
    <xf numFmtId="178" fontId="9" fillId="0" borderId="26" xfId="62" applyNumberFormat="1" applyFont="1" applyFill="1" applyBorder="1">
      <alignment vertical="center"/>
    </xf>
    <xf numFmtId="180" fontId="9" fillId="0" borderId="26" xfId="62" applyFont="1" applyFill="1" applyBorder="1" applyAlignment="1">
      <alignment horizontal="center" vertical="center" wrapText="1"/>
    </xf>
    <xf numFmtId="178" fontId="8" fillId="4" borderId="16" xfId="0" applyNumberFormat="1" applyFont="1" applyFill="1" applyBorder="1">
      <alignment vertical="center"/>
    </xf>
    <xf numFmtId="178" fontId="8" fillId="4" borderId="22" xfId="0" applyNumberFormat="1" applyFont="1" applyFill="1" applyBorder="1" applyAlignment="1">
      <alignment horizontal="center" vertical="center"/>
    </xf>
    <xf numFmtId="180" fontId="5" fillId="8" borderId="4" xfId="0" applyFont="1" applyFill="1" applyBorder="1" applyAlignment="1">
      <alignment horizontal="center" vertical="center"/>
    </xf>
    <xf numFmtId="40" fontId="5" fillId="3" borderId="26" xfId="0" applyNumberFormat="1" applyFont="1" applyFill="1" applyBorder="1" applyAlignment="1">
      <alignment horizontal="right" vertical="center"/>
    </xf>
    <xf numFmtId="178" fontId="9" fillId="3" borderId="26" xfId="0" applyNumberFormat="1" applyFont="1" applyFill="1" applyBorder="1">
      <alignment vertical="center"/>
    </xf>
    <xf numFmtId="180" fontId="5" fillId="0" borderId="26" xfId="0" applyNumberFormat="1" applyFont="1" applyFill="1" applyBorder="1" applyAlignment="1">
      <alignment horizontal="center" vertical="center" wrapText="1"/>
    </xf>
    <xf numFmtId="40" fontId="9" fillId="0" borderId="26" xfId="0" applyNumberFormat="1" applyFont="1" applyFill="1" applyBorder="1" applyAlignment="1">
      <alignment horizontal="right" vertical="center"/>
    </xf>
    <xf numFmtId="40" fontId="35" fillId="26" borderId="26" xfId="0" applyNumberFormat="1" applyFont="1" applyFill="1" applyBorder="1" applyAlignment="1">
      <alignment horizontal="right" vertical="center"/>
    </xf>
    <xf numFmtId="40" fontId="35" fillId="25" borderId="26" xfId="0" applyNumberFormat="1" applyFont="1" applyFill="1" applyBorder="1" applyAlignment="1">
      <alignment horizontal="right" vertical="center"/>
    </xf>
    <xf numFmtId="180" fontId="5" fillId="0" borderId="23" xfId="0" applyNumberFormat="1" applyFont="1" applyFill="1" applyBorder="1" applyAlignment="1">
      <alignment horizontal="center" vertical="center" wrapText="1"/>
    </xf>
    <xf numFmtId="40" fontId="5" fillId="0" borderId="26" xfId="0" applyNumberFormat="1" applyFont="1" applyBorder="1">
      <alignment vertical="center"/>
    </xf>
    <xf numFmtId="40" fontId="5" fillId="0" borderId="26" xfId="0" applyNumberFormat="1" applyFont="1" applyFill="1" applyBorder="1" applyAlignment="1">
      <alignment horizontal="right" vertical="center"/>
    </xf>
    <xf numFmtId="178" fontId="9" fillId="0" borderId="26" xfId="0" applyNumberFormat="1" applyFont="1" applyFill="1" applyBorder="1">
      <alignment vertical="center"/>
    </xf>
    <xf numFmtId="180" fontId="7" fillId="31" borderId="18" xfId="0" applyFont="1" applyFill="1" applyBorder="1" applyAlignment="1">
      <alignment horizontal="center" vertical="center" wrapText="1"/>
    </xf>
    <xf numFmtId="178" fontId="8" fillId="28" borderId="42" xfId="0" applyNumberFormat="1" applyFont="1" applyFill="1" applyBorder="1" applyAlignment="1">
      <alignment horizontal="center" vertical="center"/>
    </xf>
    <xf numFmtId="180" fontId="9" fillId="0" borderId="26" xfId="0" applyFont="1" applyFill="1" applyBorder="1" applyAlignment="1">
      <alignment horizontal="center" vertical="center"/>
    </xf>
    <xf numFmtId="40" fontId="9" fillId="0" borderId="26" xfId="0" applyNumberFormat="1" applyFont="1" applyFill="1" applyBorder="1">
      <alignment vertical="center"/>
    </xf>
    <xf numFmtId="180" fontId="54" fillId="0" borderId="0" xfId="0" applyFont="1">
      <alignment vertical="center"/>
    </xf>
    <xf numFmtId="180" fontId="55" fillId="32" borderId="41" xfId="0" applyFont="1" applyFill="1" applyBorder="1" applyAlignment="1">
      <alignment horizontal="right" vertical="center"/>
    </xf>
    <xf numFmtId="178" fontId="55" fillId="32" borderId="20" xfId="0" applyNumberFormat="1" applyFont="1" applyFill="1" applyBorder="1" applyAlignment="1">
      <alignment horizontal="center" vertical="center"/>
    </xf>
    <xf numFmtId="180" fontId="57" fillId="32" borderId="0" xfId="0" applyFont="1" applyFill="1" applyBorder="1" applyAlignment="1">
      <alignment horizontal="center" vertical="center" wrapText="1"/>
    </xf>
    <xf numFmtId="178" fontId="57" fillId="32" borderId="15" xfId="0" applyNumberFormat="1" applyFont="1" applyFill="1" applyBorder="1">
      <alignment vertical="center"/>
    </xf>
    <xf numFmtId="180" fontId="57" fillId="32" borderId="15" xfId="0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horizontal="center" vertical="center" wrapText="1"/>
    </xf>
    <xf numFmtId="9" fontId="58" fillId="5" borderId="2" xfId="0" applyNumberFormat="1" applyFont="1" applyFill="1" applyBorder="1" applyAlignment="1">
      <alignment horizontal="center" vertical="center"/>
    </xf>
    <xf numFmtId="178" fontId="57" fillId="32" borderId="2" xfId="0" applyNumberFormat="1" applyFont="1" applyFill="1" applyBorder="1">
      <alignment vertical="center"/>
    </xf>
    <xf numFmtId="178" fontId="57" fillId="32" borderId="4" xfId="0" applyNumberFormat="1" applyFont="1" applyFill="1" applyBorder="1" applyAlignment="1">
      <alignment horizontal="center" vertical="center"/>
    </xf>
    <xf numFmtId="180" fontId="56" fillId="32" borderId="0" xfId="0" applyFont="1" applyFill="1">
      <alignment vertical="center"/>
    </xf>
    <xf numFmtId="180" fontId="57" fillId="32" borderId="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27" borderId="16" xfId="0" applyNumberFormat="1" applyFont="1" applyFill="1" applyBorder="1">
      <alignment vertical="center"/>
    </xf>
    <xf numFmtId="178" fontId="8" fillId="4" borderId="26" xfId="0" applyNumberFormat="1" applyFont="1" applyFill="1" applyBorder="1">
      <alignment vertical="center"/>
    </xf>
    <xf numFmtId="178" fontId="8" fillId="4" borderId="37" xfId="0" applyNumberFormat="1" applyFont="1" applyFill="1" applyBorder="1">
      <alignment vertical="center"/>
    </xf>
    <xf numFmtId="178" fontId="8" fillId="4" borderId="26" xfId="0" applyNumberFormat="1" applyFont="1" applyFill="1" applyBorder="1" applyAlignment="1">
      <alignment horizontal="center" vertical="center"/>
    </xf>
    <xf numFmtId="180" fontId="60" fillId="0" borderId="0" xfId="0" applyFont="1" applyFill="1" applyAlignment="1">
      <alignment horizontal="left" vertical="center"/>
    </xf>
    <xf numFmtId="180" fontId="0" fillId="0" borderId="0" xfId="0" applyAlignment="1"/>
    <xf numFmtId="180" fontId="60" fillId="0" borderId="0" xfId="0" applyFont="1" applyFill="1" applyAlignment="1">
      <alignment horizontal="center" vertical="center"/>
    </xf>
    <xf numFmtId="176" fontId="60" fillId="0" borderId="0" xfId="0" applyNumberFormat="1" applyFont="1" applyFill="1" applyAlignment="1">
      <alignment horizontal="center" vertical="center" wrapText="1"/>
    </xf>
    <xf numFmtId="176" fontId="60" fillId="0" borderId="0" xfId="0" applyNumberFormat="1" applyFont="1" applyFill="1" applyAlignment="1">
      <alignment horizontal="center" vertical="center"/>
    </xf>
    <xf numFmtId="180" fontId="48" fillId="29" borderId="26" xfId="0" applyFont="1" applyFill="1" applyBorder="1" applyAlignment="1">
      <alignment horizontal="center" vertical="center"/>
    </xf>
    <xf numFmtId="7" fontId="48" fillId="29" borderId="26" xfId="0" applyNumberFormat="1" applyFont="1" applyFill="1" applyBorder="1" applyAlignment="1">
      <alignment horizontal="center" vertical="center"/>
    </xf>
    <xf numFmtId="180" fontId="53" fillId="0" borderId="26" xfId="0" applyFont="1" applyBorder="1" applyAlignment="1">
      <alignment horizontal="center" vertical="center"/>
    </xf>
    <xf numFmtId="7" fontId="53" fillId="0" borderId="26" xfId="0" applyNumberFormat="1" applyFont="1" applyBorder="1" applyAlignment="1">
      <alignment horizontal="center" vertical="center"/>
    </xf>
    <xf numFmtId="180" fontId="64" fillId="0" borderId="26" xfId="0" applyFont="1" applyBorder="1">
      <alignment vertical="center"/>
    </xf>
    <xf numFmtId="180" fontId="53" fillId="0" borderId="26" xfId="0" applyFont="1" applyBorder="1" applyAlignment="1">
      <alignment horizontal="center" vertical="center" wrapText="1"/>
    </xf>
    <xf numFmtId="180" fontId="53" fillId="29" borderId="26" xfId="0" applyFont="1" applyFill="1" applyBorder="1" applyAlignment="1">
      <alignment horizontal="center" vertical="center"/>
    </xf>
    <xf numFmtId="180" fontId="53" fillId="29" borderId="26" xfId="0" applyFont="1" applyFill="1" applyBorder="1" applyAlignment="1">
      <alignment horizontal="center" vertical="center" wrapText="1"/>
    </xf>
    <xf numFmtId="7" fontId="53" fillId="29" borderId="26" xfId="0" applyNumberFormat="1" applyFont="1" applyFill="1" applyBorder="1" applyAlignment="1">
      <alignment horizontal="center" vertical="center"/>
    </xf>
    <xf numFmtId="180" fontId="64" fillId="29" borderId="26" xfId="0" applyFont="1" applyFill="1" applyBorder="1">
      <alignment vertical="center"/>
    </xf>
    <xf numFmtId="7" fontId="65" fillId="32" borderId="26" xfId="0" applyNumberFormat="1" applyFont="1" applyFill="1" applyBorder="1" applyAlignment="1">
      <alignment horizontal="center" vertical="center"/>
    </xf>
    <xf numFmtId="180" fontId="65" fillId="32" borderId="26" xfId="0" applyFont="1" applyFill="1" applyBorder="1">
      <alignment vertical="center"/>
    </xf>
    <xf numFmtId="180" fontId="9" fillId="0" borderId="4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vertical="center" wrapText="1"/>
    </xf>
    <xf numFmtId="180" fontId="9" fillId="0" borderId="26" xfId="62" applyFont="1" applyFill="1" applyBorder="1" applyAlignment="1">
      <alignment vertical="center" wrapText="1"/>
    </xf>
    <xf numFmtId="180" fontId="35" fillId="0" borderId="26" xfId="62" applyFont="1" applyFill="1" applyBorder="1" applyAlignment="1">
      <alignment vertical="center" wrapText="1"/>
    </xf>
    <xf numFmtId="180" fontId="35" fillId="0" borderId="26" xfId="0" applyFont="1" applyFill="1" applyBorder="1" applyAlignment="1">
      <alignment horizontal="left" vertical="center" wrapText="1"/>
    </xf>
    <xf numFmtId="180" fontId="37" fillId="3" borderId="26" xfId="0" applyFont="1" applyFill="1" applyBorder="1" applyAlignment="1">
      <alignment horizontal="left" vertical="center" wrapText="1"/>
    </xf>
    <xf numFmtId="180" fontId="35" fillId="26" borderId="26" xfId="0" applyFont="1" applyFill="1" applyBorder="1" applyAlignment="1">
      <alignment vertical="center" wrapText="1"/>
    </xf>
    <xf numFmtId="180" fontId="35" fillId="0" borderId="26" xfId="0" applyFont="1" applyBorder="1" applyAlignment="1">
      <alignment vertical="center" wrapText="1"/>
    </xf>
    <xf numFmtId="180" fontId="35" fillId="0" borderId="26" xfId="0" applyFont="1" applyFill="1" applyBorder="1" applyAlignment="1">
      <alignment vertical="center" wrapText="1"/>
    </xf>
    <xf numFmtId="180" fontId="5" fillId="28" borderId="26" xfId="0" applyFont="1" applyFill="1" applyBorder="1" applyAlignment="1">
      <alignment horizontal="left" vertical="center" wrapText="1"/>
    </xf>
    <xf numFmtId="180" fontId="5" fillId="0" borderId="26" xfId="0" applyFont="1" applyFill="1" applyBorder="1" applyAlignment="1">
      <alignment vertical="center" wrapText="1"/>
    </xf>
    <xf numFmtId="180" fontId="30" fillId="0" borderId="26" xfId="0" applyFont="1" applyFill="1" applyBorder="1" applyAlignment="1">
      <alignment vertical="center" wrapText="1"/>
    </xf>
    <xf numFmtId="180" fontId="10" fillId="0" borderId="26" xfId="0" applyFont="1" applyFill="1" applyBorder="1" applyAlignment="1">
      <alignment vertical="center" wrapText="1"/>
    </xf>
    <xf numFmtId="180" fontId="31" fillId="0" borderId="26" xfId="0" applyFont="1" applyFill="1" applyBorder="1" applyAlignment="1">
      <alignment vertical="center" wrapText="1"/>
    </xf>
    <xf numFmtId="180" fontId="55" fillId="32" borderId="41" xfId="0" applyFont="1" applyFill="1" applyBorder="1" applyAlignment="1">
      <alignment horizontal="right" vertical="center" wrapText="1"/>
    </xf>
    <xf numFmtId="180" fontId="0" fillId="0" borderId="0" xfId="0" applyAlignment="1">
      <alignment vertical="center" wrapText="1"/>
    </xf>
    <xf numFmtId="180" fontId="10" fillId="26" borderId="26" xfId="62" applyFont="1" applyFill="1" applyBorder="1" applyAlignment="1">
      <alignment horizontal="center" vertical="center"/>
    </xf>
    <xf numFmtId="180" fontId="10" fillId="0" borderId="26" xfId="0" applyFont="1" applyBorder="1" applyAlignment="1">
      <alignment horizontal="center" vertical="center"/>
    </xf>
    <xf numFmtId="180" fontId="67" fillId="0" borderId="26" xfId="0" applyNumberFormat="1" applyFont="1" applyFill="1" applyBorder="1" applyAlignment="1">
      <alignment horizontal="center" vertical="center" wrapText="1"/>
    </xf>
    <xf numFmtId="180" fontId="58" fillId="30" borderId="46" xfId="0" applyFont="1" applyFill="1" applyBorder="1" applyAlignment="1">
      <alignment horizontal="center" vertical="center" wrapText="1"/>
    </xf>
    <xf numFmtId="176" fontId="58" fillId="3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center" vertical="center"/>
    </xf>
    <xf numFmtId="180" fontId="40" fillId="0" borderId="46" xfId="0" applyFont="1" applyFill="1" applyBorder="1" applyAlignment="1">
      <alignment horizontal="center" vertical="center" wrapText="1"/>
    </xf>
    <xf numFmtId="176" fontId="40" fillId="0" borderId="46" xfId="0" applyNumberFormat="1" applyFont="1" applyFill="1" applyBorder="1" applyAlignment="1">
      <alignment horizontal="center" vertical="center"/>
    </xf>
    <xf numFmtId="176" fontId="60" fillId="0" borderId="46" xfId="0" applyNumberFormat="1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center" vertical="center"/>
    </xf>
    <xf numFmtId="176" fontId="43" fillId="30" borderId="46" xfId="0" applyNumberFormat="1" applyFont="1" applyFill="1" applyBorder="1" applyAlignment="1">
      <alignment horizontal="center" vertical="center"/>
    </xf>
    <xf numFmtId="176" fontId="60" fillId="30" borderId="46" xfId="0" applyNumberFormat="1" applyFont="1" applyFill="1" applyBorder="1" applyAlignment="1">
      <alignment horizontal="left" vertical="center"/>
    </xf>
    <xf numFmtId="176" fontId="40" fillId="0" borderId="46" xfId="0" applyNumberFormat="1" applyFont="1" applyFill="1" applyBorder="1" applyAlignment="1">
      <alignment horizontal="left" vertical="center"/>
    </xf>
    <xf numFmtId="58" fontId="40" fillId="28" borderId="46" xfId="0" applyNumberFormat="1" applyFont="1" applyFill="1" applyBorder="1" applyAlignment="1">
      <alignment horizontal="left" vertical="center" wrapText="1"/>
    </xf>
    <xf numFmtId="180" fontId="40" fillId="28" borderId="46" xfId="0" applyFont="1" applyFill="1" applyBorder="1" applyAlignment="1">
      <alignment horizontal="center" vertical="center"/>
    </xf>
    <xf numFmtId="176" fontId="43" fillId="28" borderId="46" xfId="0" applyNumberFormat="1" applyFont="1" applyFill="1" applyBorder="1" applyAlignment="1">
      <alignment horizontal="center" vertical="center"/>
    </xf>
    <xf numFmtId="176" fontId="60" fillId="0" borderId="46" xfId="0" applyNumberFormat="1" applyFont="1" applyFill="1" applyBorder="1" applyAlignment="1">
      <alignment horizontal="left" vertical="center" wrapText="1"/>
    </xf>
    <xf numFmtId="176" fontId="60" fillId="30" borderId="46" xfId="0" applyNumberFormat="1" applyFont="1" applyFill="1" applyBorder="1" applyAlignment="1">
      <alignment horizontal="left" vertical="center" wrapText="1"/>
    </xf>
    <xf numFmtId="176" fontId="68" fillId="28" borderId="46" xfId="0" applyNumberFormat="1" applyFont="1" applyFill="1" applyBorder="1" applyAlignment="1">
      <alignment horizontal="left" vertical="center" wrapText="1"/>
    </xf>
    <xf numFmtId="176" fontId="42" fillId="30" borderId="46" xfId="0" applyNumberFormat="1" applyFont="1" applyFill="1" applyBorder="1" applyAlignment="1">
      <alignment horizontal="left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60" fillId="0" borderId="46" xfId="0" applyNumberFormat="1" applyFont="1" applyFill="1" applyBorder="1" applyAlignment="1">
      <alignment horizontal="center" vertical="center"/>
    </xf>
    <xf numFmtId="176" fontId="57" fillId="32" borderId="46" xfId="0" applyNumberFormat="1" applyFont="1" applyFill="1" applyBorder="1" applyAlignment="1">
      <alignment horizontal="center" vertical="center"/>
    </xf>
    <xf numFmtId="176" fontId="63" fillId="32" borderId="46" xfId="0" applyNumberFormat="1" applyFont="1" applyFill="1" applyBorder="1" applyAlignment="1">
      <alignment horizontal="center" vertical="center"/>
    </xf>
    <xf numFmtId="180" fontId="9" fillId="0" borderId="46" xfId="62" applyFont="1" applyFill="1" applyBorder="1" applyAlignment="1">
      <alignment vertical="center" wrapText="1"/>
    </xf>
    <xf numFmtId="40" fontId="5" fillId="0" borderId="46" xfId="0" applyNumberFormat="1" applyFont="1" applyFill="1" applyBorder="1" applyAlignment="1">
      <alignment horizontal="right" vertical="center"/>
    </xf>
    <xf numFmtId="180" fontId="9" fillId="0" borderId="46" xfId="62" applyFont="1" applyFill="1" applyBorder="1" applyAlignment="1">
      <alignment horizontal="center" vertical="center" wrapText="1"/>
    </xf>
    <xf numFmtId="180" fontId="5" fillId="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left" vertical="center" wrapText="1"/>
    </xf>
    <xf numFmtId="180" fontId="58" fillId="30" borderId="46" xfId="0" applyFont="1" applyFill="1" applyBorder="1" applyAlignment="1">
      <alignment horizontal="center" vertical="center"/>
    </xf>
    <xf numFmtId="181" fontId="58" fillId="30" borderId="46" xfId="0" applyNumberFormat="1" applyFont="1" applyFill="1" applyBorder="1" applyAlignment="1">
      <alignment horizontal="center" vertical="center" wrapText="1"/>
    </xf>
    <xf numFmtId="181" fontId="40" fillId="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 wrapText="1"/>
    </xf>
    <xf numFmtId="181" fontId="40" fillId="28" borderId="46" xfId="0" applyNumberFormat="1" applyFont="1" applyFill="1" applyBorder="1" applyAlignment="1">
      <alignment horizontal="center" vertical="center"/>
    </xf>
    <xf numFmtId="181" fontId="6" fillId="0" borderId="46" xfId="0" applyNumberFormat="1" applyFont="1" applyFill="1" applyBorder="1" applyAlignment="1">
      <alignment horizontal="center" vertical="center"/>
    </xf>
    <xf numFmtId="181" fontId="57" fillId="32" borderId="46" xfId="0" applyNumberFormat="1" applyFont="1" applyFill="1" applyBorder="1" applyAlignment="1">
      <alignment horizontal="center" vertical="center"/>
    </xf>
    <xf numFmtId="181" fontId="60" fillId="0" borderId="0" xfId="0" applyNumberFormat="1" applyFont="1" applyFill="1" applyAlignment="1">
      <alignment horizontal="center" vertical="center"/>
    </xf>
    <xf numFmtId="181" fontId="60" fillId="0" borderId="0" xfId="0" applyNumberFormat="1" applyFont="1" applyFill="1" applyAlignment="1">
      <alignment horizontal="center" vertical="center" wrapText="1"/>
    </xf>
    <xf numFmtId="176" fontId="60" fillId="0" borderId="0" xfId="0" applyNumberFormat="1" applyFont="1" applyFill="1" applyAlignment="1">
      <alignment horizontal="left" vertical="center"/>
    </xf>
    <xf numFmtId="176" fontId="42" fillId="0" borderId="0" xfId="0" applyNumberFormat="1" applyFont="1" applyFill="1" applyAlignment="1">
      <alignment horizontal="center" vertical="center"/>
    </xf>
    <xf numFmtId="180" fontId="64" fillId="0" borderId="26" xfId="0" applyFont="1" applyBorder="1" applyAlignment="1">
      <alignment horizontal="center" vertical="center"/>
    </xf>
    <xf numFmtId="180" fontId="60" fillId="0" borderId="0" xfId="0" applyFont="1" applyAlignment="1"/>
    <xf numFmtId="180" fontId="60" fillId="0" borderId="0" xfId="0" applyFont="1" applyAlignment="1">
      <alignment horizontal="left"/>
    </xf>
    <xf numFmtId="180" fontId="12" fillId="0" borderId="0" xfId="0" applyFont="1" applyFill="1">
      <alignment vertical="center"/>
    </xf>
    <xf numFmtId="180" fontId="0" fillId="0" borderId="0" xfId="0" applyFont="1" applyFill="1">
      <alignment vertical="center"/>
    </xf>
    <xf numFmtId="181" fontId="40" fillId="0" borderId="47" xfId="0" applyNumberFormat="1" applyFont="1" applyFill="1" applyBorder="1" applyAlignment="1">
      <alignment horizontal="center" vertical="center"/>
    </xf>
    <xf numFmtId="180" fontId="40" fillId="0" borderId="47" xfId="0" applyFont="1" applyFill="1" applyBorder="1" applyAlignment="1">
      <alignment horizontal="center" vertical="center"/>
    </xf>
    <xf numFmtId="176" fontId="40" fillId="0" borderId="47" xfId="0" applyNumberFormat="1" applyFont="1" applyFill="1" applyBorder="1" applyAlignment="1">
      <alignment horizontal="center" vertical="center"/>
    </xf>
    <xf numFmtId="176" fontId="42" fillId="0" borderId="46" xfId="0" applyNumberFormat="1" applyFont="1" applyFill="1" applyBorder="1" applyAlignment="1">
      <alignment horizontal="left" vertical="center"/>
    </xf>
    <xf numFmtId="181" fontId="40" fillId="0" borderId="46" xfId="0" applyNumberFormat="1" applyFont="1" applyFill="1" applyBorder="1" applyAlignment="1">
      <alignment horizontal="center" vertical="center" wrapText="1"/>
    </xf>
    <xf numFmtId="180" fontId="10" fillId="0" borderId="47" xfId="0" applyFont="1" applyBorder="1" applyAlignment="1">
      <alignment vertical="center" wrapText="1"/>
    </xf>
    <xf numFmtId="180" fontId="10" fillId="26" borderId="47" xfId="62" applyFont="1" applyFill="1" applyBorder="1" applyAlignment="1">
      <alignment horizontal="center" vertical="center"/>
    </xf>
    <xf numFmtId="40" fontId="5" fillId="3" borderId="47" xfId="0" applyNumberFormat="1" applyFont="1" applyFill="1" applyBorder="1" applyAlignment="1">
      <alignment horizontal="right" vertical="center"/>
    </xf>
    <xf numFmtId="178" fontId="9" fillId="3" borderId="47" xfId="0" applyNumberFormat="1" applyFont="1" applyFill="1" applyBorder="1">
      <alignment vertical="center"/>
    </xf>
    <xf numFmtId="180" fontId="5" fillId="0" borderId="47" xfId="0" applyNumberFormat="1" applyFont="1" applyFill="1" applyBorder="1" applyAlignment="1">
      <alignment horizontal="center" vertical="center" wrapText="1"/>
    </xf>
    <xf numFmtId="38" fontId="70" fillId="0" borderId="28" xfId="113" applyNumberFormat="1" applyFont="1" applyBorder="1" applyAlignment="1">
      <alignment horizontal="center" vertical="center" wrapText="1"/>
    </xf>
    <xf numFmtId="180" fontId="12" fillId="0" borderId="0" xfId="0" applyFont="1">
      <alignment vertical="center"/>
    </xf>
    <xf numFmtId="176" fontId="42" fillId="0" borderId="46" xfId="0" applyNumberFormat="1" applyFont="1" applyFill="1" applyBorder="1" applyAlignment="1">
      <alignment horizontal="left" vertical="center" wrapText="1"/>
    </xf>
    <xf numFmtId="180" fontId="53" fillId="0" borderId="26" xfId="0" applyFont="1" applyFill="1" applyBorder="1" applyAlignment="1">
      <alignment horizontal="center" vertical="center"/>
    </xf>
    <xf numFmtId="7" fontId="53" fillId="0" borderId="26" xfId="0" applyNumberFormat="1" applyFont="1" applyFill="1" applyBorder="1" applyAlignment="1">
      <alignment horizontal="center" vertical="center"/>
    </xf>
    <xf numFmtId="180" fontId="64" fillId="0" borderId="26" xfId="0" applyFont="1" applyFill="1" applyBorder="1" applyAlignment="1">
      <alignment horizontal="center" vertical="center"/>
    </xf>
    <xf numFmtId="7" fontId="0" fillId="0" borderId="0" xfId="0" applyNumberFormat="1">
      <alignment vertical="center"/>
    </xf>
    <xf numFmtId="180" fontId="9" fillId="28" borderId="26" xfId="62" applyFont="1" applyFill="1" applyBorder="1" applyAlignment="1">
      <alignment vertical="center" wrapText="1"/>
    </xf>
    <xf numFmtId="180" fontId="9" fillId="28" borderId="26" xfId="62" applyFont="1" applyFill="1" applyBorder="1" applyAlignment="1">
      <alignment horizontal="center" vertical="center"/>
    </xf>
    <xf numFmtId="40" fontId="9" fillId="28" borderId="26" xfId="62" applyNumberFormat="1" applyFont="1" applyFill="1" applyBorder="1">
      <alignment vertical="center"/>
    </xf>
    <xf numFmtId="178" fontId="9" fillId="28" borderId="45" xfId="62" applyNumberFormat="1" applyFont="1" applyFill="1" applyBorder="1">
      <alignment vertical="center"/>
    </xf>
    <xf numFmtId="180" fontId="9" fillId="28" borderId="26" xfId="62" applyFont="1" applyFill="1" applyBorder="1" applyAlignment="1">
      <alignment horizontal="center" vertical="center" wrapText="1"/>
    </xf>
    <xf numFmtId="180" fontId="67" fillId="28" borderId="26" xfId="62" applyFont="1" applyFill="1" applyBorder="1" applyAlignment="1">
      <alignment horizontal="center" vertical="center" wrapText="1"/>
    </xf>
    <xf numFmtId="180" fontId="35" fillId="28" borderId="26" xfId="0" applyFont="1" applyFill="1" applyBorder="1" applyAlignment="1">
      <alignment horizontal="left" vertical="center" wrapText="1"/>
    </xf>
    <xf numFmtId="180" fontId="35" fillId="28" borderId="26" xfId="0" applyFont="1" applyFill="1" applyBorder="1" applyAlignment="1">
      <alignment horizontal="center" vertical="center"/>
    </xf>
    <xf numFmtId="40" fontId="35" fillId="28" borderId="26" xfId="0" applyNumberFormat="1" applyFont="1" applyFill="1" applyBorder="1" applyAlignment="1">
      <alignment horizontal="right" vertical="center"/>
    </xf>
    <xf numFmtId="180" fontId="29" fillId="28" borderId="26" xfId="62" applyFont="1" applyFill="1" applyBorder="1" applyAlignment="1">
      <alignment vertical="center" wrapText="1"/>
    </xf>
    <xf numFmtId="178" fontId="9" fillId="28" borderId="26" xfId="62" applyNumberFormat="1" applyFont="1" applyFill="1" applyBorder="1">
      <alignment vertical="center"/>
    </xf>
    <xf numFmtId="180" fontId="9" fillId="28" borderId="40" xfId="62" applyFont="1" applyFill="1" applyBorder="1" applyAlignment="1">
      <alignment horizontal="center" vertical="center"/>
    </xf>
    <xf numFmtId="180" fontId="9" fillId="28" borderId="47" xfId="62" applyFont="1" applyFill="1" applyBorder="1" applyAlignment="1">
      <alignment vertical="center" wrapText="1"/>
    </xf>
    <xf numFmtId="180" fontId="9" fillId="28" borderId="47" xfId="62" applyFont="1" applyFill="1" applyBorder="1" applyAlignment="1">
      <alignment horizontal="center" vertical="center"/>
    </xf>
    <xf numFmtId="40" fontId="9" fillId="28" borderId="47" xfId="62" applyNumberFormat="1" applyFont="1" applyFill="1" applyBorder="1">
      <alignment vertical="center"/>
    </xf>
    <xf numFmtId="178" fontId="9" fillId="28" borderId="47" xfId="62" applyNumberFormat="1" applyFont="1" applyFill="1" applyBorder="1">
      <alignment vertical="center"/>
    </xf>
    <xf numFmtId="180" fontId="9" fillId="28" borderId="46" xfId="62" applyFont="1" applyFill="1" applyBorder="1" applyAlignment="1">
      <alignment vertical="center" wrapText="1"/>
    </xf>
    <xf numFmtId="180" fontId="9" fillId="28" borderId="46" xfId="62" applyFont="1" applyFill="1" applyBorder="1" applyAlignment="1">
      <alignment horizontal="center" vertical="center"/>
    </xf>
    <xf numFmtId="40" fontId="9" fillId="28" borderId="46" xfId="62" applyNumberFormat="1" applyFont="1" applyFill="1" applyBorder="1">
      <alignment vertical="center"/>
    </xf>
    <xf numFmtId="178" fontId="9" fillId="28" borderId="46" xfId="62" applyNumberFormat="1" applyFont="1" applyFill="1" applyBorder="1">
      <alignment vertical="center"/>
    </xf>
    <xf numFmtId="180" fontId="10" fillId="28" borderId="26" xfId="62" applyFont="1" applyFill="1" applyBorder="1" applyAlignment="1">
      <alignment vertical="center" wrapText="1"/>
    </xf>
    <xf numFmtId="180" fontId="10" fillId="28" borderId="26" xfId="62" applyFont="1" applyFill="1" applyBorder="1" applyAlignment="1">
      <alignment horizontal="center" vertical="center"/>
    </xf>
    <xf numFmtId="40" fontId="5" fillId="28" borderId="26" xfId="0" applyNumberFormat="1" applyFont="1" applyFill="1" applyBorder="1" applyAlignment="1">
      <alignment horizontal="right" vertical="center"/>
    </xf>
    <xf numFmtId="178" fontId="9" fillId="28" borderId="26" xfId="0" applyNumberFormat="1" applyFont="1" applyFill="1" applyBorder="1">
      <alignment vertical="center"/>
    </xf>
    <xf numFmtId="180" fontId="10" fillId="28" borderId="46" xfId="62" applyFont="1" applyFill="1" applyBorder="1" applyAlignment="1">
      <alignment vertical="center" wrapText="1"/>
    </xf>
    <xf numFmtId="180" fontId="10" fillId="28" borderId="46" xfId="62" applyFont="1" applyFill="1" applyBorder="1" applyAlignment="1">
      <alignment horizontal="center" vertical="center"/>
    </xf>
    <xf numFmtId="40" fontId="5" fillId="28" borderId="46" xfId="0" applyNumberFormat="1" applyFont="1" applyFill="1" applyBorder="1" applyAlignment="1">
      <alignment horizontal="right" vertical="center"/>
    </xf>
    <xf numFmtId="178" fontId="9" fillId="28" borderId="46" xfId="0" applyNumberFormat="1" applyFont="1" applyFill="1" applyBorder="1">
      <alignment vertical="center"/>
    </xf>
    <xf numFmtId="180" fontId="67" fillId="28" borderId="26" xfId="0" applyNumberFormat="1" applyFont="1" applyFill="1" applyBorder="1" applyAlignment="1">
      <alignment horizontal="center" vertical="center" wrapText="1"/>
    </xf>
    <xf numFmtId="180" fontId="5" fillId="28" borderId="26" xfId="0" applyNumberFormat="1" applyFont="1" applyFill="1" applyBorder="1" applyAlignment="1">
      <alignment horizontal="center" vertical="center" wrapText="1"/>
    </xf>
    <xf numFmtId="180" fontId="69" fillId="28" borderId="26" xfId="0" applyNumberFormat="1" applyFont="1" applyFill="1" applyBorder="1" applyAlignment="1">
      <alignment horizontal="center" vertical="center" wrapText="1"/>
    </xf>
    <xf numFmtId="180" fontId="9" fillId="28" borderId="26" xfId="0" applyFont="1" applyFill="1" applyBorder="1" applyAlignment="1">
      <alignment horizontal="center" vertical="center"/>
    </xf>
    <xf numFmtId="40" fontId="9" fillId="28" borderId="26" xfId="0" applyNumberFormat="1" applyFont="1" applyFill="1" applyBorder="1">
      <alignment vertical="center"/>
    </xf>
    <xf numFmtId="176" fontId="40" fillId="28" borderId="46" xfId="0" applyNumberFormat="1" applyFont="1" applyFill="1" applyBorder="1" applyAlignment="1">
      <alignment horizontal="center" vertical="center"/>
    </xf>
    <xf numFmtId="176" fontId="42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 wrapText="1"/>
    </xf>
    <xf numFmtId="180" fontId="50" fillId="0" borderId="0" xfId="113" applyFont="1" applyBorder="1" applyAlignment="1">
      <alignment horizontal="center" vertical="center" wrapText="1"/>
    </xf>
    <xf numFmtId="180" fontId="51" fillId="5" borderId="26" xfId="113" applyFont="1" applyFill="1" applyBorder="1" applyAlignment="1">
      <alignment horizontal="center" vertical="center" wrapText="1"/>
    </xf>
    <xf numFmtId="180" fontId="51" fillId="5" borderId="26" xfId="113" applyFont="1" applyFill="1" applyBorder="1" applyAlignment="1">
      <alignment vertical="center"/>
    </xf>
    <xf numFmtId="38" fontId="51" fillId="5" borderId="26" xfId="113" applyNumberFormat="1" applyFont="1" applyFill="1" applyBorder="1" applyAlignment="1">
      <alignment horizontal="center" vertical="center" wrapText="1"/>
    </xf>
    <xf numFmtId="180" fontId="8" fillId="28" borderId="26" xfId="0" applyNumberFormat="1" applyFont="1" applyFill="1" applyBorder="1" applyAlignment="1">
      <alignment horizontal="center" vertical="center" wrapText="1"/>
    </xf>
    <xf numFmtId="180" fontId="0" fillId="0" borderId="26" xfId="0" applyBorder="1" applyAlignment="1">
      <alignment horizontal="center" vertical="center" wrapText="1"/>
    </xf>
    <xf numFmtId="180" fontId="8" fillId="4" borderId="21" xfId="0" applyFont="1" applyFill="1" applyBorder="1" applyAlignment="1">
      <alignment horizontal="right" vertical="center"/>
    </xf>
    <xf numFmtId="180" fontId="8" fillId="4" borderId="17" xfId="0" applyFont="1" applyFill="1" applyBorder="1" applyAlignment="1">
      <alignment horizontal="right" vertical="center"/>
    </xf>
    <xf numFmtId="180" fontId="8" fillId="27" borderId="32" xfId="0" applyFont="1" applyFill="1" applyBorder="1" applyAlignment="1">
      <alignment horizontal="right" vertical="center"/>
    </xf>
    <xf numFmtId="180" fontId="8" fillId="27" borderId="15" xfId="0" applyFont="1" applyFill="1" applyBorder="1" applyAlignment="1">
      <alignment horizontal="right" vertical="center"/>
    </xf>
    <xf numFmtId="180" fontId="8" fillId="0" borderId="28" xfId="0" applyNumberFormat="1" applyFont="1" applyBorder="1" applyAlignment="1">
      <alignment horizontal="center" vertical="center" wrapText="1"/>
    </xf>
    <xf numFmtId="180" fontId="8" fillId="0" borderId="29" xfId="0" applyNumberFormat="1" applyFont="1" applyBorder="1" applyAlignment="1">
      <alignment horizontal="center" vertical="center" wrapText="1"/>
    </xf>
    <xf numFmtId="180" fontId="0" fillId="0" borderId="29" xfId="0" applyBorder="1" applyAlignment="1">
      <alignment horizontal="center" vertical="center" wrapText="1"/>
    </xf>
    <xf numFmtId="180" fontId="0" fillId="0" borderId="30" xfId="0" applyBorder="1" applyAlignment="1">
      <alignment horizontal="center" vertical="center" wrapText="1"/>
    </xf>
    <xf numFmtId="180" fontId="8" fillId="0" borderId="28" xfId="0" applyNumberFormat="1" applyFont="1" applyFill="1" applyBorder="1" applyAlignment="1">
      <alignment horizontal="center" vertical="center" wrapText="1"/>
    </xf>
    <xf numFmtId="180" fontId="8" fillId="0" borderId="29" xfId="0" applyNumberFormat="1" applyFont="1" applyFill="1" applyBorder="1" applyAlignment="1">
      <alignment horizontal="center" vertical="center" wrapText="1"/>
    </xf>
    <xf numFmtId="180" fontId="8" fillId="0" borderId="25" xfId="0" applyNumberFormat="1" applyFont="1" applyFill="1" applyBorder="1" applyAlignment="1">
      <alignment horizontal="center" vertical="center"/>
    </xf>
    <xf numFmtId="180" fontId="8" fillId="0" borderId="43" xfId="0" applyNumberFormat="1" applyFont="1" applyFill="1" applyBorder="1" applyAlignment="1">
      <alignment horizontal="center" vertical="center"/>
    </xf>
    <xf numFmtId="180" fontId="0" fillId="0" borderId="44" xfId="0" applyBorder="1" applyAlignment="1">
      <alignment horizontal="center" vertical="center"/>
    </xf>
    <xf numFmtId="180" fontId="8" fillId="0" borderId="26" xfId="0" applyNumberFormat="1" applyFont="1" applyFill="1" applyBorder="1" applyAlignment="1">
      <alignment horizontal="center" vertical="center" wrapText="1"/>
    </xf>
    <xf numFmtId="180" fontId="8" fillId="0" borderId="26" xfId="0" applyNumberFormat="1" applyFont="1" applyFill="1" applyBorder="1" applyAlignment="1">
      <alignment horizontal="center" vertical="center"/>
    </xf>
    <xf numFmtId="180" fontId="8" fillId="4" borderId="39" xfId="0" applyFont="1" applyFill="1" applyBorder="1" applyAlignment="1">
      <alignment horizontal="right" vertical="center"/>
    </xf>
    <xf numFmtId="180" fontId="8" fillId="4" borderId="16" xfId="0" applyFont="1" applyFill="1" applyBorder="1" applyAlignment="1">
      <alignment horizontal="right" vertical="center"/>
    </xf>
    <xf numFmtId="180" fontId="8" fillId="4" borderId="3" xfId="0" applyFont="1" applyFill="1" applyBorder="1" applyAlignment="1">
      <alignment horizontal="right" vertical="center"/>
    </xf>
    <xf numFmtId="180" fontId="8" fillId="28" borderId="26" xfId="0" applyFont="1" applyFill="1" applyBorder="1" applyAlignment="1">
      <alignment horizontal="center" vertical="center"/>
    </xf>
    <xf numFmtId="180" fontId="8" fillId="0" borderId="26" xfId="0" applyNumberFormat="1" applyFont="1" applyBorder="1" applyAlignment="1">
      <alignment horizontal="center" vertical="center" wrapText="1"/>
    </xf>
    <xf numFmtId="180" fontId="8" fillId="0" borderId="47" xfId="0" applyNumberFormat="1" applyFont="1" applyBorder="1" applyAlignment="1">
      <alignment horizontal="center" vertical="center" wrapText="1"/>
    </xf>
    <xf numFmtId="180" fontId="8" fillId="0" borderId="46" xfId="0" applyNumberFormat="1" applyFont="1" applyBorder="1" applyAlignment="1">
      <alignment horizontal="center" vertical="center" wrapText="1"/>
    </xf>
    <xf numFmtId="180" fontId="8" fillId="4" borderId="26" xfId="0" applyFont="1" applyFill="1" applyBorder="1" applyAlignment="1">
      <alignment horizontal="right" vertical="center"/>
    </xf>
    <xf numFmtId="180" fontId="11" fillId="0" borderId="40" xfId="62" applyFont="1" applyFill="1" applyBorder="1" applyAlignment="1">
      <alignment horizontal="center" vertical="center"/>
    </xf>
    <xf numFmtId="180" fontId="8" fillId="0" borderId="25" xfId="0" applyNumberFormat="1" applyFont="1" applyFill="1" applyBorder="1" applyAlignment="1">
      <alignment horizontal="center" vertical="center" wrapText="1"/>
    </xf>
    <xf numFmtId="180" fontId="8" fillId="0" borderId="43" xfId="0" applyNumberFormat="1" applyFont="1" applyFill="1" applyBorder="1" applyAlignment="1">
      <alignment horizontal="center" vertical="center" wrapText="1"/>
    </xf>
    <xf numFmtId="180" fontId="8" fillId="0" borderId="40" xfId="0" applyNumberFormat="1" applyFont="1" applyBorder="1" applyAlignment="1">
      <alignment horizontal="center" vertical="center" wrapText="1"/>
    </xf>
    <xf numFmtId="180" fontId="8" fillId="0" borderId="48" xfId="0" applyNumberFormat="1" applyFont="1" applyBorder="1" applyAlignment="1">
      <alignment horizontal="center" vertical="center" wrapText="1"/>
    </xf>
    <xf numFmtId="180" fontId="8" fillId="0" borderId="43" xfId="0" applyNumberFormat="1" applyFont="1" applyBorder="1" applyAlignment="1">
      <alignment horizontal="center" vertical="center" wrapText="1"/>
    </xf>
    <xf numFmtId="9" fontId="8" fillId="5" borderId="31" xfId="0" applyNumberFormat="1" applyFont="1" applyFill="1" applyBorder="1" applyAlignment="1">
      <alignment horizontal="center" vertical="center"/>
    </xf>
    <xf numFmtId="9" fontId="32" fillId="5" borderId="1" xfId="0" applyNumberFormat="1" applyFont="1" applyFill="1" applyBorder="1" applyAlignment="1">
      <alignment horizontal="center" vertical="center"/>
    </xf>
    <xf numFmtId="9" fontId="32" fillId="5" borderId="5" xfId="0" applyNumberFormat="1" applyFont="1" applyFill="1" applyBorder="1" applyAlignment="1">
      <alignment horizontal="center" vertical="center"/>
    </xf>
    <xf numFmtId="180" fontId="57" fillId="32" borderId="5" xfId="0" applyNumberFormat="1" applyFont="1" applyFill="1" applyBorder="1" applyAlignment="1">
      <alignment horizontal="center" vertical="center"/>
    </xf>
    <xf numFmtId="180" fontId="57" fillId="32" borderId="1" xfId="0" applyNumberFormat="1" applyFont="1" applyFill="1" applyBorder="1" applyAlignment="1">
      <alignment horizontal="center" vertical="center"/>
    </xf>
    <xf numFmtId="180" fontId="39" fillId="0" borderId="33" xfId="0" applyFont="1" applyBorder="1" applyAlignment="1">
      <alignment horizontal="center" vertical="center" wrapText="1"/>
    </xf>
    <xf numFmtId="180" fontId="39" fillId="0" borderId="24" xfId="0" applyFont="1" applyBorder="1" applyAlignment="1">
      <alignment horizontal="center" vertical="center" wrapText="1"/>
    </xf>
    <xf numFmtId="180" fontId="39" fillId="0" borderId="34" xfId="0" applyFont="1" applyBorder="1" applyAlignment="1">
      <alignment horizontal="center" vertical="center" wrapText="1"/>
    </xf>
    <xf numFmtId="180" fontId="39" fillId="0" borderId="31" xfId="0" applyFont="1" applyBorder="1" applyAlignment="1">
      <alignment horizontal="center" vertical="center" wrapText="1"/>
    </xf>
    <xf numFmtId="180" fontId="39" fillId="0" borderId="35" xfId="0" applyFont="1" applyBorder="1" applyAlignment="1">
      <alignment horizontal="center" vertical="center" wrapText="1"/>
    </xf>
    <xf numFmtId="180" fontId="39" fillId="0" borderId="36" xfId="0" applyFont="1" applyBorder="1" applyAlignment="1">
      <alignment horizontal="center" vertical="center" wrapText="1"/>
    </xf>
    <xf numFmtId="180" fontId="47" fillId="0" borderId="40" xfId="0" applyNumberFormat="1" applyFont="1" applyBorder="1" applyAlignment="1">
      <alignment horizontal="center" vertical="center" wrapText="1"/>
    </xf>
    <xf numFmtId="180" fontId="8" fillId="4" borderId="38" xfId="0" applyFont="1" applyFill="1" applyBorder="1" applyAlignment="1">
      <alignment horizontal="right" vertical="center"/>
    </xf>
    <xf numFmtId="180" fontId="8" fillId="27" borderId="3" xfId="0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80" fontId="6" fillId="0" borderId="28" xfId="0" applyFont="1" applyFill="1" applyBorder="1" applyAlignment="1">
      <alignment horizontal="center" vertical="center"/>
    </xf>
    <xf numFmtId="180" fontId="6" fillId="0" borderId="29" xfId="0" applyFont="1" applyFill="1" applyBorder="1" applyAlignment="1">
      <alignment horizontal="center" vertical="center"/>
    </xf>
    <xf numFmtId="180" fontId="6" fillId="0" borderId="30" xfId="0" applyFont="1" applyFill="1" applyBorder="1" applyAlignment="1">
      <alignment horizontal="center" vertical="center"/>
    </xf>
    <xf numFmtId="180" fontId="57" fillId="32" borderId="45" xfId="0" applyFont="1" applyFill="1" applyBorder="1" applyAlignment="1">
      <alignment horizontal="center" vertical="center"/>
    </xf>
    <xf numFmtId="180" fontId="57" fillId="32" borderId="27" xfId="0" applyFont="1" applyFill="1" applyBorder="1" applyAlignment="1">
      <alignment horizontal="center" vertical="center"/>
    </xf>
    <xf numFmtId="180" fontId="57" fillId="32" borderId="40" xfId="0" applyFont="1" applyFill="1" applyBorder="1" applyAlignment="1">
      <alignment horizontal="center" vertical="center"/>
    </xf>
    <xf numFmtId="180" fontId="40" fillId="0" borderId="45" xfId="0" applyFont="1" applyFill="1" applyBorder="1" applyAlignment="1">
      <alignment horizontal="left" vertical="center"/>
    </xf>
    <xf numFmtId="180" fontId="40" fillId="0" borderId="40" xfId="0" applyFont="1" applyFill="1" applyBorder="1" applyAlignment="1">
      <alignment horizontal="left" vertical="center"/>
    </xf>
    <xf numFmtId="180" fontId="40" fillId="0" borderId="46" xfId="0" applyFont="1" applyFill="1" applyBorder="1" applyAlignment="1">
      <alignment horizontal="left" vertical="center" wrapText="1"/>
    </xf>
    <xf numFmtId="180" fontId="40" fillId="0" borderId="45" xfId="0" applyFont="1" applyFill="1" applyBorder="1" applyAlignment="1">
      <alignment horizontal="left" vertical="center" wrapText="1"/>
    </xf>
    <xf numFmtId="180" fontId="40" fillId="0" borderId="40" xfId="0" applyFont="1" applyFill="1" applyBorder="1" applyAlignment="1">
      <alignment horizontal="left" vertical="center" wrapText="1"/>
    </xf>
    <xf numFmtId="180" fontId="40" fillId="30" borderId="45" xfId="0" applyFont="1" applyFill="1" applyBorder="1" applyAlignment="1">
      <alignment horizontal="center" vertical="center"/>
    </xf>
    <xf numFmtId="180" fontId="40" fillId="30" borderId="40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center" vertical="center" wrapText="1"/>
    </xf>
    <xf numFmtId="180" fontId="40" fillId="0" borderId="29" xfId="0" applyFont="1" applyFill="1" applyBorder="1" applyAlignment="1">
      <alignment horizontal="center" vertical="center" wrapText="1"/>
    </xf>
    <xf numFmtId="180" fontId="40" fillId="0" borderId="30" xfId="0" applyFont="1" applyFill="1" applyBorder="1" applyAlignment="1">
      <alignment horizontal="center" vertical="center" wrapText="1"/>
    </xf>
    <xf numFmtId="180" fontId="40" fillId="0" borderId="28" xfId="0" applyFont="1" applyFill="1" applyBorder="1" applyAlignment="1">
      <alignment horizontal="center" vertical="center"/>
    </xf>
    <xf numFmtId="180" fontId="40" fillId="0" borderId="29" xfId="0" applyFont="1" applyFill="1" applyBorder="1" applyAlignment="1">
      <alignment horizontal="center" vertical="center"/>
    </xf>
    <xf numFmtId="180" fontId="40" fillId="0" borderId="30" xfId="0" applyFont="1" applyFill="1" applyBorder="1" applyAlignment="1">
      <alignment horizontal="center" vertical="center"/>
    </xf>
    <xf numFmtId="180" fontId="62" fillId="0" borderId="46" xfId="0" applyFont="1" applyFill="1" applyBorder="1" applyAlignment="1">
      <alignment horizontal="center" vertical="center"/>
    </xf>
    <xf numFmtId="180" fontId="58" fillId="30" borderId="46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left" vertical="center"/>
    </xf>
    <xf numFmtId="180" fontId="40" fillId="0" borderId="30" xfId="0" applyFont="1" applyFill="1" applyBorder="1" applyAlignment="1">
      <alignment horizontal="left" vertical="center"/>
    </xf>
    <xf numFmtId="180" fontId="40" fillId="0" borderId="46" xfId="0" applyFont="1" applyFill="1" applyBorder="1" applyAlignment="1">
      <alignment horizontal="left" vertical="center"/>
    </xf>
    <xf numFmtId="180" fontId="42" fillId="0" borderId="45" xfId="0" applyFont="1" applyFill="1" applyBorder="1" applyAlignment="1">
      <alignment horizontal="left" vertical="center" wrapText="1"/>
    </xf>
    <xf numFmtId="180" fontId="65" fillId="32" borderId="26" xfId="0" applyFont="1" applyFill="1" applyBorder="1" applyAlignment="1">
      <alignment horizontal="center" vertical="center"/>
    </xf>
    <xf numFmtId="180" fontId="62" fillId="0" borderId="45" xfId="0" applyFont="1" applyFill="1" applyBorder="1" applyAlignment="1">
      <alignment horizontal="center" vertical="center"/>
    </xf>
    <xf numFmtId="180" fontId="62" fillId="0" borderId="27" xfId="0" applyFont="1" applyFill="1" applyBorder="1" applyAlignment="1">
      <alignment horizontal="center" vertical="center"/>
    </xf>
    <xf numFmtId="180" fontId="62" fillId="0" borderId="40" xfId="0" applyFont="1" applyFill="1" applyBorder="1" applyAlignment="1">
      <alignment horizontal="center" vertical="center"/>
    </xf>
    <xf numFmtId="0" fontId="7" fillId="31" borderId="15" xfId="0" applyNumberFormat="1" applyFont="1" applyFill="1" applyBorder="1" applyAlignment="1">
      <alignment horizontal="center" vertical="center" wrapText="1"/>
    </xf>
    <xf numFmtId="0" fontId="9" fillId="28" borderId="26" xfId="62" applyNumberFormat="1" applyFont="1" applyFill="1" applyBorder="1" applyAlignment="1">
      <alignment horizontal="center" vertical="center"/>
    </xf>
    <xf numFmtId="0" fontId="35" fillId="28" borderId="26" xfId="0" applyNumberFormat="1" applyFont="1" applyFill="1" applyBorder="1" applyAlignment="1">
      <alignment horizontal="center" vertical="center"/>
    </xf>
    <xf numFmtId="0" fontId="9" fillId="28" borderId="47" xfId="62" applyNumberFormat="1" applyFont="1" applyFill="1" applyBorder="1" applyAlignment="1">
      <alignment horizontal="center" vertical="center"/>
    </xf>
    <xf numFmtId="0" fontId="9" fillId="28" borderId="46" xfId="62" applyNumberFormat="1" applyFont="1" applyFill="1" applyBorder="1" applyAlignment="1">
      <alignment horizontal="center" vertical="center"/>
    </xf>
    <xf numFmtId="0" fontId="35" fillId="0" borderId="26" xfId="62" applyNumberFormat="1" applyFont="1" applyFill="1" applyBorder="1" applyAlignment="1">
      <alignment horizontal="center" vertical="center"/>
    </xf>
    <xf numFmtId="0" fontId="35" fillId="28" borderId="26" xfId="62" applyNumberFormat="1" applyFont="1" applyFill="1" applyBorder="1" applyAlignment="1">
      <alignment horizontal="center" vertical="center"/>
    </xf>
    <xf numFmtId="0" fontId="35" fillId="28" borderId="46" xfId="62" applyNumberFormat="1" applyFont="1" applyFill="1" applyBorder="1" applyAlignment="1">
      <alignment horizontal="center" vertical="center"/>
    </xf>
    <xf numFmtId="0" fontId="35" fillId="26" borderId="26" xfId="62" applyNumberFormat="1" applyFont="1" applyFill="1" applyBorder="1" applyAlignment="1">
      <alignment horizontal="center" vertical="center"/>
    </xf>
    <xf numFmtId="0" fontId="35" fillId="26" borderId="47" xfId="62" applyNumberFormat="1" applyFont="1" applyFill="1" applyBorder="1" applyAlignment="1">
      <alignment horizontal="center" vertical="center"/>
    </xf>
    <xf numFmtId="0" fontId="9" fillId="0" borderId="46" xfId="62" applyNumberFormat="1" applyFont="1" applyFill="1" applyBorder="1" applyAlignment="1">
      <alignment horizontal="center" vertical="center"/>
    </xf>
    <xf numFmtId="0" fontId="9" fillId="0" borderId="26" xfId="62" applyNumberFormat="1" applyFont="1" applyFill="1" applyBorder="1" applyAlignment="1">
      <alignment horizontal="center" vertical="center"/>
    </xf>
    <xf numFmtId="0" fontId="9" fillId="28" borderId="26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55" fillId="32" borderId="41" xfId="0" applyNumberFormat="1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0" fontId="58" fillId="30" borderId="46" xfId="0" applyNumberFormat="1" applyFont="1" applyFill="1" applyBorder="1" applyAlignment="1">
      <alignment horizontal="center" vertical="center" wrapText="1"/>
    </xf>
    <xf numFmtId="0" fontId="40" fillId="0" borderId="46" xfId="0" applyNumberFormat="1" applyFont="1" applyFill="1" applyBorder="1" applyAlignment="1">
      <alignment horizontal="center" vertical="center"/>
    </xf>
    <xf numFmtId="0" fontId="40" fillId="30" borderId="46" xfId="0" applyNumberFormat="1" applyFont="1" applyFill="1" applyBorder="1" applyAlignment="1">
      <alignment horizontal="center" vertical="center"/>
    </xf>
    <xf numFmtId="0" fontId="40" fillId="28" borderId="46" xfId="0" applyNumberFormat="1" applyFont="1" applyFill="1" applyBorder="1" applyAlignment="1">
      <alignment horizontal="center" vertical="center"/>
    </xf>
    <xf numFmtId="0" fontId="40" fillId="0" borderId="47" xfId="0" applyNumberFormat="1" applyFont="1" applyFill="1" applyBorder="1" applyAlignment="1">
      <alignment horizontal="center" vertical="center"/>
    </xf>
    <xf numFmtId="0" fontId="6" fillId="0" borderId="46" xfId="0" applyNumberFormat="1" applyFont="1" applyFill="1" applyBorder="1" applyAlignment="1">
      <alignment horizontal="center" vertical="center"/>
    </xf>
    <xf numFmtId="0" fontId="57" fillId="32" borderId="46" xfId="0" applyNumberFormat="1" applyFont="1" applyFill="1" applyBorder="1" applyAlignment="1">
      <alignment horizontal="center" vertical="center"/>
    </xf>
    <xf numFmtId="0" fontId="60" fillId="0" borderId="0" xfId="0" applyNumberFormat="1" applyFont="1" applyFill="1" applyAlignment="1">
      <alignment horizontal="center" vertical="center"/>
    </xf>
    <xf numFmtId="0" fontId="60" fillId="0" borderId="0" xfId="0" applyNumberFormat="1" applyFont="1" applyFill="1" applyAlignment="1">
      <alignment horizontal="center" vertical="center" wrapText="1"/>
    </xf>
    <xf numFmtId="0" fontId="48" fillId="29" borderId="26" xfId="0" applyNumberFormat="1" applyFont="1" applyFill="1" applyBorder="1" applyAlignment="1">
      <alignment horizontal="center" vertical="center"/>
    </xf>
    <xf numFmtId="0" fontId="53" fillId="0" borderId="26" xfId="0" applyNumberFormat="1" applyFont="1" applyBorder="1" applyAlignment="1">
      <alignment horizontal="center" vertical="center"/>
    </xf>
    <xf numFmtId="0" fontId="53" fillId="29" borderId="26" xfId="0" applyNumberFormat="1" applyFont="1" applyFill="1" applyBorder="1" applyAlignment="1">
      <alignment horizontal="center" vertical="center"/>
    </xf>
    <xf numFmtId="0" fontId="53" fillId="0" borderId="26" xfId="0" applyNumberFormat="1" applyFont="1" applyFill="1" applyBorder="1" applyAlignment="1">
      <alignment horizontal="center" vertical="center"/>
    </xf>
  </cellXfs>
  <cellStyles count="114">
    <cellStyle name="0,0_x000a__x000a_NA_x000a__x000a_" xfId="99" xr:uid="{00000000-0005-0000-0000-000000000000}"/>
    <cellStyle name="0,0_x000a__x000a_NA_x000a__x000a_ 2" xfId="103" xr:uid="{00000000-0005-0000-0000-000001000000}"/>
    <cellStyle name="20% - 强调文字颜色 1 2" xfId="1" xr:uid="{00000000-0005-0000-0000-000002000000}"/>
    <cellStyle name="20% - 强调文字颜色 1 3" xfId="14" xr:uid="{00000000-0005-0000-0000-000003000000}"/>
    <cellStyle name="20% - 强调文字颜色 2 2" xfId="16" xr:uid="{00000000-0005-0000-0000-000004000000}"/>
    <cellStyle name="20% - 强调文字颜色 2 3" xfId="8" xr:uid="{00000000-0005-0000-0000-000005000000}"/>
    <cellStyle name="20% - 强调文字颜色 3 2" xfId="17" xr:uid="{00000000-0005-0000-0000-000006000000}"/>
    <cellStyle name="20% - 强调文字颜色 3 3" xfId="10" xr:uid="{00000000-0005-0000-0000-000007000000}"/>
    <cellStyle name="20% - 强调文字颜色 4 2" xfId="19" xr:uid="{00000000-0005-0000-0000-000008000000}"/>
    <cellStyle name="20% - 强调文字颜色 4 3" xfId="21" xr:uid="{00000000-0005-0000-0000-000009000000}"/>
    <cellStyle name="20% - 强调文字颜色 5 2" xfId="22" xr:uid="{00000000-0005-0000-0000-00000A000000}"/>
    <cellStyle name="20% - 强调文字颜色 5 3" xfId="5" xr:uid="{00000000-0005-0000-0000-00000B000000}"/>
    <cellStyle name="20% - 强调文字颜色 6 2" xfId="23" xr:uid="{00000000-0005-0000-0000-00000C000000}"/>
    <cellStyle name="20% - 强调文字颜色 6 3" xfId="11" xr:uid="{00000000-0005-0000-0000-00000D000000}"/>
    <cellStyle name="40% - 强调文字颜色 1 2" xfId="7" xr:uid="{00000000-0005-0000-0000-00000E000000}"/>
    <cellStyle name="40% - 强调文字颜色 1 3" xfId="24" xr:uid="{00000000-0005-0000-0000-00000F000000}"/>
    <cellStyle name="40% - 强调文字颜色 2 2" xfId="9" xr:uid="{00000000-0005-0000-0000-000010000000}"/>
    <cellStyle name="40% - 强调文字颜色 2 3" xfId="25" xr:uid="{00000000-0005-0000-0000-000011000000}"/>
    <cellStyle name="40% - 强调文字颜色 3 2" xfId="26" xr:uid="{00000000-0005-0000-0000-000012000000}"/>
    <cellStyle name="40% - 强调文字颜色 3 3" xfId="27" xr:uid="{00000000-0005-0000-0000-000013000000}"/>
    <cellStyle name="40% - 强调文字颜色 4 2" xfId="6" xr:uid="{00000000-0005-0000-0000-000014000000}"/>
    <cellStyle name="40% - 强调文字颜色 4 3" xfId="28" xr:uid="{00000000-0005-0000-0000-000015000000}"/>
    <cellStyle name="40% - 强调文字颜色 5 2" xfId="29" xr:uid="{00000000-0005-0000-0000-000016000000}"/>
    <cellStyle name="40% - 强调文字颜色 5 3" xfId="30" xr:uid="{00000000-0005-0000-0000-000017000000}"/>
    <cellStyle name="40% - 强调文字颜色 6 2" xfId="31" xr:uid="{00000000-0005-0000-0000-000018000000}"/>
    <cellStyle name="40% - 强调文字颜色 6 3" xfId="32" xr:uid="{00000000-0005-0000-0000-000019000000}"/>
    <cellStyle name="60% - 强调文字颜色 1 2" xfId="33" xr:uid="{00000000-0005-0000-0000-00001A000000}"/>
    <cellStyle name="60% - 强调文字颜色 1 3" xfId="34" xr:uid="{00000000-0005-0000-0000-00001B000000}"/>
    <cellStyle name="60% - 强调文字颜色 2 2" xfId="35" xr:uid="{00000000-0005-0000-0000-00001C000000}"/>
    <cellStyle name="60% - 强调文字颜色 2 3" xfId="4" xr:uid="{00000000-0005-0000-0000-00001D000000}"/>
    <cellStyle name="60% - 强调文字颜色 3 2" xfId="36" xr:uid="{00000000-0005-0000-0000-00001E000000}"/>
    <cellStyle name="60% - 强调文字颜色 3 3" xfId="37" xr:uid="{00000000-0005-0000-0000-00001F000000}"/>
    <cellStyle name="60% - 强调文字颜色 4 2" xfId="38" xr:uid="{00000000-0005-0000-0000-000020000000}"/>
    <cellStyle name="60% - 强调文字颜色 4 3" xfId="39" xr:uid="{00000000-0005-0000-0000-000021000000}"/>
    <cellStyle name="60% - 强调文字颜色 5 2" xfId="40" xr:uid="{00000000-0005-0000-0000-000022000000}"/>
    <cellStyle name="60% - 强调文字颜色 5 3" xfId="41" xr:uid="{00000000-0005-0000-0000-000023000000}"/>
    <cellStyle name="60% - 强调文字颜色 6 2" xfId="42" xr:uid="{00000000-0005-0000-0000-000024000000}"/>
    <cellStyle name="60% - 强调文字颜色 6 3" xfId="43" xr:uid="{00000000-0005-0000-0000-000025000000}"/>
    <cellStyle name="Euro" xfId="104" xr:uid="{00000000-0005-0000-0000-000026000000}"/>
    <cellStyle name="Normal 2" xfId="44" xr:uid="{00000000-0005-0000-0000-000027000000}"/>
    <cellStyle name="Normal 2 2" xfId="45" xr:uid="{00000000-0005-0000-0000-000028000000}"/>
    <cellStyle name="Normal_Sheet1" xfId="105" xr:uid="{00000000-0005-0000-0000-000029000000}"/>
    <cellStyle name="百分比 2" xfId="46" xr:uid="{00000000-0005-0000-0000-00002A000000}"/>
    <cellStyle name="百分比 2 2" xfId="47" xr:uid="{00000000-0005-0000-0000-00002B000000}"/>
    <cellStyle name="标题 1 2" xfId="48" xr:uid="{00000000-0005-0000-0000-00002C000000}"/>
    <cellStyle name="标题 1 3" xfId="49" xr:uid="{00000000-0005-0000-0000-00002D000000}"/>
    <cellStyle name="标题 2 2" xfId="50" xr:uid="{00000000-0005-0000-0000-00002E000000}"/>
    <cellStyle name="标题 2 3" xfId="51" xr:uid="{00000000-0005-0000-0000-00002F000000}"/>
    <cellStyle name="标题 3 2" xfId="52" xr:uid="{00000000-0005-0000-0000-000030000000}"/>
    <cellStyle name="标题 3 3" xfId="53" xr:uid="{00000000-0005-0000-0000-000031000000}"/>
    <cellStyle name="标题 4 2" xfId="55" xr:uid="{00000000-0005-0000-0000-000032000000}"/>
    <cellStyle name="标题 4 3" xfId="57" xr:uid="{00000000-0005-0000-0000-000033000000}"/>
    <cellStyle name="标题 5" xfId="58" xr:uid="{00000000-0005-0000-0000-000034000000}"/>
    <cellStyle name="标题 6" xfId="59" xr:uid="{00000000-0005-0000-0000-000035000000}"/>
    <cellStyle name="差 2" xfId="60" xr:uid="{00000000-0005-0000-0000-000036000000}"/>
    <cellStyle name="差 3" xfId="61" xr:uid="{00000000-0005-0000-0000-000037000000}"/>
    <cellStyle name="常规" xfId="0" builtinId="0"/>
    <cellStyle name="常规 12" xfId="106" xr:uid="{00000000-0005-0000-0000-000039000000}"/>
    <cellStyle name="常规 2" xfId="62" xr:uid="{00000000-0005-0000-0000-00003A000000}"/>
    <cellStyle name="常规 2 2" xfId="63" xr:uid="{00000000-0005-0000-0000-00003B000000}"/>
    <cellStyle name="常规 2 3" xfId="64" xr:uid="{00000000-0005-0000-0000-00003C000000}"/>
    <cellStyle name="常规 3" xfId="18" xr:uid="{00000000-0005-0000-0000-00003D000000}"/>
    <cellStyle name="常规 4" xfId="20" xr:uid="{00000000-0005-0000-0000-00003E000000}"/>
    <cellStyle name="常规 6" xfId="107" xr:uid="{00000000-0005-0000-0000-00003F000000}"/>
    <cellStyle name="常规_总表" xfId="113" xr:uid="{00000000-0005-0000-0000-000040000000}"/>
    <cellStyle name="逗号 2" xfId="102" xr:uid="{00000000-0005-0000-0000-000041000000}"/>
    <cellStyle name="好 2" xfId="65" xr:uid="{00000000-0005-0000-0000-000042000000}"/>
    <cellStyle name="好 3" xfId="66" xr:uid="{00000000-0005-0000-0000-000043000000}"/>
    <cellStyle name="汇总 2" xfId="67" xr:uid="{00000000-0005-0000-0000-000044000000}"/>
    <cellStyle name="汇总 3" xfId="68" xr:uid="{00000000-0005-0000-0000-000045000000}"/>
    <cellStyle name="货币 2" xfId="69" xr:uid="{00000000-0005-0000-0000-000046000000}"/>
    <cellStyle name="货币 2 2" xfId="70" xr:uid="{00000000-0005-0000-0000-000047000000}"/>
    <cellStyle name="货币 3" xfId="71" xr:uid="{00000000-0005-0000-0000-000048000000}"/>
    <cellStyle name="货币 4" xfId="72" xr:uid="{00000000-0005-0000-0000-000049000000}"/>
    <cellStyle name="货币 5" xfId="101" xr:uid="{00000000-0005-0000-0000-00004A000000}"/>
    <cellStyle name="计算 2" xfId="3" xr:uid="{00000000-0005-0000-0000-00004B000000}"/>
    <cellStyle name="计算 3" xfId="15" xr:uid="{00000000-0005-0000-0000-00004C000000}"/>
    <cellStyle name="检查单元格 2" xfId="73" xr:uid="{00000000-0005-0000-0000-00004D000000}"/>
    <cellStyle name="检查单元格 3" xfId="74" xr:uid="{00000000-0005-0000-0000-00004E000000}"/>
    <cellStyle name="警告文本 2" xfId="75" xr:uid="{00000000-0005-0000-0000-00004F000000}"/>
    <cellStyle name="警告文本 3" xfId="76" xr:uid="{00000000-0005-0000-0000-000050000000}"/>
    <cellStyle name="链接单元格 2" xfId="77" xr:uid="{00000000-0005-0000-0000-000051000000}"/>
    <cellStyle name="链接单元格 3" xfId="12" xr:uid="{00000000-0005-0000-0000-000052000000}"/>
    <cellStyle name="普通 2" xfId="108" xr:uid="{00000000-0005-0000-0000-000053000000}"/>
    <cellStyle name="普通 2 2" xfId="109" xr:uid="{00000000-0005-0000-0000-000054000000}"/>
    <cellStyle name="普通 3" xfId="110" xr:uid="{00000000-0005-0000-0000-000055000000}"/>
    <cellStyle name="普通 4" xfId="111" xr:uid="{00000000-0005-0000-0000-000056000000}"/>
    <cellStyle name="普通 5" xfId="100" xr:uid="{00000000-0005-0000-0000-000057000000}"/>
    <cellStyle name="普通 6" xfId="112" xr:uid="{00000000-0005-0000-0000-000058000000}"/>
    <cellStyle name="千位分隔 2" xfId="78" xr:uid="{00000000-0005-0000-0000-000059000000}"/>
    <cellStyle name="千位分隔 2 2" xfId="79" xr:uid="{00000000-0005-0000-0000-00005A000000}"/>
    <cellStyle name="千位分隔 2 2 2" xfId="98" xr:uid="{00000000-0005-0000-0000-00005B000000}"/>
    <cellStyle name="千位分隔 2 3" xfId="97" xr:uid="{00000000-0005-0000-0000-00005C000000}"/>
    <cellStyle name="千位分隔 3" xfId="54" xr:uid="{00000000-0005-0000-0000-00005D000000}"/>
    <cellStyle name="千位分隔 3 2" xfId="95" xr:uid="{00000000-0005-0000-0000-00005E000000}"/>
    <cellStyle name="千位分隔 4" xfId="56" xr:uid="{00000000-0005-0000-0000-00005F000000}"/>
    <cellStyle name="千位分隔 4 2" xfId="96" xr:uid="{00000000-0005-0000-0000-000060000000}"/>
    <cellStyle name="强调文字颜色 1 2" xfId="80" xr:uid="{00000000-0005-0000-0000-000061000000}"/>
    <cellStyle name="强调文字颜色 1 3" xfId="81" xr:uid="{00000000-0005-0000-0000-000062000000}"/>
    <cellStyle name="强调文字颜色 2 2" xfId="82" xr:uid="{00000000-0005-0000-0000-000063000000}"/>
    <cellStyle name="强调文字颜色 2 3" xfId="83" xr:uid="{00000000-0005-0000-0000-000064000000}"/>
    <cellStyle name="强调文字颜色 3 2" xfId="84" xr:uid="{00000000-0005-0000-0000-000065000000}"/>
    <cellStyle name="强调文字颜色 3 3" xfId="85" xr:uid="{00000000-0005-0000-0000-000066000000}"/>
    <cellStyle name="强调文字颜色 4 2" xfId="86" xr:uid="{00000000-0005-0000-0000-000067000000}"/>
    <cellStyle name="强调文字颜色 4 3" xfId="87" xr:uid="{00000000-0005-0000-0000-000068000000}"/>
    <cellStyle name="强调文字颜色 5 2" xfId="88" xr:uid="{00000000-0005-0000-0000-000069000000}"/>
    <cellStyle name="强调文字颜色 5 3" xfId="89" xr:uid="{00000000-0005-0000-0000-00006A000000}"/>
    <cellStyle name="强调文字颜色 6 2" xfId="90" xr:uid="{00000000-0005-0000-0000-00006B000000}"/>
    <cellStyle name="强调文字颜色 6 3" xfId="91" xr:uid="{00000000-0005-0000-0000-00006C000000}"/>
    <cellStyle name="输出 2" xfId="13" xr:uid="{00000000-0005-0000-0000-00006D000000}"/>
    <cellStyle name="输出 3" xfId="2" xr:uid="{00000000-0005-0000-0000-00006E000000}"/>
    <cellStyle name="输入 2" xfId="92" xr:uid="{00000000-0005-0000-0000-00006F000000}"/>
    <cellStyle name="输入 3" xfId="93" xr:uid="{00000000-0005-0000-0000-000070000000}"/>
    <cellStyle name="注释 2" xfId="94" xr:uid="{00000000-0005-0000-0000-000071000000}"/>
  </cellStyles>
  <dxfs count="0"/>
  <tableStyles count="0" defaultTableStyle="TableStyleMedium2" defaultPivotStyle="PivotStyleMedium7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9525</xdr:rowOff>
    </xdr:to>
    <xdr:pic>
      <xdr:nvPicPr>
        <xdr:cNvPr id="3072" name="Picture 1" descr="logo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>
        <a:xfrm>
          <a:off x="0" y="0"/>
          <a:ext cx="1485900" cy="95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7</xdr:col>
      <xdr:colOff>0</xdr:colOff>
      <xdr:row>0</xdr:row>
      <xdr:rowOff>9525</xdr:rowOff>
    </xdr:to>
    <xdr:sp macro="" textlink="">
      <xdr:nvSpPr>
        <xdr:cNvPr id="3073" name="Text Box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1971675" y="0"/>
          <a:ext cx="6686550" cy="9525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vert="horz" wrap="square" lIns="0" tIns="18288" rIns="27432" bIns="0" anchor="t" upright="1"/>
        <a:lstStyle/>
        <a:p>
          <a:pPr algn="r" rtl="0"/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北京新元素智尚咨询有限公司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北京朝阳区新东路1号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塔园外交公寓5号楼1-91     邮编: 100026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电话: 86-10-85322233   传真:86-10-85322935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网址:</a:t>
          </a:r>
          <a:r>
            <a:rPr lang="zh-CN" altLang="en-US" sz="1000">
              <a:solidFill>
                <a:srgbClr val="0000FF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http://www.new-element.com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95250</xdr:colOff>
      <xdr:row>0</xdr:row>
      <xdr:rowOff>12700</xdr:rowOff>
    </xdr:to>
    <xdr:pic>
      <xdr:nvPicPr>
        <xdr:cNvPr id="5" name="Picture 1" descr="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476375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0</xdr:colOff>
      <xdr:row>0</xdr:row>
      <xdr:rowOff>6350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4467225" y="0"/>
          <a:ext cx="5276850" cy="6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北京新元素智尚咨询有限公司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北京朝阳区新东路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塔园外交公寓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号楼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1-91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邮编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100026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电话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86-10-85322233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传真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:86-10-85322935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网址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</a:t>
          </a:r>
          <a:r>
            <a:rPr lang="zh-CN" altLang="en-US" sz="1000" b="0" i="0" u="none" strike="noStrike" baseline="0">
              <a:solidFill>
                <a:srgbClr val="0000FF"/>
              </a:solidFill>
              <a:latin typeface="Times New Roman" pitchFamily="12"/>
              <a:ea typeface="宋体"/>
              <a:cs typeface="Times New Roman" pitchFamily="12"/>
            </a:rPr>
            <a:t> http://www.new-element.com</a:t>
          </a:r>
          <a:endParaRPr lang="zh-CN" altLang="en-US" sz="1000" b="0" i="0" u="none" strike="noStrike" baseline="0">
            <a:solidFill>
              <a:srgbClr val="0000FF"/>
            </a:solidFill>
            <a:latin typeface="Times New Roman" pitchFamily="12"/>
            <a:cs typeface="Times New Roman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E13"/>
  <sheetViews>
    <sheetView tabSelected="1" topLeftCell="B1" workbookViewId="0">
      <selection activeCell="K8" sqref="K8"/>
    </sheetView>
  </sheetViews>
  <sheetFormatPr defaultColWidth="8.88671875" defaultRowHeight="14.4"/>
  <cols>
    <col min="3" max="3" width="26.77734375" customWidth="1"/>
    <col min="4" max="4" width="21.109375" customWidth="1"/>
    <col min="5" max="5" width="37.44140625" customWidth="1"/>
  </cols>
  <sheetData>
    <row r="4" spans="3:5" ht="27" customHeight="1">
      <c r="C4" s="197" t="s">
        <v>202</v>
      </c>
      <c r="D4" s="197"/>
      <c r="E4" s="197"/>
    </row>
    <row r="5" spans="3:5" ht="14.1" customHeight="1">
      <c r="C5" s="198" t="s">
        <v>72</v>
      </c>
      <c r="D5" s="198" t="s">
        <v>73</v>
      </c>
      <c r="E5" s="200" t="s">
        <v>2</v>
      </c>
    </row>
    <row r="6" spans="3:5" ht="14.1" customHeight="1">
      <c r="C6" s="199"/>
      <c r="D6" s="198"/>
      <c r="E6" s="200"/>
    </row>
    <row r="7" spans="3:5" ht="30" customHeight="1">
      <c r="C7" s="20" t="s">
        <v>74</v>
      </c>
      <c r="D7" s="17">
        <f>会展费用!G90</f>
        <v>716063.92</v>
      </c>
      <c r="E7" s="153" t="s">
        <v>236</v>
      </c>
    </row>
    <row r="8" spans="3:5" ht="30" customHeight="1">
      <c r="C8" s="20" t="s">
        <v>75</v>
      </c>
      <c r="D8" s="17">
        <f>会务费用!H37</f>
        <v>1235802.6000000001</v>
      </c>
      <c r="E8" s="153" t="s">
        <v>236</v>
      </c>
    </row>
    <row r="9" spans="3:5" ht="30" customHeight="1">
      <c r="C9" s="20" t="s">
        <v>77</v>
      </c>
      <c r="D9" s="17">
        <f>晚宴费用!H12</f>
        <v>93046.8</v>
      </c>
      <c r="E9" s="153" t="s">
        <v>236</v>
      </c>
    </row>
    <row r="10" spans="3:5" ht="30" customHeight="1">
      <c r="C10" s="18" t="s">
        <v>76</v>
      </c>
      <c r="D10" s="19">
        <f>SUM(D7:D9)</f>
        <v>2044913.32</v>
      </c>
      <c r="E10" s="19">
        <f>D10-44913</f>
        <v>2000000.32</v>
      </c>
    </row>
    <row r="11" spans="3:5" ht="30" customHeight="1">
      <c r="C11" s="18" t="s">
        <v>231</v>
      </c>
      <c r="D11" s="19">
        <f>D10-44913</f>
        <v>2000000.32</v>
      </c>
      <c r="E11" s="19"/>
    </row>
    <row r="12" spans="3:5" ht="30" customHeight="1">
      <c r="C12" s="20" t="s">
        <v>225</v>
      </c>
      <c r="D12" s="17">
        <f>增加费用!H11</f>
        <v>32065</v>
      </c>
      <c r="E12" s="153" t="s">
        <v>226</v>
      </c>
    </row>
    <row r="13" spans="3:5" ht="30" customHeight="1">
      <c r="C13" s="18" t="s">
        <v>230</v>
      </c>
      <c r="D13" s="19">
        <f>D11+D12</f>
        <v>2032065.32</v>
      </c>
      <c r="E13" s="19" t="s">
        <v>237</v>
      </c>
    </row>
  </sheetData>
  <mergeCells count="4">
    <mergeCell ref="C4:E4"/>
    <mergeCell ref="C5:C6"/>
    <mergeCell ref="D5:D6"/>
    <mergeCell ref="E5:E6"/>
  </mergeCells>
  <phoneticPr fontId="2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0"/>
  <sheetViews>
    <sheetView zoomScale="109" zoomScaleNormal="109" zoomScaleSheetLayoutView="115" zoomScalePageLayoutView="91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I82" sqref="I82"/>
    </sheetView>
  </sheetViews>
  <sheetFormatPr defaultColWidth="9" defaultRowHeight="14.4"/>
  <cols>
    <col min="1" max="1" width="12.109375" customWidth="1"/>
    <col min="2" max="2" width="18" style="2" customWidth="1"/>
    <col min="3" max="3" width="24.109375" style="95" customWidth="1"/>
    <col min="4" max="4" width="10.44140625" customWidth="1"/>
    <col min="5" max="5" width="14" style="291" customWidth="1"/>
    <col min="6" max="6" width="16.109375" customWidth="1"/>
    <col min="7" max="7" width="15.44140625" style="3" customWidth="1"/>
    <col min="8" max="8" width="30.6640625" style="4" customWidth="1"/>
    <col min="9" max="9" width="40.6640625" customWidth="1"/>
  </cols>
  <sheetData>
    <row r="1" spans="1:9" s="1" customFormat="1" ht="25.8">
      <c r="A1" s="237" t="s">
        <v>229</v>
      </c>
      <c r="B1" s="238"/>
      <c r="C1" s="238"/>
      <c r="D1" s="238"/>
      <c r="E1" s="238"/>
      <c r="F1" s="238"/>
      <c r="G1" s="238"/>
      <c r="H1" s="239"/>
      <c r="I1" s="5"/>
    </row>
    <row r="2" spans="1:9" s="1" customFormat="1" ht="25.8" hidden="1">
      <c r="A2" s="240"/>
      <c r="B2" s="241"/>
      <c r="C2" s="241"/>
      <c r="D2" s="241"/>
      <c r="E2" s="241"/>
      <c r="F2" s="241"/>
      <c r="G2" s="241"/>
      <c r="H2" s="242"/>
      <c r="I2" s="5"/>
    </row>
    <row r="3" spans="1:9" s="15" customFormat="1" ht="17.399999999999999">
      <c r="A3" s="41" t="s">
        <v>69</v>
      </c>
      <c r="B3" s="22" t="s">
        <v>70</v>
      </c>
      <c r="C3" s="22" t="s">
        <v>0</v>
      </c>
      <c r="D3" s="22" t="s">
        <v>90</v>
      </c>
      <c r="E3" s="276" t="s">
        <v>91</v>
      </c>
      <c r="F3" s="23" t="s">
        <v>92</v>
      </c>
      <c r="G3" s="23" t="s">
        <v>1</v>
      </c>
      <c r="H3" s="24" t="s">
        <v>2</v>
      </c>
    </row>
    <row r="4" spans="1:9" s="6" customFormat="1" ht="15.6">
      <c r="A4" s="222" t="s">
        <v>68</v>
      </c>
      <c r="B4" s="227" t="s">
        <v>141</v>
      </c>
      <c r="C4" s="160" t="s">
        <v>147</v>
      </c>
      <c r="D4" s="161" t="s">
        <v>143</v>
      </c>
      <c r="E4" s="277">
        <v>28</v>
      </c>
      <c r="F4" s="162">
        <v>180</v>
      </c>
      <c r="G4" s="163">
        <f>E4*F4</f>
        <v>5040</v>
      </c>
      <c r="H4" s="164"/>
    </row>
    <row r="5" spans="1:9" s="9" customFormat="1" ht="15.6">
      <c r="A5" s="222"/>
      <c r="B5" s="228"/>
      <c r="C5" s="160" t="s">
        <v>146</v>
      </c>
      <c r="D5" s="161" t="s">
        <v>145</v>
      </c>
      <c r="E5" s="277">
        <v>36</v>
      </c>
      <c r="F5" s="162">
        <v>600</v>
      </c>
      <c r="G5" s="163">
        <f t="shared" ref="G5:G8" si="0">E5*F5</f>
        <v>21600</v>
      </c>
      <c r="H5" s="165" t="s">
        <v>148</v>
      </c>
      <c r="I5" s="141"/>
    </row>
    <row r="6" spans="1:9" s="9" customFormat="1" ht="15.6">
      <c r="A6" s="222"/>
      <c r="B6" s="228"/>
      <c r="C6" s="166" t="s">
        <v>50</v>
      </c>
      <c r="D6" s="167"/>
      <c r="E6" s="278"/>
      <c r="F6" s="168"/>
      <c r="G6" s="163">
        <f t="shared" si="0"/>
        <v>0</v>
      </c>
      <c r="H6" s="164"/>
    </row>
    <row r="7" spans="1:9" s="6" customFormat="1" ht="15.6">
      <c r="A7" s="222"/>
      <c r="B7" s="228"/>
      <c r="C7" s="160" t="s">
        <v>149</v>
      </c>
      <c r="D7" s="161" t="s">
        <v>143</v>
      </c>
      <c r="E7" s="277">
        <v>18</v>
      </c>
      <c r="F7" s="162">
        <v>180</v>
      </c>
      <c r="G7" s="163">
        <f t="shared" si="0"/>
        <v>3240</v>
      </c>
      <c r="H7" s="164"/>
    </row>
    <row r="8" spans="1:9" s="6" customFormat="1" ht="15.6">
      <c r="A8" s="222"/>
      <c r="B8" s="228"/>
      <c r="C8" s="169" t="s">
        <v>20</v>
      </c>
      <c r="D8" s="161" t="s">
        <v>144</v>
      </c>
      <c r="E8" s="277">
        <v>6</v>
      </c>
      <c r="F8" s="162">
        <v>800</v>
      </c>
      <c r="G8" s="163">
        <f t="shared" si="0"/>
        <v>4800</v>
      </c>
      <c r="H8" s="164"/>
      <c r="I8" s="141"/>
    </row>
    <row r="9" spans="1:9" ht="16.2">
      <c r="A9" s="222"/>
      <c r="B9" s="218" t="s">
        <v>71</v>
      </c>
      <c r="C9" s="219"/>
      <c r="D9" s="219"/>
      <c r="E9" s="219"/>
      <c r="F9" s="219"/>
      <c r="G9" s="60">
        <f>SUM(G4:G8)</f>
        <v>34680</v>
      </c>
      <c r="H9" s="61"/>
    </row>
    <row r="10" spans="1:9" s="6" customFormat="1" ht="15.6">
      <c r="A10" s="222"/>
      <c r="B10" s="226" t="s">
        <v>51</v>
      </c>
      <c r="C10" s="160" t="s">
        <v>43</v>
      </c>
      <c r="D10" s="161" t="s">
        <v>145</v>
      </c>
      <c r="E10" s="277">
        <v>2</v>
      </c>
      <c r="F10" s="162">
        <v>16000</v>
      </c>
      <c r="G10" s="170">
        <f>E10*F10</f>
        <v>32000</v>
      </c>
      <c r="H10" s="171"/>
      <c r="I10" s="141"/>
    </row>
    <row r="11" spans="1:9" s="9" customFormat="1" ht="15.6">
      <c r="A11" s="223"/>
      <c r="B11" s="226"/>
      <c r="C11" s="172" t="s">
        <v>208</v>
      </c>
      <c r="D11" s="173"/>
      <c r="E11" s="279">
        <v>1</v>
      </c>
      <c r="F11" s="174">
        <v>9000</v>
      </c>
      <c r="G11" s="175">
        <f>E11*F11</f>
        <v>9000</v>
      </c>
      <c r="H11" s="171"/>
      <c r="I11" s="141"/>
    </row>
    <row r="12" spans="1:9" s="9" customFormat="1" ht="15.6">
      <c r="A12" s="224"/>
      <c r="B12" s="226"/>
      <c r="C12" s="176" t="s">
        <v>171</v>
      </c>
      <c r="D12" s="177" t="s">
        <v>145</v>
      </c>
      <c r="E12" s="280">
        <v>1</v>
      </c>
      <c r="F12" s="178">
        <v>18000</v>
      </c>
      <c r="G12" s="179">
        <f>E12*F12</f>
        <v>18000</v>
      </c>
      <c r="H12" s="171" t="s">
        <v>172</v>
      </c>
      <c r="I12" s="141"/>
    </row>
    <row r="13" spans="1:9" s="6" customFormat="1" ht="15.6">
      <c r="A13" s="222"/>
      <c r="B13" s="226"/>
      <c r="C13" s="160" t="s">
        <v>44</v>
      </c>
      <c r="D13" s="161" t="s">
        <v>145</v>
      </c>
      <c r="E13" s="277">
        <v>4</v>
      </c>
      <c r="F13" s="162">
        <v>9000</v>
      </c>
      <c r="G13" s="170">
        <f t="shared" ref="G13:G15" si="1">E13*F13</f>
        <v>36000</v>
      </c>
      <c r="H13" s="171"/>
      <c r="I13" s="141"/>
    </row>
    <row r="14" spans="1:9" s="6" customFormat="1" ht="15.6">
      <c r="A14" s="222"/>
      <c r="B14" s="226"/>
      <c r="C14" s="160" t="s">
        <v>45</v>
      </c>
      <c r="D14" s="161" t="s">
        <v>145</v>
      </c>
      <c r="E14" s="277">
        <v>20</v>
      </c>
      <c r="F14" s="162">
        <v>6000</v>
      </c>
      <c r="G14" s="170">
        <f t="shared" si="1"/>
        <v>120000</v>
      </c>
      <c r="H14" s="171"/>
    </row>
    <row r="15" spans="1:9" s="6" customFormat="1" ht="15.6">
      <c r="A15" s="222"/>
      <c r="B15" s="226"/>
      <c r="C15" s="160" t="s">
        <v>46</v>
      </c>
      <c r="D15" s="161" t="s">
        <v>145</v>
      </c>
      <c r="E15" s="277">
        <v>1</v>
      </c>
      <c r="F15" s="162">
        <v>30000</v>
      </c>
      <c r="G15" s="170">
        <f t="shared" si="1"/>
        <v>30000</v>
      </c>
      <c r="H15" s="171"/>
      <c r="I15" s="142"/>
    </row>
    <row r="16" spans="1:9" ht="16.2">
      <c r="A16" s="222"/>
      <c r="B16" s="203" t="s">
        <v>78</v>
      </c>
      <c r="C16" s="204"/>
      <c r="D16" s="204"/>
      <c r="E16" s="204"/>
      <c r="F16" s="244"/>
      <c r="G16" s="59">
        <f>SUM(G10:G15)</f>
        <v>245000</v>
      </c>
      <c r="H16" s="57"/>
    </row>
    <row r="17" spans="1:9" ht="16.2">
      <c r="A17" s="222"/>
      <c r="B17" s="205" t="s">
        <v>85</v>
      </c>
      <c r="C17" s="206"/>
      <c r="D17" s="206"/>
      <c r="E17" s="206"/>
      <c r="F17" s="206"/>
      <c r="G17" s="58">
        <f>G9+G16</f>
        <v>279680</v>
      </c>
      <c r="H17" s="12"/>
    </row>
    <row r="18" spans="1:9" ht="15.6">
      <c r="A18" s="222" t="s">
        <v>34</v>
      </c>
      <c r="B18" s="243" t="s">
        <v>140</v>
      </c>
      <c r="C18" s="81" t="s">
        <v>173</v>
      </c>
      <c r="D18" s="80" t="s">
        <v>143</v>
      </c>
      <c r="E18" s="281">
        <v>192</v>
      </c>
      <c r="F18" s="25">
        <v>100</v>
      </c>
      <c r="G18" s="26">
        <f>E18*F18</f>
        <v>19200</v>
      </c>
      <c r="H18" s="27"/>
    </row>
    <row r="19" spans="1:9" ht="15.6">
      <c r="A19" s="222"/>
      <c r="B19" s="243"/>
      <c r="C19" s="83" t="s">
        <v>33</v>
      </c>
      <c r="D19" s="80" t="s">
        <v>143</v>
      </c>
      <c r="E19" s="281">
        <v>60</v>
      </c>
      <c r="F19" s="25">
        <v>35</v>
      </c>
      <c r="G19" s="26">
        <f t="shared" ref="G19:G20" si="2">E19*F19</f>
        <v>2100</v>
      </c>
      <c r="H19" s="27"/>
    </row>
    <row r="20" spans="1:9" ht="46.8">
      <c r="A20" s="222"/>
      <c r="B20" s="243"/>
      <c r="C20" s="81" t="s">
        <v>174</v>
      </c>
      <c r="D20" s="80" t="s">
        <v>143</v>
      </c>
      <c r="E20" s="281">
        <v>63</v>
      </c>
      <c r="F20" s="25">
        <v>200</v>
      </c>
      <c r="G20" s="26">
        <f t="shared" si="2"/>
        <v>12600</v>
      </c>
      <c r="H20" s="27"/>
    </row>
    <row r="21" spans="1:9" ht="16.2">
      <c r="A21" s="222"/>
      <c r="B21" s="218" t="s">
        <v>38</v>
      </c>
      <c r="C21" s="219"/>
      <c r="D21" s="219"/>
      <c r="E21" s="219"/>
      <c r="F21" s="219"/>
      <c r="G21" s="28">
        <f>SUM(G18:G20)</f>
        <v>33900</v>
      </c>
      <c r="H21" s="29"/>
    </row>
    <row r="22" spans="1:9" ht="31.2">
      <c r="A22" s="222"/>
      <c r="B22" s="229" t="s">
        <v>54</v>
      </c>
      <c r="C22" s="180" t="s">
        <v>150</v>
      </c>
      <c r="D22" s="181" t="s">
        <v>143</v>
      </c>
      <c r="E22" s="282">
        <v>108</v>
      </c>
      <c r="F22" s="182">
        <v>400</v>
      </c>
      <c r="G22" s="183">
        <f>E22*F22</f>
        <v>43200</v>
      </c>
      <c r="H22" s="33"/>
      <c r="I22" s="141"/>
    </row>
    <row r="23" spans="1:9" ht="15.6">
      <c r="A23" s="224"/>
      <c r="B23" s="229"/>
      <c r="C23" s="184" t="s">
        <v>179</v>
      </c>
      <c r="D23" s="185" t="s">
        <v>143</v>
      </c>
      <c r="E23" s="283">
        <v>15</v>
      </c>
      <c r="F23" s="186">
        <v>400</v>
      </c>
      <c r="G23" s="187">
        <f>E23*F23</f>
        <v>6000</v>
      </c>
      <c r="H23" s="124" t="s">
        <v>180</v>
      </c>
      <c r="I23" s="141"/>
    </row>
    <row r="24" spans="1:9" ht="15.6">
      <c r="A24" s="222"/>
      <c r="B24" s="229"/>
      <c r="C24" s="84" t="s">
        <v>4</v>
      </c>
      <c r="D24" s="80" t="s">
        <v>145</v>
      </c>
      <c r="E24" s="281">
        <v>1</v>
      </c>
      <c r="F24" s="34">
        <v>12000</v>
      </c>
      <c r="G24" s="32">
        <f t="shared" ref="G24:G30" si="3">E24*F24</f>
        <v>12000</v>
      </c>
      <c r="H24" s="33"/>
    </row>
    <row r="25" spans="1:9" ht="15.6">
      <c r="A25" s="222"/>
      <c r="B25" s="229"/>
      <c r="C25" s="85" t="s">
        <v>53</v>
      </c>
      <c r="D25" s="80" t="s">
        <v>145</v>
      </c>
      <c r="E25" s="281">
        <v>3</v>
      </c>
      <c r="F25" s="35">
        <v>8000</v>
      </c>
      <c r="G25" s="32">
        <f t="shared" si="3"/>
        <v>24000</v>
      </c>
      <c r="H25" s="33"/>
    </row>
    <row r="26" spans="1:9" ht="15.6">
      <c r="A26" s="222"/>
      <c r="B26" s="229"/>
      <c r="C26" s="86" t="s">
        <v>23</v>
      </c>
      <c r="D26" s="96" t="s">
        <v>144</v>
      </c>
      <c r="E26" s="284">
        <v>2</v>
      </c>
      <c r="F26" s="35">
        <v>800</v>
      </c>
      <c r="G26" s="32">
        <f t="shared" si="3"/>
        <v>1600</v>
      </c>
      <c r="H26" s="33"/>
    </row>
    <row r="27" spans="1:9" ht="15.6">
      <c r="A27" s="222"/>
      <c r="B27" s="229"/>
      <c r="C27" s="86" t="s">
        <v>47</v>
      </c>
      <c r="D27" s="80" t="s">
        <v>144</v>
      </c>
      <c r="E27" s="281">
        <v>1</v>
      </c>
      <c r="F27" s="36">
        <v>20000</v>
      </c>
      <c r="G27" s="32">
        <f t="shared" si="3"/>
        <v>20000</v>
      </c>
      <c r="H27" s="33"/>
    </row>
    <row r="28" spans="1:9" ht="15.6">
      <c r="A28" s="222"/>
      <c r="B28" s="229"/>
      <c r="C28" s="86" t="s">
        <v>24</v>
      </c>
      <c r="D28" s="80" t="s">
        <v>144</v>
      </c>
      <c r="E28" s="281">
        <v>3</v>
      </c>
      <c r="F28" s="36">
        <v>8000</v>
      </c>
      <c r="G28" s="32">
        <f t="shared" si="3"/>
        <v>24000</v>
      </c>
      <c r="H28" s="33"/>
    </row>
    <row r="29" spans="1:9" ht="15.6">
      <c r="A29" s="222"/>
      <c r="B29" s="229"/>
      <c r="C29" s="86" t="s">
        <v>55</v>
      </c>
      <c r="D29" s="96" t="s">
        <v>144</v>
      </c>
      <c r="E29" s="284">
        <v>1</v>
      </c>
      <c r="F29" s="35">
        <v>3500</v>
      </c>
      <c r="G29" s="32">
        <f t="shared" si="3"/>
        <v>3500</v>
      </c>
      <c r="H29" s="33"/>
    </row>
    <row r="30" spans="1:9" ht="15.6">
      <c r="A30" s="222"/>
      <c r="B30" s="229"/>
      <c r="C30" s="86" t="s">
        <v>58</v>
      </c>
      <c r="D30" s="96" t="s">
        <v>144</v>
      </c>
      <c r="E30" s="284">
        <v>1</v>
      </c>
      <c r="F30" s="35">
        <v>9000</v>
      </c>
      <c r="G30" s="32">
        <f t="shared" si="3"/>
        <v>9000</v>
      </c>
      <c r="H30" s="33"/>
    </row>
    <row r="31" spans="1:9" ht="16.2">
      <c r="A31" s="222"/>
      <c r="B31" s="225" t="s">
        <v>37</v>
      </c>
      <c r="C31" s="225"/>
      <c r="D31" s="225"/>
      <c r="E31" s="225"/>
      <c r="F31" s="225"/>
      <c r="G31" s="59">
        <f>SUM(G22:G30)</f>
        <v>143300</v>
      </c>
      <c r="H31" s="61"/>
    </row>
    <row r="32" spans="1:9" ht="15.6">
      <c r="A32" s="222"/>
      <c r="B32" s="222" t="s">
        <v>56</v>
      </c>
      <c r="C32" s="87" t="s">
        <v>5</v>
      </c>
      <c r="D32" s="97" t="s">
        <v>144</v>
      </c>
      <c r="E32" s="281">
        <v>12</v>
      </c>
      <c r="F32" s="38">
        <v>800</v>
      </c>
      <c r="G32" s="32">
        <f>E32*F32</f>
        <v>9600</v>
      </c>
      <c r="H32" s="33"/>
    </row>
    <row r="33" spans="1:9" ht="15.6">
      <c r="A33" s="222"/>
      <c r="B33" s="222"/>
      <c r="C33" s="87" t="s">
        <v>6</v>
      </c>
      <c r="D33" s="97" t="s">
        <v>144</v>
      </c>
      <c r="E33" s="281">
        <v>6</v>
      </c>
      <c r="F33" s="38">
        <v>800</v>
      </c>
      <c r="G33" s="32">
        <f t="shared" ref="G33:G40" si="4">E33*F33</f>
        <v>4800</v>
      </c>
      <c r="H33" s="33"/>
    </row>
    <row r="34" spans="1:9" ht="15.6">
      <c r="A34" s="222"/>
      <c r="B34" s="222"/>
      <c r="C34" s="87" t="s">
        <v>7</v>
      </c>
      <c r="D34" s="97" t="s">
        <v>144</v>
      </c>
      <c r="E34" s="281">
        <v>6</v>
      </c>
      <c r="F34" s="38">
        <v>800</v>
      </c>
      <c r="G34" s="32">
        <f t="shared" si="4"/>
        <v>4800</v>
      </c>
      <c r="H34" s="33"/>
    </row>
    <row r="35" spans="1:9" ht="15.6">
      <c r="A35" s="222"/>
      <c r="B35" s="222"/>
      <c r="C35" s="87" t="s">
        <v>25</v>
      </c>
      <c r="D35" s="97" t="s">
        <v>144</v>
      </c>
      <c r="E35" s="281">
        <v>4</v>
      </c>
      <c r="F35" s="38">
        <v>800</v>
      </c>
      <c r="G35" s="32">
        <f t="shared" si="4"/>
        <v>3200</v>
      </c>
      <c r="H35" s="33"/>
    </row>
    <row r="36" spans="1:9" ht="15.6">
      <c r="A36" s="222"/>
      <c r="B36" s="222"/>
      <c r="C36" s="87" t="s">
        <v>26</v>
      </c>
      <c r="D36" s="97" t="s">
        <v>144</v>
      </c>
      <c r="E36" s="281">
        <v>3</v>
      </c>
      <c r="F36" s="38">
        <v>1500</v>
      </c>
      <c r="G36" s="32">
        <f t="shared" si="4"/>
        <v>4500</v>
      </c>
      <c r="H36" s="33"/>
    </row>
    <row r="37" spans="1:9" ht="15.6">
      <c r="A37" s="222"/>
      <c r="B37" s="222"/>
      <c r="C37" s="87" t="s">
        <v>27</v>
      </c>
      <c r="D37" s="97" t="s">
        <v>144</v>
      </c>
      <c r="E37" s="281">
        <v>3</v>
      </c>
      <c r="F37" s="38">
        <v>500</v>
      </c>
      <c r="G37" s="32">
        <f t="shared" si="4"/>
        <v>1500</v>
      </c>
      <c r="H37" s="33"/>
    </row>
    <row r="38" spans="1:9" ht="15.6">
      <c r="A38" s="222"/>
      <c r="B38" s="222"/>
      <c r="C38" s="88" t="s">
        <v>28</v>
      </c>
      <c r="D38" s="97" t="s">
        <v>144</v>
      </c>
      <c r="E38" s="281">
        <v>16</v>
      </c>
      <c r="F38" s="38">
        <v>200</v>
      </c>
      <c r="G38" s="32">
        <f t="shared" si="4"/>
        <v>3200</v>
      </c>
      <c r="H38" s="33"/>
    </row>
    <row r="39" spans="1:9" ht="15.6">
      <c r="A39" s="222"/>
      <c r="B39" s="222"/>
      <c r="C39" s="88" t="s">
        <v>8</v>
      </c>
      <c r="D39" s="97" t="s">
        <v>144</v>
      </c>
      <c r="E39" s="281">
        <v>6</v>
      </c>
      <c r="F39" s="38">
        <v>200</v>
      </c>
      <c r="G39" s="32">
        <f t="shared" si="4"/>
        <v>1200</v>
      </c>
      <c r="H39" s="33"/>
    </row>
    <row r="40" spans="1:9" ht="15.6">
      <c r="A40" s="222"/>
      <c r="B40" s="222"/>
      <c r="C40" s="86" t="s">
        <v>29</v>
      </c>
      <c r="D40" s="97" t="s">
        <v>144</v>
      </c>
      <c r="E40" s="281">
        <v>6</v>
      </c>
      <c r="F40" s="38">
        <v>200</v>
      </c>
      <c r="G40" s="32">
        <f t="shared" si="4"/>
        <v>1200</v>
      </c>
      <c r="H40" s="33"/>
    </row>
    <row r="41" spans="1:9" ht="16.2">
      <c r="A41" s="222"/>
      <c r="B41" s="203" t="s">
        <v>36</v>
      </c>
      <c r="C41" s="219"/>
      <c r="D41" s="219"/>
      <c r="E41" s="219"/>
      <c r="F41" s="219"/>
      <c r="G41" s="28">
        <f>SUM(G32:G40)</f>
        <v>34000</v>
      </c>
      <c r="H41" s="29"/>
    </row>
    <row r="42" spans="1:9" ht="16.5" customHeight="1">
      <c r="A42" s="222"/>
      <c r="B42" s="230" t="s">
        <v>57</v>
      </c>
      <c r="C42" s="87" t="s">
        <v>9</v>
      </c>
      <c r="D42" s="80" t="s">
        <v>144</v>
      </c>
      <c r="E42" s="281">
        <v>24</v>
      </c>
      <c r="F42" s="31">
        <v>150</v>
      </c>
      <c r="G42" s="32">
        <f>E42*F42</f>
        <v>3600</v>
      </c>
      <c r="H42" s="33"/>
    </row>
    <row r="43" spans="1:9" ht="15.6">
      <c r="A43" s="222"/>
      <c r="B43" s="231"/>
      <c r="C43" s="87" t="s">
        <v>30</v>
      </c>
      <c r="D43" s="80" t="s">
        <v>144</v>
      </c>
      <c r="E43" s="281">
        <v>12</v>
      </c>
      <c r="F43" s="31">
        <v>400</v>
      </c>
      <c r="G43" s="32">
        <f t="shared" ref="G43:G49" si="5">E43*F43</f>
        <v>4800</v>
      </c>
      <c r="H43" s="33"/>
    </row>
    <row r="44" spans="1:9" ht="15.6">
      <c r="A44" s="222"/>
      <c r="B44" s="231"/>
      <c r="C44" s="87" t="s">
        <v>10</v>
      </c>
      <c r="D44" s="80" t="s">
        <v>144</v>
      </c>
      <c r="E44" s="281">
        <v>4</v>
      </c>
      <c r="F44" s="31">
        <v>500</v>
      </c>
      <c r="G44" s="32">
        <f t="shared" si="5"/>
        <v>2000</v>
      </c>
      <c r="H44" s="33"/>
    </row>
    <row r="45" spans="1:9" ht="15.6">
      <c r="A45" s="222"/>
      <c r="B45" s="231"/>
      <c r="C45" s="87" t="s">
        <v>31</v>
      </c>
      <c r="D45" s="80" t="s">
        <v>144</v>
      </c>
      <c r="E45" s="281">
        <v>12</v>
      </c>
      <c r="F45" s="31">
        <v>400</v>
      </c>
      <c r="G45" s="32">
        <f t="shared" si="5"/>
        <v>4800</v>
      </c>
      <c r="H45" s="33"/>
      <c r="I45" s="10"/>
    </row>
    <row r="46" spans="1:9" ht="15.6">
      <c r="A46" s="222"/>
      <c r="B46" s="231"/>
      <c r="C46" s="87" t="s">
        <v>32</v>
      </c>
      <c r="D46" s="80" t="s">
        <v>144</v>
      </c>
      <c r="E46" s="281">
        <v>12</v>
      </c>
      <c r="F46" s="31">
        <v>350</v>
      </c>
      <c r="G46" s="32">
        <f t="shared" si="5"/>
        <v>4200</v>
      </c>
      <c r="H46" s="33"/>
    </row>
    <row r="47" spans="1:9" ht="15.6">
      <c r="A47" s="222"/>
      <c r="B47" s="231"/>
      <c r="C47" s="87" t="s">
        <v>11</v>
      </c>
      <c r="D47" s="80" t="s">
        <v>144</v>
      </c>
      <c r="E47" s="281">
        <v>20</v>
      </c>
      <c r="F47" s="31">
        <v>400</v>
      </c>
      <c r="G47" s="32">
        <f t="shared" si="5"/>
        <v>8000</v>
      </c>
      <c r="H47" s="33"/>
    </row>
    <row r="48" spans="1:9" ht="15.6">
      <c r="A48" s="222"/>
      <c r="B48" s="231"/>
      <c r="C48" s="87" t="s">
        <v>12</v>
      </c>
      <c r="D48" s="80" t="s">
        <v>144</v>
      </c>
      <c r="E48" s="284">
        <v>2</v>
      </c>
      <c r="F48" s="31">
        <v>1200</v>
      </c>
      <c r="G48" s="32">
        <f t="shared" si="5"/>
        <v>2400</v>
      </c>
      <c r="H48" s="33"/>
    </row>
    <row r="49" spans="1:9" ht="15.6">
      <c r="A49" s="222"/>
      <c r="B49" s="231"/>
      <c r="C49" s="148" t="s">
        <v>151</v>
      </c>
      <c r="D49" s="149" t="s">
        <v>144</v>
      </c>
      <c r="E49" s="285">
        <v>1</v>
      </c>
      <c r="F49" s="150">
        <v>3000</v>
      </c>
      <c r="G49" s="151">
        <f t="shared" si="5"/>
        <v>3000</v>
      </c>
      <c r="H49" s="152"/>
    </row>
    <row r="50" spans="1:9" ht="16.2">
      <c r="A50" s="222"/>
      <c r="B50" s="220" t="s">
        <v>35</v>
      </c>
      <c r="C50" s="204"/>
      <c r="D50" s="204"/>
      <c r="E50" s="204"/>
      <c r="F50" s="204"/>
      <c r="G50" s="13">
        <f>SUM(G42:G49)</f>
        <v>32800</v>
      </c>
      <c r="H50" s="14"/>
    </row>
    <row r="51" spans="1:9" ht="16.2">
      <c r="A51" s="222"/>
      <c r="B51" s="245" t="s">
        <v>39</v>
      </c>
      <c r="C51" s="206"/>
      <c r="D51" s="206"/>
      <c r="E51" s="206"/>
      <c r="F51" s="206"/>
      <c r="G51" s="11">
        <f>G21+G31+G41+G50</f>
        <v>244000</v>
      </c>
      <c r="H51" s="12"/>
    </row>
    <row r="52" spans="1:9" ht="15.6">
      <c r="A52" s="222" t="s">
        <v>40</v>
      </c>
      <c r="B52" s="246" t="s">
        <v>13</v>
      </c>
      <c r="C52" s="121" t="s">
        <v>175</v>
      </c>
      <c r="D52" s="79" t="s">
        <v>143</v>
      </c>
      <c r="E52" s="286">
        <v>30</v>
      </c>
      <c r="F52" s="122">
        <v>100</v>
      </c>
      <c r="G52" s="40">
        <f>E52*F52</f>
        <v>3000</v>
      </c>
      <c r="H52" s="123"/>
      <c r="I52" s="154" t="s">
        <v>232</v>
      </c>
    </row>
    <row r="53" spans="1:9" ht="15.6">
      <c r="A53" s="224"/>
      <c r="B53" s="246"/>
      <c r="C53" s="82" t="s">
        <v>152</v>
      </c>
      <c r="D53" s="21" t="s">
        <v>143</v>
      </c>
      <c r="E53" s="287">
        <v>10</v>
      </c>
      <c r="F53" s="39">
        <v>180</v>
      </c>
      <c r="G53" s="40">
        <f t="shared" ref="G53:G57" si="6">E53*F53</f>
        <v>1800</v>
      </c>
      <c r="H53" s="27" t="s">
        <v>41</v>
      </c>
    </row>
    <row r="54" spans="1:9" ht="15.6">
      <c r="A54" s="222"/>
      <c r="B54" s="246"/>
      <c r="C54" s="82" t="s">
        <v>153</v>
      </c>
      <c r="D54" s="21" t="s">
        <v>143</v>
      </c>
      <c r="E54" s="287">
        <v>10</v>
      </c>
      <c r="F54" s="39">
        <v>180</v>
      </c>
      <c r="G54" s="40">
        <f t="shared" si="6"/>
        <v>1800</v>
      </c>
      <c r="H54" s="27" t="s">
        <v>233</v>
      </c>
    </row>
    <row r="55" spans="1:9" ht="15.6">
      <c r="A55" s="222"/>
      <c r="B55" s="246"/>
      <c r="C55" s="82" t="s">
        <v>154</v>
      </c>
      <c r="D55" s="21" t="s">
        <v>143</v>
      </c>
      <c r="E55" s="287">
        <v>10</v>
      </c>
      <c r="F55" s="39">
        <v>180</v>
      </c>
      <c r="G55" s="40">
        <f t="shared" si="6"/>
        <v>1800</v>
      </c>
      <c r="H55" s="27"/>
    </row>
    <row r="56" spans="1:9" ht="15.6">
      <c r="A56" s="222"/>
      <c r="B56" s="246"/>
      <c r="C56" s="82" t="s">
        <v>156</v>
      </c>
      <c r="D56" s="21" t="s">
        <v>143</v>
      </c>
      <c r="E56" s="287">
        <v>10</v>
      </c>
      <c r="F56" s="39">
        <v>180</v>
      </c>
      <c r="G56" s="40">
        <f t="shared" si="6"/>
        <v>1800</v>
      </c>
      <c r="H56" s="27"/>
    </row>
    <row r="57" spans="1:9" ht="15.6">
      <c r="A57" s="222"/>
      <c r="B57" s="246"/>
      <c r="C57" s="82" t="s">
        <v>155</v>
      </c>
      <c r="D57" s="21" t="s">
        <v>143</v>
      </c>
      <c r="E57" s="287">
        <v>10</v>
      </c>
      <c r="F57" s="39">
        <v>180</v>
      </c>
      <c r="G57" s="40">
        <f t="shared" si="6"/>
        <v>1800</v>
      </c>
      <c r="H57" s="27"/>
    </row>
    <row r="58" spans="1:9" ht="16.2">
      <c r="A58" s="222"/>
      <c r="B58" s="220" t="s">
        <v>3</v>
      </c>
      <c r="C58" s="204"/>
      <c r="D58" s="204"/>
      <c r="E58" s="204"/>
      <c r="F58" s="204"/>
      <c r="G58" s="13">
        <f>SUM(G52:G57)</f>
        <v>12000</v>
      </c>
      <c r="H58" s="14"/>
    </row>
    <row r="59" spans="1:9" ht="16.2">
      <c r="A59" s="222"/>
      <c r="B59" s="205" t="s">
        <v>42</v>
      </c>
      <c r="C59" s="206"/>
      <c r="D59" s="206"/>
      <c r="E59" s="206"/>
      <c r="F59" s="206"/>
      <c r="G59" s="11">
        <f>G58</f>
        <v>12000</v>
      </c>
      <c r="H59" s="12"/>
    </row>
    <row r="60" spans="1:9" s="16" customFormat="1" ht="16.2">
      <c r="A60" s="201" t="s">
        <v>79</v>
      </c>
      <c r="B60" s="221" t="s">
        <v>66</v>
      </c>
      <c r="C60" s="89" t="s">
        <v>157</v>
      </c>
      <c r="D60" s="21" t="s">
        <v>143</v>
      </c>
      <c r="E60" s="287">
        <v>15</v>
      </c>
      <c r="F60" s="39">
        <v>280</v>
      </c>
      <c r="G60" s="40">
        <f>E60*F60</f>
        <v>4200</v>
      </c>
      <c r="H60" s="42"/>
    </row>
    <row r="61" spans="1:9" s="16" customFormat="1" ht="16.2">
      <c r="A61" s="201"/>
      <c r="B61" s="221"/>
      <c r="C61" s="89" t="s">
        <v>158</v>
      </c>
      <c r="D61" s="21" t="s">
        <v>144</v>
      </c>
      <c r="E61" s="277">
        <v>5</v>
      </c>
      <c r="F61" s="39">
        <v>800</v>
      </c>
      <c r="G61" s="40">
        <f t="shared" ref="G61:G62" si="7">E61*F61</f>
        <v>4000</v>
      </c>
      <c r="H61" s="42"/>
      <c r="I61" s="141" t="s">
        <v>234</v>
      </c>
    </row>
    <row r="62" spans="1:9" s="16" customFormat="1" ht="16.2">
      <c r="A62" s="201"/>
      <c r="B62" s="221"/>
      <c r="C62" s="89" t="s">
        <v>52</v>
      </c>
      <c r="D62" s="21"/>
      <c r="E62" s="287"/>
      <c r="F62" s="39"/>
      <c r="G62" s="40">
        <f t="shared" si="7"/>
        <v>0</v>
      </c>
      <c r="H62" s="42"/>
    </row>
    <row r="63" spans="1:9" s="16" customFormat="1" ht="16.2">
      <c r="A63" s="202"/>
      <c r="B63" s="203" t="s">
        <v>3</v>
      </c>
      <c r="C63" s="204"/>
      <c r="D63" s="204"/>
      <c r="E63" s="204"/>
      <c r="F63" s="204"/>
      <c r="G63" s="13">
        <f>SUM(G60:G62)</f>
        <v>8200</v>
      </c>
      <c r="H63" s="14"/>
    </row>
    <row r="64" spans="1:9" s="16" customFormat="1" ht="16.2">
      <c r="A64" s="202"/>
      <c r="B64" s="205" t="s">
        <v>67</v>
      </c>
      <c r="C64" s="206"/>
      <c r="D64" s="206"/>
      <c r="E64" s="206"/>
      <c r="F64" s="206"/>
      <c r="G64" s="11">
        <f>G63</f>
        <v>8200</v>
      </c>
      <c r="H64" s="12"/>
    </row>
    <row r="65" spans="1:9" ht="15.6">
      <c r="A65" s="207" t="s">
        <v>65</v>
      </c>
      <c r="B65" s="216" t="s">
        <v>61</v>
      </c>
      <c r="C65" s="91" t="s">
        <v>21</v>
      </c>
      <c r="D65" s="21" t="s">
        <v>160</v>
      </c>
      <c r="E65" s="287">
        <v>2</v>
      </c>
      <c r="F65" s="39">
        <v>2400</v>
      </c>
      <c r="G65" s="40">
        <f t="shared" ref="G65:G66" si="8">E65*F65</f>
        <v>4800</v>
      </c>
      <c r="H65" s="37"/>
      <c r="I65" s="141"/>
    </row>
    <row r="66" spans="1:9" ht="15.6">
      <c r="A66" s="208"/>
      <c r="B66" s="216"/>
      <c r="C66" s="91" t="s">
        <v>22</v>
      </c>
      <c r="D66" s="21" t="s">
        <v>160</v>
      </c>
      <c r="E66" s="287">
        <v>2</v>
      </c>
      <c r="F66" s="39">
        <v>2400</v>
      </c>
      <c r="G66" s="40">
        <f t="shared" si="8"/>
        <v>4800</v>
      </c>
      <c r="H66" s="37"/>
      <c r="I66" s="141"/>
    </row>
    <row r="67" spans="1:9" ht="16.2">
      <c r="A67" s="208"/>
      <c r="B67" s="218" t="s">
        <v>48</v>
      </c>
      <c r="C67" s="219"/>
      <c r="D67" s="219"/>
      <c r="E67" s="219"/>
      <c r="F67" s="219"/>
      <c r="G67" s="28">
        <f>SUM(G65:G66)</f>
        <v>9600</v>
      </c>
      <c r="H67" s="29"/>
    </row>
    <row r="68" spans="1:9" ht="15.6">
      <c r="A68" s="208"/>
      <c r="B68" s="217" t="s">
        <v>49</v>
      </c>
      <c r="C68" s="92" t="s">
        <v>16</v>
      </c>
      <c r="D68" s="79" t="s">
        <v>144</v>
      </c>
      <c r="E68" s="280">
        <v>120</v>
      </c>
      <c r="F68" s="182"/>
      <c r="G68" s="183">
        <f>E68*F68</f>
        <v>0</v>
      </c>
      <c r="H68" s="188" t="s">
        <v>210</v>
      </c>
    </row>
    <row r="69" spans="1:9" ht="15.6">
      <c r="A69" s="208"/>
      <c r="B69" s="217"/>
      <c r="C69" s="92" t="s">
        <v>14</v>
      </c>
      <c r="D69" s="79" t="s">
        <v>144</v>
      </c>
      <c r="E69" s="280">
        <v>800</v>
      </c>
      <c r="F69" s="182">
        <v>15</v>
      </c>
      <c r="G69" s="183">
        <f t="shared" ref="G69:G78" si="9">E69*F69</f>
        <v>12000</v>
      </c>
      <c r="H69" s="189" t="s">
        <v>163</v>
      </c>
      <c r="I69" s="141"/>
    </row>
    <row r="70" spans="1:9" ht="15.6">
      <c r="A70" s="208"/>
      <c r="B70" s="217"/>
      <c r="C70" s="92" t="s">
        <v>15</v>
      </c>
      <c r="D70" s="79" t="s">
        <v>144</v>
      </c>
      <c r="E70" s="280">
        <v>800</v>
      </c>
      <c r="F70" s="182"/>
      <c r="G70" s="183">
        <f t="shared" si="9"/>
        <v>0</v>
      </c>
      <c r="H70" s="189" t="s">
        <v>235</v>
      </c>
    </row>
    <row r="71" spans="1:9" ht="15.6">
      <c r="A71" s="208"/>
      <c r="B71" s="217"/>
      <c r="C71" s="93" t="s">
        <v>17</v>
      </c>
      <c r="D71" s="21" t="s">
        <v>144</v>
      </c>
      <c r="E71" s="277">
        <v>12</v>
      </c>
      <c r="F71" s="182">
        <v>20</v>
      </c>
      <c r="G71" s="183">
        <f t="shared" si="9"/>
        <v>240</v>
      </c>
      <c r="H71" s="188"/>
    </row>
    <row r="72" spans="1:9" ht="15.6">
      <c r="A72" s="208"/>
      <c r="B72" s="217"/>
      <c r="C72" s="190" t="s">
        <v>211</v>
      </c>
      <c r="D72" s="21" t="s">
        <v>144</v>
      </c>
      <c r="E72" s="277">
        <v>10</v>
      </c>
      <c r="F72" s="182"/>
      <c r="G72" s="183">
        <f t="shared" si="9"/>
        <v>0</v>
      </c>
      <c r="H72" s="188" t="s">
        <v>210</v>
      </c>
    </row>
    <row r="73" spans="1:9" ht="15.6">
      <c r="A73" s="208"/>
      <c r="B73" s="217"/>
      <c r="C73" s="93" t="s">
        <v>18</v>
      </c>
      <c r="D73" s="21" t="s">
        <v>144</v>
      </c>
      <c r="E73" s="277">
        <v>12</v>
      </c>
      <c r="F73" s="182"/>
      <c r="G73" s="183">
        <f t="shared" si="9"/>
        <v>0</v>
      </c>
      <c r="H73" s="188" t="s">
        <v>210</v>
      </c>
    </row>
    <row r="74" spans="1:9" ht="15.6">
      <c r="A74" s="208"/>
      <c r="B74" s="217"/>
      <c r="C74" s="93" t="s">
        <v>19</v>
      </c>
      <c r="D74" s="21" t="s">
        <v>144</v>
      </c>
      <c r="E74" s="277">
        <v>10</v>
      </c>
      <c r="F74" s="182"/>
      <c r="G74" s="183">
        <f t="shared" si="9"/>
        <v>0</v>
      </c>
      <c r="H74" s="188" t="s">
        <v>210</v>
      </c>
    </row>
    <row r="75" spans="1:9" ht="15.6">
      <c r="A75" s="208"/>
      <c r="B75" s="217"/>
      <c r="C75" s="92" t="s">
        <v>80</v>
      </c>
      <c r="D75" s="21" t="s">
        <v>144</v>
      </c>
      <c r="E75" s="277">
        <v>5</v>
      </c>
      <c r="F75" s="182"/>
      <c r="G75" s="183">
        <f t="shared" si="9"/>
        <v>0</v>
      </c>
      <c r="H75" s="188" t="s">
        <v>210</v>
      </c>
    </row>
    <row r="76" spans="1:9" ht="16.5" customHeight="1">
      <c r="A76" s="208"/>
      <c r="B76" s="217"/>
      <c r="C76" s="92" t="s">
        <v>93</v>
      </c>
      <c r="D76" s="21" t="s">
        <v>161</v>
      </c>
      <c r="E76" s="277">
        <v>1</v>
      </c>
      <c r="F76" s="182"/>
      <c r="G76" s="183">
        <f t="shared" si="9"/>
        <v>0</v>
      </c>
      <c r="H76" s="188" t="s">
        <v>210</v>
      </c>
    </row>
    <row r="77" spans="1:9" ht="15.6">
      <c r="A77" s="208"/>
      <c r="B77" s="217"/>
      <c r="C77" s="90" t="s">
        <v>81</v>
      </c>
      <c r="D77" s="21"/>
      <c r="E77" s="287"/>
      <c r="F77" s="39"/>
      <c r="G77" s="40">
        <f t="shared" si="9"/>
        <v>0</v>
      </c>
      <c r="H77" s="33" t="s">
        <v>162</v>
      </c>
    </row>
    <row r="78" spans="1:9" ht="15.6">
      <c r="A78" s="208"/>
      <c r="B78" s="217"/>
      <c r="C78" s="92" t="s">
        <v>59</v>
      </c>
      <c r="D78" s="21" t="s">
        <v>161</v>
      </c>
      <c r="E78" s="287">
        <v>1</v>
      </c>
      <c r="F78" s="39">
        <v>4000</v>
      </c>
      <c r="G78" s="40">
        <f t="shared" si="9"/>
        <v>4000</v>
      </c>
      <c r="H78" s="98" t="s">
        <v>164</v>
      </c>
    </row>
    <row r="79" spans="1:9" ht="16.2">
      <c r="A79" s="209"/>
      <c r="B79" s="203" t="s">
        <v>82</v>
      </c>
      <c r="C79" s="204"/>
      <c r="D79" s="204"/>
      <c r="E79" s="204"/>
      <c r="F79" s="204"/>
      <c r="G79" s="13">
        <f>SUM(G68:G78)</f>
        <v>16240</v>
      </c>
      <c r="H79" s="14"/>
    </row>
    <row r="80" spans="1:9" ht="16.2">
      <c r="A80" s="210"/>
      <c r="B80" s="205" t="s">
        <v>83</v>
      </c>
      <c r="C80" s="206"/>
      <c r="D80" s="206"/>
      <c r="E80" s="206"/>
      <c r="F80" s="206"/>
      <c r="G80" s="11">
        <f>G79</f>
        <v>16240</v>
      </c>
      <c r="H80" s="12"/>
    </row>
    <row r="81" spans="1:9" ht="15.6">
      <c r="A81" s="211" t="s">
        <v>62</v>
      </c>
      <c r="B81" s="213" t="s">
        <v>60</v>
      </c>
      <c r="C81" s="90" t="s">
        <v>142</v>
      </c>
      <c r="D81" s="191" t="s">
        <v>159</v>
      </c>
      <c r="E81" s="288">
        <v>20</v>
      </c>
      <c r="F81" s="192">
        <v>500</v>
      </c>
      <c r="G81" s="183">
        <f>E81*F81</f>
        <v>10000</v>
      </c>
      <c r="H81" s="33"/>
      <c r="I81" s="141" t="s">
        <v>234</v>
      </c>
    </row>
    <row r="82" spans="1:9" ht="15.6">
      <c r="A82" s="212"/>
      <c r="B82" s="214"/>
      <c r="C82" s="90" t="s">
        <v>63</v>
      </c>
      <c r="D82" s="191" t="s">
        <v>159</v>
      </c>
      <c r="E82" s="288">
        <v>40</v>
      </c>
      <c r="F82" s="192">
        <v>300</v>
      </c>
      <c r="G82" s="183">
        <f t="shared" ref="G82:G84" si="10">E82*F82</f>
        <v>12000</v>
      </c>
      <c r="H82" s="33"/>
      <c r="I82" s="141" t="s">
        <v>234</v>
      </c>
    </row>
    <row r="83" spans="1:9" ht="15.6">
      <c r="A83" s="212"/>
      <c r="B83" s="214"/>
      <c r="C83" s="90" t="s">
        <v>64</v>
      </c>
      <c r="D83" s="191" t="s">
        <v>165</v>
      </c>
      <c r="E83" s="288">
        <v>2</v>
      </c>
      <c r="F83" s="192">
        <v>16000</v>
      </c>
      <c r="G83" s="183">
        <f t="shared" si="10"/>
        <v>32000</v>
      </c>
      <c r="H83" s="33"/>
    </row>
    <row r="84" spans="1:9" ht="15.6">
      <c r="A84" s="209"/>
      <c r="B84" s="215"/>
      <c r="C84" s="90" t="s">
        <v>52</v>
      </c>
      <c r="D84" s="43"/>
      <c r="E84" s="289"/>
      <c r="F84" s="44"/>
      <c r="G84" s="40">
        <f t="shared" si="10"/>
        <v>0</v>
      </c>
      <c r="H84" s="51"/>
    </row>
    <row r="85" spans="1:9" ht="16.2">
      <c r="A85" s="209"/>
      <c r="B85" s="220" t="s">
        <v>48</v>
      </c>
      <c r="C85" s="204"/>
      <c r="D85" s="204"/>
      <c r="E85" s="204"/>
      <c r="F85" s="204"/>
      <c r="G85" s="13">
        <f>SUM(G81:G84)</f>
        <v>54000</v>
      </c>
      <c r="H85" s="14"/>
    </row>
    <row r="86" spans="1:9" ht="16.2">
      <c r="A86" s="210"/>
      <c r="B86" s="205" t="s">
        <v>67</v>
      </c>
      <c r="C86" s="206"/>
      <c r="D86" s="206"/>
      <c r="E86" s="206"/>
      <c r="F86" s="206"/>
      <c r="G86" s="11">
        <f>G85</f>
        <v>54000</v>
      </c>
      <c r="H86" s="12"/>
    </row>
    <row r="87" spans="1:9" ht="16.2">
      <c r="A87" s="48"/>
      <c r="B87" s="46"/>
      <c r="C87" s="94"/>
      <c r="D87" s="46"/>
      <c r="E87" s="290"/>
      <c r="F87" s="50" t="s">
        <v>88</v>
      </c>
      <c r="G87" s="49">
        <f>G17+G51+G59+G64+G80+G86</f>
        <v>614120</v>
      </c>
      <c r="H87" s="47"/>
      <c r="I87" s="45"/>
    </row>
    <row r="88" spans="1:9" ht="16.2">
      <c r="A88" s="232"/>
      <c r="B88" s="233"/>
      <c r="C88" s="233"/>
      <c r="D88" s="233"/>
      <c r="E88" s="233"/>
      <c r="F88" s="52" t="s">
        <v>86</v>
      </c>
      <c r="G88" s="7">
        <f>G87*0.1</f>
        <v>61412</v>
      </c>
      <c r="H88" s="8"/>
    </row>
    <row r="89" spans="1:9" ht="16.2">
      <c r="A89" s="234"/>
      <c r="B89" s="233"/>
      <c r="C89" s="233"/>
      <c r="D89" s="233"/>
      <c r="E89" s="233"/>
      <c r="F89" s="52" t="s">
        <v>87</v>
      </c>
      <c r="G89" s="7">
        <f>(G87+G88)*0.06</f>
        <v>40531.919999999998</v>
      </c>
      <c r="H89" s="30" t="s">
        <v>84</v>
      </c>
    </row>
    <row r="90" spans="1:9" ht="16.2">
      <c r="A90" s="235"/>
      <c r="B90" s="236"/>
      <c r="C90" s="236"/>
      <c r="D90" s="236"/>
      <c r="E90" s="236"/>
      <c r="F90" s="56" t="s">
        <v>89</v>
      </c>
      <c r="G90" s="53">
        <f>G87+G88+G89</f>
        <v>716063.92</v>
      </c>
      <c r="H90" s="54"/>
      <c r="I90" s="55"/>
    </row>
  </sheetData>
  <mergeCells count="38">
    <mergeCell ref="A88:E88"/>
    <mergeCell ref="A89:E89"/>
    <mergeCell ref="A90:E90"/>
    <mergeCell ref="A1:H2"/>
    <mergeCell ref="B18:B20"/>
    <mergeCell ref="B16:F16"/>
    <mergeCell ref="B21:F21"/>
    <mergeCell ref="B41:F41"/>
    <mergeCell ref="B32:B40"/>
    <mergeCell ref="B51:F51"/>
    <mergeCell ref="A18:A51"/>
    <mergeCell ref="B52:B57"/>
    <mergeCell ref="B58:F58"/>
    <mergeCell ref="B59:F59"/>
    <mergeCell ref="A52:A59"/>
    <mergeCell ref="B17:F17"/>
    <mergeCell ref="A4:A17"/>
    <mergeCell ref="B9:F9"/>
    <mergeCell ref="B50:F50"/>
    <mergeCell ref="B31:F31"/>
    <mergeCell ref="B10:B15"/>
    <mergeCell ref="B4:B8"/>
    <mergeCell ref="B22:B30"/>
    <mergeCell ref="B42:B49"/>
    <mergeCell ref="A60:A64"/>
    <mergeCell ref="B79:F79"/>
    <mergeCell ref="B80:F80"/>
    <mergeCell ref="A65:A80"/>
    <mergeCell ref="A81:A86"/>
    <mergeCell ref="B81:B84"/>
    <mergeCell ref="B65:B66"/>
    <mergeCell ref="B68:B78"/>
    <mergeCell ref="B67:F67"/>
    <mergeCell ref="B85:F85"/>
    <mergeCell ref="B86:F86"/>
    <mergeCell ref="B60:B62"/>
    <mergeCell ref="B63:F63"/>
    <mergeCell ref="B64:F64"/>
  </mergeCells>
  <phoneticPr fontId="27" type="noConversion"/>
  <pageMargins left="0.69930555555555596" right="0.69930555555555596" top="0.75" bottom="0.75" header="0.3" footer="0.3"/>
  <pageSetup paperSize="9" scale="95" fitToHeight="0" orientation="landscape" horizontalDpi="300" verticalDpi="300" r:id="rId1"/>
  <ignoredErrors>
    <ignoredError sqref="G9 G21 G31 G4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opLeftCell="A19" zoomScaleNormal="100" zoomScaleSheetLayoutView="94" workbookViewId="0">
      <selection activeCell="H46" sqref="H46"/>
    </sheetView>
  </sheetViews>
  <sheetFormatPr defaultColWidth="8.88671875" defaultRowHeight="15"/>
  <cols>
    <col min="1" max="1" width="11.44140625" style="62" bestFit="1" customWidth="1"/>
    <col min="2" max="2" width="18.77734375" style="62" bestFit="1" customWidth="1"/>
    <col min="3" max="3" width="8.88671875" style="64" bestFit="1" customWidth="1"/>
    <col min="4" max="4" width="7.88671875" style="134" bestFit="1" customWidth="1"/>
    <col min="5" max="5" width="5.77734375" style="66" bestFit="1" customWidth="1"/>
    <col min="6" max="6" width="8.33203125" style="299" customWidth="1"/>
    <col min="7" max="7" width="11.109375" style="134" bestFit="1" customWidth="1"/>
    <col min="8" max="8" width="17.109375" style="66" bestFit="1" customWidth="1"/>
    <col min="9" max="9" width="41.6640625" style="66" bestFit="1" customWidth="1"/>
    <col min="10" max="10" width="40.21875" style="62" bestFit="1" customWidth="1"/>
    <col min="11" max="11" width="36.21875" style="62" bestFit="1" customWidth="1"/>
    <col min="12" max="12" width="10.88671875" style="62" bestFit="1" customWidth="1"/>
    <col min="13" max="256" width="8.88671875" style="62"/>
    <col min="257" max="257" width="17.33203125" style="62" bestFit="1" customWidth="1"/>
    <col min="258" max="258" width="23.88671875" style="62" customWidth="1"/>
    <col min="259" max="259" width="27" style="62" customWidth="1"/>
    <col min="260" max="261" width="6.33203125" style="62" bestFit="1" customWidth="1"/>
    <col min="262" max="262" width="8.6640625" style="62" customWidth="1"/>
    <col min="263" max="263" width="6.33203125" style="62" bestFit="1" customWidth="1"/>
    <col min="264" max="264" width="10" style="62" bestFit="1" customWidth="1"/>
    <col min="265" max="265" width="18.6640625" style="62" bestFit="1" customWidth="1"/>
    <col min="266" max="266" width="12.44140625" style="62" bestFit="1" customWidth="1"/>
    <col min="267" max="512" width="8.88671875" style="62"/>
    <col min="513" max="513" width="17.33203125" style="62" bestFit="1" customWidth="1"/>
    <col min="514" max="514" width="23.88671875" style="62" customWidth="1"/>
    <col min="515" max="515" width="27" style="62" customWidth="1"/>
    <col min="516" max="517" width="6.33203125" style="62" bestFit="1" customWidth="1"/>
    <col min="518" max="518" width="8.6640625" style="62" customWidth="1"/>
    <col min="519" max="519" width="6.33203125" style="62" bestFit="1" customWidth="1"/>
    <col min="520" max="520" width="10" style="62" bestFit="1" customWidth="1"/>
    <col min="521" max="521" width="18.6640625" style="62" bestFit="1" customWidth="1"/>
    <col min="522" max="522" width="12.44140625" style="62" bestFit="1" customWidth="1"/>
    <col min="523" max="768" width="8.88671875" style="62"/>
    <col min="769" max="769" width="17.33203125" style="62" bestFit="1" customWidth="1"/>
    <col min="770" max="770" width="23.88671875" style="62" customWidth="1"/>
    <col min="771" max="771" width="27" style="62" customWidth="1"/>
    <col min="772" max="773" width="6.33203125" style="62" bestFit="1" customWidth="1"/>
    <col min="774" max="774" width="8.6640625" style="62" customWidth="1"/>
    <col min="775" max="775" width="6.33203125" style="62" bestFit="1" customWidth="1"/>
    <col min="776" max="776" width="10" style="62" bestFit="1" customWidth="1"/>
    <col min="777" max="777" width="18.6640625" style="62" bestFit="1" customWidth="1"/>
    <col min="778" max="778" width="12.44140625" style="62" bestFit="1" customWidth="1"/>
    <col min="779" max="1024" width="8.88671875" style="62"/>
    <col min="1025" max="1025" width="17.33203125" style="62" bestFit="1" customWidth="1"/>
    <col min="1026" max="1026" width="23.88671875" style="62" customWidth="1"/>
    <col min="1027" max="1027" width="27" style="62" customWidth="1"/>
    <col min="1028" max="1029" width="6.33203125" style="62" bestFit="1" customWidth="1"/>
    <col min="1030" max="1030" width="8.6640625" style="62" customWidth="1"/>
    <col min="1031" max="1031" width="6.33203125" style="62" bestFit="1" customWidth="1"/>
    <col min="1032" max="1032" width="10" style="62" bestFit="1" customWidth="1"/>
    <col min="1033" max="1033" width="18.6640625" style="62" bestFit="1" customWidth="1"/>
    <col min="1034" max="1034" width="12.44140625" style="62" bestFit="1" customWidth="1"/>
    <col min="1035" max="1280" width="8.88671875" style="62"/>
    <col min="1281" max="1281" width="17.33203125" style="62" bestFit="1" customWidth="1"/>
    <col min="1282" max="1282" width="23.88671875" style="62" customWidth="1"/>
    <col min="1283" max="1283" width="27" style="62" customWidth="1"/>
    <col min="1284" max="1285" width="6.33203125" style="62" bestFit="1" customWidth="1"/>
    <col min="1286" max="1286" width="8.6640625" style="62" customWidth="1"/>
    <col min="1287" max="1287" width="6.33203125" style="62" bestFit="1" customWidth="1"/>
    <col min="1288" max="1288" width="10" style="62" bestFit="1" customWidth="1"/>
    <col min="1289" max="1289" width="18.6640625" style="62" bestFit="1" customWidth="1"/>
    <col min="1290" max="1290" width="12.44140625" style="62" bestFit="1" customWidth="1"/>
    <col min="1291" max="1536" width="8.88671875" style="62"/>
    <col min="1537" max="1537" width="17.33203125" style="62" bestFit="1" customWidth="1"/>
    <col min="1538" max="1538" width="23.88671875" style="62" customWidth="1"/>
    <col min="1539" max="1539" width="27" style="62" customWidth="1"/>
    <col min="1540" max="1541" width="6.33203125" style="62" bestFit="1" customWidth="1"/>
    <col min="1542" max="1542" width="8.6640625" style="62" customWidth="1"/>
    <col min="1543" max="1543" width="6.33203125" style="62" bestFit="1" customWidth="1"/>
    <col min="1544" max="1544" width="10" style="62" bestFit="1" customWidth="1"/>
    <col min="1545" max="1545" width="18.6640625" style="62" bestFit="1" customWidth="1"/>
    <col min="1546" max="1546" width="12.44140625" style="62" bestFit="1" customWidth="1"/>
    <col min="1547" max="1792" width="8.88671875" style="62"/>
    <col min="1793" max="1793" width="17.33203125" style="62" bestFit="1" customWidth="1"/>
    <col min="1794" max="1794" width="23.88671875" style="62" customWidth="1"/>
    <col min="1795" max="1795" width="27" style="62" customWidth="1"/>
    <col min="1796" max="1797" width="6.33203125" style="62" bestFit="1" customWidth="1"/>
    <col min="1798" max="1798" width="8.6640625" style="62" customWidth="1"/>
    <col min="1799" max="1799" width="6.33203125" style="62" bestFit="1" customWidth="1"/>
    <col min="1800" max="1800" width="10" style="62" bestFit="1" customWidth="1"/>
    <col min="1801" max="1801" width="18.6640625" style="62" bestFit="1" customWidth="1"/>
    <col min="1802" max="1802" width="12.44140625" style="62" bestFit="1" customWidth="1"/>
    <col min="1803" max="2048" width="8.88671875" style="62"/>
    <col min="2049" max="2049" width="17.33203125" style="62" bestFit="1" customWidth="1"/>
    <col min="2050" max="2050" width="23.88671875" style="62" customWidth="1"/>
    <col min="2051" max="2051" width="27" style="62" customWidth="1"/>
    <col min="2052" max="2053" width="6.33203125" style="62" bestFit="1" customWidth="1"/>
    <col min="2054" max="2054" width="8.6640625" style="62" customWidth="1"/>
    <col min="2055" max="2055" width="6.33203125" style="62" bestFit="1" customWidth="1"/>
    <col min="2056" max="2056" width="10" style="62" bestFit="1" customWidth="1"/>
    <col min="2057" max="2057" width="18.6640625" style="62" bestFit="1" customWidth="1"/>
    <col min="2058" max="2058" width="12.44140625" style="62" bestFit="1" customWidth="1"/>
    <col min="2059" max="2304" width="8.88671875" style="62"/>
    <col min="2305" max="2305" width="17.33203125" style="62" bestFit="1" customWidth="1"/>
    <col min="2306" max="2306" width="23.88671875" style="62" customWidth="1"/>
    <col min="2307" max="2307" width="27" style="62" customWidth="1"/>
    <col min="2308" max="2309" width="6.33203125" style="62" bestFit="1" customWidth="1"/>
    <col min="2310" max="2310" width="8.6640625" style="62" customWidth="1"/>
    <col min="2311" max="2311" width="6.33203125" style="62" bestFit="1" customWidth="1"/>
    <col min="2312" max="2312" width="10" style="62" bestFit="1" customWidth="1"/>
    <col min="2313" max="2313" width="18.6640625" style="62" bestFit="1" customWidth="1"/>
    <col min="2314" max="2314" width="12.44140625" style="62" bestFit="1" customWidth="1"/>
    <col min="2315" max="2560" width="8.88671875" style="62"/>
    <col min="2561" max="2561" width="17.33203125" style="62" bestFit="1" customWidth="1"/>
    <col min="2562" max="2562" width="23.88671875" style="62" customWidth="1"/>
    <col min="2563" max="2563" width="27" style="62" customWidth="1"/>
    <col min="2564" max="2565" width="6.33203125" style="62" bestFit="1" customWidth="1"/>
    <col min="2566" max="2566" width="8.6640625" style="62" customWidth="1"/>
    <col min="2567" max="2567" width="6.33203125" style="62" bestFit="1" customWidth="1"/>
    <col min="2568" max="2568" width="10" style="62" bestFit="1" customWidth="1"/>
    <col min="2569" max="2569" width="18.6640625" style="62" bestFit="1" customWidth="1"/>
    <col min="2570" max="2570" width="12.44140625" style="62" bestFit="1" customWidth="1"/>
    <col min="2571" max="2816" width="8.88671875" style="62"/>
    <col min="2817" max="2817" width="17.33203125" style="62" bestFit="1" customWidth="1"/>
    <col min="2818" max="2818" width="23.88671875" style="62" customWidth="1"/>
    <col min="2819" max="2819" width="27" style="62" customWidth="1"/>
    <col min="2820" max="2821" width="6.33203125" style="62" bestFit="1" customWidth="1"/>
    <col min="2822" max="2822" width="8.6640625" style="62" customWidth="1"/>
    <col min="2823" max="2823" width="6.33203125" style="62" bestFit="1" customWidth="1"/>
    <col min="2824" max="2824" width="10" style="62" bestFit="1" customWidth="1"/>
    <col min="2825" max="2825" width="18.6640625" style="62" bestFit="1" customWidth="1"/>
    <col min="2826" max="2826" width="12.44140625" style="62" bestFit="1" customWidth="1"/>
    <col min="2827" max="3072" width="8.88671875" style="62"/>
    <col min="3073" max="3073" width="17.33203125" style="62" bestFit="1" customWidth="1"/>
    <col min="3074" max="3074" width="23.88671875" style="62" customWidth="1"/>
    <col min="3075" max="3075" width="27" style="62" customWidth="1"/>
    <col min="3076" max="3077" width="6.33203125" style="62" bestFit="1" customWidth="1"/>
    <col min="3078" max="3078" width="8.6640625" style="62" customWidth="1"/>
    <col min="3079" max="3079" width="6.33203125" style="62" bestFit="1" customWidth="1"/>
    <col min="3080" max="3080" width="10" style="62" bestFit="1" customWidth="1"/>
    <col min="3081" max="3081" width="18.6640625" style="62" bestFit="1" customWidth="1"/>
    <col min="3082" max="3082" width="12.44140625" style="62" bestFit="1" customWidth="1"/>
    <col min="3083" max="3328" width="8.88671875" style="62"/>
    <col min="3329" max="3329" width="17.33203125" style="62" bestFit="1" customWidth="1"/>
    <col min="3330" max="3330" width="23.88671875" style="62" customWidth="1"/>
    <col min="3331" max="3331" width="27" style="62" customWidth="1"/>
    <col min="3332" max="3333" width="6.33203125" style="62" bestFit="1" customWidth="1"/>
    <col min="3334" max="3334" width="8.6640625" style="62" customWidth="1"/>
    <col min="3335" max="3335" width="6.33203125" style="62" bestFit="1" customWidth="1"/>
    <col min="3336" max="3336" width="10" style="62" bestFit="1" customWidth="1"/>
    <col min="3337" max="3337" width="18.6640625" style="62" bestFit="1" customWidth="1"/>
    <col min="3338" max="3338" width="12.44140625" style="62" bestFit="1" customWidth="1"/>
    <col min="3339" max="3584" width="8.88671875" style="62"/>
    <col min="3585" max="3585" width="17.33203125" style="62" bestFit="1" customWidth="1"/>
    <col min="3586" max="3586" width="23.88671875" style="62" customWidth="1"/>
    <col min="3587" max="3587" width="27" style="62" customWidth="1"/>
    <col min="3588" max="3589" width="6.33203125" style="62" bestFit="1" customWidth="1"/>
    <col min="3590" max="3590" width="8.6640625" style="62" customWidth="1"/>
    <col min="3591" max="3591" width="6.33203125" style="62" bestFit="1" customWidth="1"/>
    <col min="3592" max="3592" width="10" style="62" bestFit="1" customWidth="1"/>
    <col min="3593" max="3593" width="18.6640625" style="62" bestFit="1" customWidth="1"/>
    <col min="3594" max="3594" width="12.44140625" style="62" bestFit="1" customWidth="1"/>
    <col min="3595" max="3840" width="8.88671875" style="62"/>
    <col min="3841" max="3841" width="17.33203125" style="62" bestFit="1" customWidth="1"/>
    <col min="3842" max="3842" width="23.88671875" style="62" customWidth="1"/>
    <col min="3843" max="3843" width="27" style="62" customWidth="1"/>
    <col min="3844" max="3845" width="6.33203125" style="62" bestFit="1" customWidth="1"/>
    <col min="3846" max="3846" width="8.6640625" style="62" customWidth="1"/>
    <col min="3847" max="3847" width="6.33203125" style="62" bestFit="1" customWidth="1"/>
    <col min="3848" max="3848" width="10" style="62" bestFit="1" customWidth="1"/>
    <col min="3849" max="3849" width="18.6640625" style="62" bestFit="1" customWidth="1"/>
    <col min="3850" max="3850" width="12.44140625" style="62" bestFit="1" customWidth="1"/>
    <col min="3851" max="4096" width="8.88671875" style="62"/>
    <col min="4097" max="4097" width="17.33203125" style="62" bestFit="1" customWidth="1"/>
    <col min="4098" max="4098" width="23.88671875" style="62" customWidth="1"/>
    <col min="4099" max="4099" width="27" style="62" customWidth="1"/>
    <col min="4100" max="4101" width="6.33203125" style="62" bestFit="1" customWidth="1"/>
    <col min="4102" max="4102" width="8.6640625" style="62" customWidth="1"/>
    <col min="4103" max="4103" width="6.33203125" style="62" bestFit="1" customWidth="1"/>
    <col min="4104" max="4104" width="10" style="62" bestFit="1" customWidth="1"/>
    <col min="4105" max="4105" width="18.6640625" style="62" bestFit="1" customWidth="1"/>
    <col min="4106" max="4106" width="12.44140625" style="62" bestFit="1" customWidth="1"/>
    <col min="4107" max="4352" width="8.88671875" style="62"/>
    <col min="4353" max="4353" width="17.33203125" style="62" bestFit="1" customWidth="1"/>
    <col min="4354" max="4354" width="23.88671875" style="62" customWidth="1"/>
    <col min="4355" max="4355" width="27" style="62" customWidth="1"/>
    <col min="4356" max="4357" width="6.33203125" style="62" bestFit="1" customWidth="1"/>
    <col min="4358" max="4358" width="8.6640625" style="62" customWidth="1"/>
    <col min="4359" max="4359" width="6.33203125" style="62" bestFit="1" customWidth="1"/>
    <col min="4360" max="4360" width="10" style="62" bestFit="1" customWidth="1"/>
    <col min="4361" max="4361" width="18.6640625" style="62" bestFit="1" customWidth="1"/>
    <col min="4362" max="4362" width="12.44140625" style="62" bestFit="1" customWidth="1"/>
    <col min="4363" max="4608" width="8.88671875" style="62"/>
    <col min="4609" max="4609" width="17.33203125" style="62" bestFit="1" customWidth="1"/>
    <col min="4610" max="4610" width="23.88671875" style="62" customWidth="1"/>
    <col min="4611" max="4611" width="27" style="62" customWidth="1"/>
    <col min="4612" max="4613" width="6.33203125" style="62" bestFit="1" customWidth="1"/>
    <col min="4614" max="4614" width="8.6640625" style="62" customWidth="1"/>
    <col min="4615" max="4615" width="6.33203125" style="62" bestFit="1" customWidth="1"/>
    <col min="4616" max="4616" width="10" style="62" bestFit="1" customWidth="1"/>
    <col min="4617" max="4617" width="18.6640625" style="62" bestFit="1" customWidth="1"/>
    <col min="4618" max="4618" width="12.44140625" style="62" bestFit="1" customWidth="1"/>
    <col min="4619" max="4864" width="8.88671875" style="62"/>
    <col min="4865" max="4865" width="17.33203125" style="62" bestFit="1" customWidth="1"/>
    <col min="4866" max="4866" width="23.88671875" style="62" customWidth="1"/>
    <col min="4867" max="4867" width="27" style="62" customWidth="1"/>
    <col min="4868" max="4869" width="6.33203125" style="62" bestFit="1" customWidth="1"/>
    <col min="4870" max="4870" width="8.6640625" style="62" customWidth="1"/>
    <col min="4871" max="4871" width="6.33203125" style="62" bestFit="1" customWidth="1"/>
    <col min="4872" max="4872" width="10" style="62" bestFit="1" customWidth="1"/>
    <col min="4873" max="4873" width="18.6640625" style="62" bestFit="1" customWidth="1"/>
    <col min="4874" max="4874" width="12.44140625" style="62" bestFit="1" customWidth="1"/>
    <col min="4875" max="5120" width="8.88671875" style="62"/>
    <col min="5121" max="5121" width="17.33203125" style="62" bestFit="1" customWidth="1"/>
    <col min="5122" max="5122" width="23.88671875" style="62" customWidth="1"/>
    <col min="5123" max="5123" width="27" style="62" customWidth="1"/>
    <col min="5124" max="5125" width="6.33203125" style="62" bestFit="1" customWidth="1"/>
    <col min="5126" max="5126" width="8.6640625" style="62" customWidth="1"/>
    <col min="5127" max="5127" width="6.33203125" style="62" bestFit="1" customWidth="1"/>
    <col min="5128" max="5128" width="10" style="62" bestFit="1" customWidth="1"/>
    <col min="5129" max="5129" width="18.6640625" style="62" bestFit="1" customWidth="1"/>
    <col min="5130" max="5130" width="12.44140625" style="62" bestFit="1" customWidth="1"/>
    <col min="5131" max="5376" width="8.88671875" style="62"/>
    <col min="5377" max="5377" width="17.33203125" style="62" bestFit="1" customWidth="1"/>
    <col min="5378" max="5378" width="23.88671875" style="62" customWidth="1"/>
    <col min="5379" max="5379" width="27" style="62" customWidth="1"/>
    <col min="5380" max="5381" width="6.33203125" style="62" bestFit="1" customWidth="1"/>
    <col min="5382" max="5382" width="8.6640625" style="62" customWidth="1"/>
    <col min="5383" max="5383" width="6.33203125" style="62" bestFit="1" customWidth="1"/>
    <col min="5384" max="5384" width="10" style="62" bestFit="1" customWidth="1"/>
    <col min="5385" max="5385" width="18.6640625" style="62" bestFit="1" customWidth="1"/>
    <col min="5386" max="5386" width="12.44140625" style="62" bestFit="1" customWidth="1"/>
    <col min="5387" max="5632" width="8.88671875" style="62"/>
    <col min="5633" max="5633" width="17.33203125" style="62" bestFit="1" customWidth="1"/>
    <col min="5634" max="5634" width="23.88671875" style="62" customWidth="1"/>
    <col min="5635" max="5635" width="27" style="62" customWidth="1"/>
    <col min="5636" max="5637" width="6.33203125" style="62" bestFit="1" customWidth="1"/>
    <col min="5638" max="5638" width="8.6640625" style="62" customWidth="1"/>
    <col min="5639" max="5639" width="6.33203125" style="62" bestFit="1" customWidth="1"/>
    <col min="5640" max="5640" width="10" style="62" bestFit="1" customWidth="1"/>
    <col min="5641" max="5641" width="18.6640625" style="62" bestFit="1" customWidth="1"/>
    <col min="5642" max="5642" width="12.44140625" style="62" bestFit="1" customWidth="1"/>
    <col min="5643" max="5888" width="8.88671875" style="62"/>
    <col min="5889" max="5889" width="17.33203125" style="62" bestFit="1" customWidth="1"/>
    <col min="5890" max="5890" width="23.88671875" style="62" customWidth="1"/>
    <col min="5891" max="5891" width="27" style="62" customWidth="1"/>
    <col min="5892" max="5893" width="6.33203125" style="62" bestFit="1" customWidth="1"/>
    <col min="5894" max="5894" width="8.6640625" style="62" customWidth="1"/>
    <col min="5895" max="5895" width="6.33203125" style="62" bestFit="1" customWidth="1"/>
    <col min="5896" max="5896" width="10" style="62" bestFit="1" customWidth="1"/>
    <col min="5897" max="5897" width="18.6640625" style="62" bestFit="1" customWidth="1"/>
    <col min="5898" max="5898" width="12.44140625" style="62" bestFit="1" customWidth="1"/>
    <col min="5899" max="6144" width="8.88671875" style="62"/>
    <col min="6145" max="6145" width="17.33203125" style="62" bestFit="1" customWidth="1"/>
    <col min="6146" max="6146" width="23.88671875" style="62" customWidth="1"/>
    <col min="6147" max="6147" width="27" style="62" customWidth="1"/>
    <col min="6148" max="6149" width="6.33203125" style="62" bestFit="1" customWidth="1"/>
    <col min="6150" max="6150" width="8.6640625" style="62" customWidth="1"/>
    <col min="6151" max="6151" width="6.33203125" style="62" bestFit="1" customWidth="1"/>
    <col min="6152" max="6152" width="10" style="62" bestFit="1" customWidth="1"/>
    <col min="6153" max="6153" width="18.6640625" style="62" bestFit="1" customWidth="1"/>
    <col min="6154" max="6154" width="12.44140625" style="62" bestFit="1" customWidth="1"/>
    <col min="6155" max="6400" width="8.88671875" style="62"/>
    <col min="6401" max="6401" width="17.33203125" style="62" bestFit="1" customWidth="1"/>
    <col min="6402" max="6402" width="23.88671875" style="62" customWidth="1"/>
    <col min="6403" max="6403" width="27" style="62" customWidth="1"/>
    <col min="6404" max="6405" width="6.33203125" style="62" bestFit="1" customWidth="1"/>
    <col min="6406" max="6406" width="8.6640625" style="62" customWidth="1"/>
    <col min="6407" max="6407" width="6.33203125" style="62" bestFit="1" customWidth="1"/>
    <col min="6408" max="6408" width="10" style="62" bestFit="1" customWidth="1"/>
    <col min="6409" max="6409" width="18.6640625" style="62" bestFit="1" customWidth="1"/>
    <col min="6410" max="6410" width="12.44140625" style="62" bestFit="1" customWidth="1"/>
    <col min="6411" max="6656" width="8.88671875" style="62"/>
    <col min="6657" max="6657" width="17.33203125" style="62" bestFit="1" customWidth="1"/>
    <col min="6658" max="6658" width="23.88671875" style="62" customWidth="1"/>
    <col min="6659" max="6659" width="27" style="62" customWidth="1"/>
    <col min="6660" max="6661" width="6.33203125" style="62" bestFit="1" customWidth="1"/>
    <col min="6662" max="6662" width="8.6640625" style="62" customWidth="1"/>
    <col min="6663" max="6663" width="6.33203125" style="62" bestFit="1" customWidth="1"/>
    <col min="6664" max="6664" width="10" style="62" bestFit="1" customWidth="1"/>
    <col min="6665" max="6665" width="18.6640625" style="62" bestFit="1" customWidth="1"/>
    <col min="6666" max="6666" width="12.44140625" style="62" bestFit="1" customWidth="1"/>
    <col min="6667" max="6912" width="8.88671875" style="62"/>
    <col min="6913" max="6913" width="17.33203125" style="62" bestFit="1" customWidth="1"/>
    <col min="6914" max="6914" width="23.88671875" style="62" customWidth="1"/>
    <col min="6915" max="6915" width="27" style="62" customWidth="1"/>
    <col min="6916" max="6917" width="6.33203125" style="62" bestFit="1" customWidth="1"/>
    <col min="6918" max="6918" width="8.6640625" style="62" customWidth="1"/>
    <col min="6919" max="6919" width="6.33203125" style="62" bestFit="1" customWidth="1"/>
    <col min="6920" max="6920" width="10" style="62" bestFit="1" customWidth="1"/>
    <col min="6921" max="6921" width="18.6640625" style="62" bestFit="1" customWidth="1"/>
    <col min="6922" max="6922" width="12.44140625" style="62" bestFit="1" customWidth="1"/>
    <col min="6923" max="7168" width="8.88671875" style="62"/>
    <col min="7169" max="7169" width="17.33203125" style="62" bestFit="1" customWidth="1"/>
    <col min="7170" max="7170" width="23.88671875" style="62" customWidth="1"/>
    <col min="7171" max="7171" width="27" style="62" customWidth="1"/>
    <col min="7172" max="7173" width="6.33203125" style="62" bestFit="1" customWidth="1"/>
    <col min="7174" max="7174" width="8.6640625" style="62" customWidth="1"/>
    <col min="7175" max="7175" width="6.33203125" style="62" bestFit="1" customWidth="1"/>
    <col min="7176" max="7176" width="10" style="62" bestFit="1" customWidth="1"/>
    <col min="7177" max="7177" width="18.6640625" style="62" bestFit="1" customWidth="1"/>
    <col min="7178" max="7178" width="12.44140625" style="62" bestFit="1" customWidth="1"/>
    <col min="7179" max="7424" width="8.88671875" style="62"/>
    <col min="7425" max="7425" width="17.33203125" style="62" bestFit="1" customWidth="1"/>
    <col min="7426" max="7426" width="23.88671875" style="62" customWidth="1"/>
    <col min="7427" max="7427" width="27" style="62" customWidth="1"/>
    <col min="7428" max="7429" width="6.33203125" style="62" bestFit="1" customWidth="1"/>
    <col min="7430" max="7430" width="8.6640625" style="62" customWidth="1"/>
    <col min="7431" max="7431" width="6.33203125" style="62" bestFit="1" customWidth="1"/>
    <col min="7432" max="7432" width="10" style="62" bestFit="1" customWidth="1"/>
    <col min="7433" max="7433" width="18.6640625" style="62" bestFit="1" customWidth="1"/>
    <col min="7434" max="7434" width="12.44140625" style="62" bestFit="1" customWidth="1"/>
    <col min="7435" max="7680" width="8.88671875" style="62"/>
    <col min="7681" max="7681" width="17.33203125" style="62" bestFit="1" customWidth="1"/>
    <col min="7682" max="7682" width="23.88671875" style="62" customWidth="1"/>
    <col min="7683" max="7683" width="27" style="62" customWidth="1"/>
    <col min="7684" max="7685" width="6.33203125" style="62" bestFit="1" customWidth="1"/>
    <col min="7686" max="7686" width="8.6640625" style="62" customWidth="1"/>
    <col min="7687" max="7687" width="6.33203125" style="62" bestFit="1" customWidth="1"/>
    <col min="7688" max="7688" width="10" style="62" bestFit="1" customWidth="1"/>
    <col min="7689" max="7689" width="18.6640625" style="62" bestFit="1" customWidth="1"/>
    <col min="7690" max="7690" width="12.44140625" style="62" bestFit="1" customWidth="1"/>
    <col min="7691" max="7936" width="8.88671875" style="62"/>
    <col min="7937" max="7937" width="17.33203125" style="62" bestFit="1" customWidth="1"/>
    <col min="7938" max="7938" width="23.88671875" style="62" customWidth="1"/>
    <col min="7939" max="7939" width="27" style="62" customWidth="1"/>
    <col min="7940" max="7941" width="6.33203125" style="62" bestFit="1" customWidth="1"/>
    <col min="7942" max="7942" width="8.6640625" style="62" customWidth="1"/>
    <col min="7943" max="7943" width="6.33203125" style="62" bestFit="1" customWidth="1"/>
    <col min="7944" max="7944" width="10" style="62" bestFit="1" customWidth="1"/>
    <col min="7945" max="7945" width="18.6640625" style="62" bestFit="1" customWidth="1"/>
    <col min="7946" max="7946" width="12.44140625" style="62" bestFit="1" customWidth="1"/>
    <col min="7947" max="8192" width="8.88671875" style="62"/>
    <col min="8193" max="8193" width="17.33203125" style="62" bestFit="1" customWidth="1"/>
    <col min="8194" max="8194" width="23.88671875" style="62" customWidth="1"/>
    <col min="8195" max="8195" width="27" style="62" customWidth="1"/>
    <col min="8196" max="8197" width="6.33203125" style="62" bestFit="1" customWidth="1"/>
    <col min="8198" max="8198" width="8.6640625" style="62" customWidth="1"/>
    <col min="8199" max="8199" width="6.33203125" style="62" bestFit="1" customWidth="1"/>
    <col min="8200" max="8200" width="10" style="62" bestFit="1" customWidth="1"/>
    <col min="8201" max="8201" width="18.6640625" style="62" bestFit="1" customWidth="1"/>
    <col min="8202" max="8202" width="12.44140625" style="62" bestFit="1" customWidth="1"/>
    <col min="8203" max="8448" width="8.88671875" style="62"/>
    <col min="8449" max="8449" width="17.33203125" style="62" bestFit="1" customWidth="1"/>
    <col min="8450" max="8450" width="23.88671875" style="62" customWidth="1"/>
    <col min="8451" max="8451" width="27" style="62" customWidth="1"/>
    <col min="8452" max="8453" width="6.33203125" style="62" bestFit="1" customWidth="1"/>
    <col min="8454" max="8454" width="8.6640625" style="62" customWidth="1"/>
    <col min="8455" max="8455" width="6.33203125" style="62" bestFit="1" customWidth="1"/>
    <col min="8456" max="8456" width="10" style="62" bestFit="1" customWidth="1"/>
    <col min="8457" max="8457" width="18.6640625" style="62" bestFit="1" customWidth="1"/>
    <col min="8458" max="8458" width="12.44140625" style="62" bestFit="1" customWidth="1"/>
    <col min="8459" max="8704" width="8.88671875" style="62"/>
    <col min="8705" max="8705" width="17.33203125" style="62" bestFit="1" customWidth="1"/>
    <col min="8706" max="8706" width="23.88671875" style="62" customWidth="1"/>
    <col min="8707" max="8707" width="27" style="62" customWidth="1"/>
    <col min="8708" max="8709" width="6.33203125" style="62" bestFit="1" customWidth="1"/>
    <col min="8710" max="8710" width="8.6640625" style="62" customWidth="1"/>
    <col min="8711" max="8711" width="6.33203125" style="62" bestFit="1" customWidth="1"/>
    <col min="8712" max="8712" width="10" style="62" bestFit="1" customWidth="1"/>
    <col min="8713" max="8713" width="18.6640625" style="62" bestFit="1" customWidth="1"/>
    <col min="8714" max="8714" width="12.44140625" style="62" bestFit="1" customWidth="1"/>
    <col min="8715" max="8960" width="8.88671875" style="62"/>
    <col min="8961" max="8961" width="17.33203125" style="62" bestFit="1" customWidth="1"/>
    <col min="8962" max="8962" width="23.88671875" style="62" customWidth="1"/>
    <col min="8963" max="8963" width="27" style="62" customWidth="1"/>
    <col min="8964" max="8965" width="6.33203125" style="62" bestFit="1" customWidth="1"/>
    <col min="8966" max="8966" width="8.6640625" style="62" customWidth="1"/>
    <col min="8967" max="8967" width="6.33203125" style="62" bestFit="1" customWidth="1"/>
    <col min="8968" max="8968" width="10" style="62" bestFit="1" customWidth="1"/>
    <col min="8969" max="8969" width="18.6640625" style="62" bestFit="1" customWidth="1"/>
    <col min="8970" max="8970" width="12.44140625" style="62" bestFit="1" customWidth="1"/>
    <col min="8971" max="9216" width="8.88671875" style="62"/>
    <col min="9217" max="9217" width="17.33203125" style="62" bestFit="1" customWidth="1"/>
    <col min="9218" max="9218" width="23.88671875" style="62" customWidth="1"/>
    <col min="9219" max="9219" width="27" style="62" customWidth="1"/>
    <col min="9220" max="9221" width="6.33203125" style="62" bestFit="1" customWidth="1"/>
    <col min="9222" max="9222" width="8.6640625" style="62" customWidth="1"/>
    <col min="9223" max="9223" width="6.33203125" style="62" bestFit="1" customWidth="1"/>
    <col min="9224" max="9224" width="10" style="62" bestFit="1" customWidth="1"/>
    <col min="9225" max="9225" width="18.6640625" style="62" bestFit="1" customWidth="1"/>
    <col min="9226" max="9226" width="12.44140625" style="62" bestFit="1" customWidth="1"/>
    <col min="9227" max="9472" width="8.88671875" style="62"/>
    <col min="9473" max="9473" width="17.33203125" style="62" bestFit="1" customWidth="1"/>
    <col min="9474" max="9474" width="23.88671875" style="62" customWidth="1"/>
    <col min="9475" max="9475" width="27" style="62" customWidth="1"/>
    <col min="9476" max="9477" width="6.33203125" style="62" bestFit="1" customWidth="1"/>
    <col min="9478" max="9478" width="8.6640625" style="62" customWidth="1"/>
    <col min="9479" max="9479" width="6.33203125" style="62" bestFit="1" customWidth="1"/>
    <col min="9480" max="9480" width="10" style="62" bestFit="1" customWidth="1"/>
    <col min="9481" max="9481" width="18.6640625" style="62" bestFit="1" customWidth="1"/>
    <col min="9482" max="9482" width="12.44140625" style="62" bestFit="1" customWidth="1"/>
    <col min="9483" max="9728" width="8.88671875" style="62"/>
    <col min="9729" max="9729" width="17.33203125" style="62" bestFit="1" customWidth="1"/>
    <col min="9730" max="9730" width="23.88671875" style="62" customWidth="1"/>
    <col min="9731" max="9731" width="27" style="62" customWidth="1"/>
    <col min="9732" max="9733" width="6.33203125" style="62" bestFit="1" customWidth="1"/>
    <col min="9734" max="9734" width="8.6640625" style="62" customWidth="1"/>
    <col min="9735" max="9735" width="6.33203125" style="62" bestFit="1" customWidth="1"/>
    <col min="9736" max="9736" width="10" style="62" bestFit="1" customWidth="1"/>
    <col min="9737" max="9737" width="18.6640625" style="62" bestFit="1" customWidth="1"/>
    <col min="9738" max="9738" width="12.44140625" style="62" bestFit="1" customWidth="1"/>
    <col min="9739" max="9984" width="8.88671875" style="62"/>
    <col min="9985" max="9985" width="17.33203125" style="62" bestFit="1" customWidth="1"/>
    <col min="9986" max="9986" width="23.88671875" style="62" customWidth="1"/>
    <col min="9987" max="9987" width="27" style="62" customWidth="1"/>
    <col min="9988" max="9989" width="6.33203125" style="62" bestFit="1" customWidth="1"/>
    <col min="9990" max="9990" width="8.6640625" style="62" customWidth="1"/>
    <col min="9991" max="9991" width="6.33203125" style="62" bestFit="1" customWidth="1"/>
    <col min="9992" max="9992" width="10" style="62" bestFit="1" customWidth="1"/>
    <col min="9993" max="9993" width="18.6640625" style="62" bestFit="1" customWidth="1"/>
    <col min="9994" max="9994" width="12.44140625" style="62" bestFit="1" customWidth="1"/>
    <col min="9995" max="10240" width="8.88671875" style="62"/>
    <col min="10241" max="10241" width="17.33203125" style="62" bestFit="1" customWidth="1"/>
    <col min="10242" max="10242" width="23.88671875" style="62" customWidth="1"/>
    <col min="10243" max="10243" width="27" style="62" customWidth="1"/>
    <col min="10244" max="10245" width="6.33203125" style="62" bestFit="1" customWidth="1"/>
    <col min="10246" max="10246" width="8.6640625" style="62" customWidth="1"/>
    <col min="10247" max="10247" width="6.33203125" style="62" bestFit="1" customWidth="1"/>
    <col min="10248" max="10248" width="10" style="62" bestFit="1" customWidth="1"/>
    <col min="10249" max="10249" width="18.6640625" style="62" bestFit="1" customWidth="1"/>
    <col min="10250" max="10250" width="12.44140625" style="62" bestFit="1" customWidth="1"/>
    <col min="10251" max="10496" width="8.88671875" style="62"/>
    <col min="10497" max="10497" width="17.33203125" style="62" bestFit="1" customWidth="1"/>
    <col min="10498" max="10498" width="23.88671875" style="62" customWidth="1"/>
    <col min="10499" max="10499" width="27" style="62" customWidth="1"/>
    <col min="10500" max="10501" width="6.33203125" style="62" bestFit="1" customWidth="1"/>
    <col min="10502" max="10502" width="8.6640625" style="62" customWidth="1"/>
    <col min="10503" max="10503" width="6.33203125" style="62" bestFit="1" customWidth="1"/>
    <col min="10504" max="10504" width="10" style="62" bestFit="1" customWidth="1"/>
    <col min="10505" max="10505" width="18.6640625" style="62" bestFit="1" customWidth="1"/>
    <col min="10506" max="10506" width="12.44140625" style="62" bestFit="1" customWidth="1"/>
    <col min="10507" max="10752" width="8.88671875" style="62"/>
    <col min="10753" max="10753" width="17.33203125" style="62" bestFit="1" customWidth="1"/>
    <col min="10754" max="10754" width="23.88671875" style="62" customWidth="1"/>
    <col min="10755" max="10755" width="27" style="62" customWidth="1"/>
    <col min="10756" max="10757" width="6.33203125" style="62" bestFit="1" customWidth="1"/>
    <col min="10758" max="10758" width="8.6640625" style="62" customWidth="1"/>
    <col min="10759" max="10759" width="6.33203125" style="62" bestFit="1" customWidth="1"/>
    <col min="10760" max="10760" width="10" style="62" bestFit="1" customWidth="1"/>
    <col min="10761" max="10761" width="18.6640625" style="62" bestFit="1" customWidth="1"/>
    <col min="10762" max="10762" width="12.44140625" style="62" bestFit="1" customWidth="1"/>
    <col min="10763" max="11008" width="8.88671875" style="62"/>
    <col min="11009" max="11009" width="17.33203125" style="62" bestFit="1" customWidth="1"/>
    <col min="11010" max="11010" width="23.88671875" style="62" customWidth="1"/>
    <col min="11011" max="11011" width="27" style="62" customWidth="1"/>
    <col min="11012" max="11013" width="6.33203125" style="62" bestFit="1" customWidth="1"/>
    <col min="11014" max="11014" width="8.6640625" style="62" customWidth="1"/>
    <col min="11015" max="11015" width="6.33203125" style="62" bestFit="1" customWidth="1"/>
    <col min="11016" max="11016" width="10" style="62" bestFit="1" customWidth="1"/>
    <col min="11017" max="11017" width="18.6640625" style="62" bestFit="1" customWidth="1"/>
    <col min="11018" max="11018" width="12.44140625" style="62" bestFit="1" customWidth="1"/>
    <col min="11019" max="11264" width="8.88671875" style="62"/>
    <col min="11265" max="11265" width="17.33203125" style="62" bestFit="1" customWidth="1"/>
    <col min="11266" max="11266" width="23.88671875" style="62" customWidth="1"/>
    <col min="11267" max="11267" width="27" style="62" customWidth="1"/>
    <col min="11268" max="11269" width="6.33203125" style="62" bestFit="1" customWidth="1"/>
    <col min="11270" max="11270" width="8.6640625" style="62" customWidth="1"/>
    <col min="11271" max="11271" width="6.33203125" style="62" bestFit="1" customWidth="1"/>
    <col min="11272" max="11272" width="10" style="62" bestFit="1" customWidth="1"/>
    <col min="11273" max="11273" width="18.6640625" style="62" bestFit="1" customWidth="1"/>
    <col min="11274" max="11274" width="12.44140625" style="62" bestFit="1" customWidth="1"/>
    <col min="11275" max="11520" width="8.88671875" style="62"/>
    <col min="11521" max="11521" width="17.33203125" style="62" bestFit="1" customWidth="1"/>
    <col min="11522" max="11522" width="23.88671875" style="62" customWidth="1"/>
    <col min="11523" max="11523" width="27" style="62" customWidth="1"/>
    <col min="11524" max="11525" width="6.33203125" style="62" bestFit="1" customWidth="1"/>
    <col min="11526" max="11526" width="8.6640625" style="62" customWidth="1"/>
    <col min="11527" max="11527" width="6.33203125" style="62" bestFit="1" customWidth="1"/>
    <col min="11528" max="11528" width="10" style="62" bestFit="1" customWidth="1"/>
    <col min="11529" max="11529" width="18.6640625" style="62" bestFit="1" customWidth="1"/>
    <col min="11530" max="11530" width="12.44140625" style="62" bestFit="1" customWidth="1"/>
    <col min="11531" max="11776" width="8.88671875" style="62"/>
    <col min="11777" max="11777" width="17.33203125" style="62" bestFit="1" customWidth="1"/>
    <col min="11778" max="11778" width="23.88671875" style="62" customWidth="1"/>
    <col min="11779" max="11779" width="27" style="62" customWidth="1"/>
    <col min="11780" max="11781" width="6.33203125" style="62" bestFit="1" customWidth="1"/>
    <col min="11782" max="11782" width="8.6640625" style="62" customWidth="1"/>
    <col min="11783" max="11783" width="6.33203125" style="62" bestFit="1" customWidth="1"/>
    <col min="11784" max="11784" width="10" style="62" bestFit="1" customWidth="1"/>
    <col min="11785" max="11785" width="18.6640625" style="62" bestFit="1" customWidth="1"/>
    <col min="11786" max="11786" width="12.44140625" style="62" bestFit="1" customWidth="1"/>
    <col min="11787" max="12032" width="8.88671875" style="62"/>
    <col min="12033" max="12033" width="17.33203125" style="62" bestFit="1" customWidth="1"/>
    <col min="12034" max="12034" width="23.88671875" style="62" customWidth="1"/>
    <col min="12035" max="12035" width="27" style="62" customWidth="1"/>
    <col min="12036" max="12037" width="6.33203125" style="62" bestFit="1" customWidth="1"/>
    <col min="12038" max="12038" width="8.6640625" style="62" customWidth="1"/>
    <col min="12039" max="12039" width="6.33203125" style="62" bestFit="1" customWidth="1"/>
    <col min="12040" max="12040" width="10" style="62" bestFit="1" customWidth="1"/>
    <col min="12041" max="12041" width="18.6640625" style="62" bestFit="1" customWidth="1"/>
    <col min="12042" max="12042" width="12.44140625" style="62" bestFit="1" customWidth="1"/>
    <col min="12043" max="12288" width="8.88671875" style="62"/>
    <col min="12289" max="12289" width="17.33203125" style="62" bestFit="1" customWidth="1"/>
    <col min="12290" max="12290" width="23.88671875" style="62" customWidth="1"/>
    <col min="12291" max="12291" width="27" style="62" customWidth="1"/>
    <col min="12292" max="12293" width="6.33203125" style="62" bestFit="1" customWidth="1"/>
    <col min="12294" max="12294" width="8.6640625" style="62" customWidth="1"/>
    <col min="12295" max="12295" width="6.33203125" style="62" bestFit="1" customWidth="1"/>
    <col min="12296" max="12296" width="10" style="62" bestFit="1" customWidth="1"/>
    <col min="12297" max="12297" width="18.6640625" style="62" bestFit="1" customWidth="1"/>
    <col min="12298" max="12298" width="12.44140625" style="62" bestFit="1" customWidth="1"/>
    <col min="12299" max="12544" width="8.88671875" style="62"/>
    <col min="12545" max="12545" width="17.33203125" style="62" bestFit="1" customWidth="1"/>
    <col min="12546" max="12546" width="23.88671875" style="62" customWidth="1"/>
    <col min="12547" max="12547" width="27" style="62" customWidth="1"/>
    <col min="12548" max="12549" width="6.33203125" style="62" bestFit="1" customWidth="1"/>
    <col min="12550" max="12550" width="8.6640625" style="62" customWidth="1"/>
    <col min="12551" max="12551" width="6.33203125" style="62" bestFit="1" customWidth="1"/>
    <col min="12552" max="12552" width="10" style="62" bestFit="1" customWidth="1"/>
    <col min="12553" max="12553" width="18.6640625" style="62" bestFit="1" customWidth="1"/>
    <col min="12554" max="12554" width="12.44140625" style="62" bestFit="1" customWidth="1"/>
    <col min="12555" max="12800" width="8.88671875" style="62"/>
    <col min="12801" max="12801" width="17.33203125" style="62" bestFit="1" customWidth="1"/>
    <col min="12802" max="12802" width="23.88671875" style="62" customWidth="1"/>
    <col min="12803" max="12803" width="27" style="62" customWidth="1"/>
    <col min="12804" max="12805" width="6.33203125" style="62" bestFit="1" customWidth="1"/>
    <col min="12806" max="12806" width="8.6640625" style="62" customWidth="1"/>
    <col min="12807" max="12807" width="6.33203125" style="62" bestFit="1" customWidth="1"/>
    <col min="12808" max="12808" width="10" style="62" bestFit="1" customWidth="1"/>
    <col min="12809" max="12809" width="18.6640625" style="62" bestFit="1" customWidth="1"/>
    <col min="12810" max="12810" width="12.44140625" style="62" bestFit="1" customWidth="1"/>
    <col min="12811" max="13056" width="8.88671875" style="62"/>
    <col min="13057" max="13057" width="17.33203125" style="62" bestFit="1" customWidth="1"/>
    <col min="13058" max="13058" width="23.88671875" style="62" customWidth="1"/>
    <col min="13059" max="13059" width="27" style="62" customWidth="1"/>
    <col min="13060" max="13061" width="6.33203125" style="62" bestFit="1" customWidth="1"/>
    <col min="13062" max="13062" width="8.6640625" style="62" customWidth="1"/>
    <col min="13063" max="13063" width="6.33203125" style="62" bestFit="1" customWidth="1"/>
    <col min="13064" max="13064" width="10" style="62" bestFit="1" customWidth="1"/>
    <col min="13065" max="13065" width="18.6640625" style="62" bestFit="1" customWidth="1"/>
    <col min="13066" max="13066" width="12.44140625" style="62" bestFit="1" customWidth="1"/>
    <col min="13067" max="13312" width="8.88671875" style="62"/>
    <col min="13313" max="13313" width="17.33203125" style="62" bestFit="1" customWidth="1"/>
    <col min="13314" max="13314" width="23.88671875" style="62" customWidth="1"/>
    <col min="13315" max="13315" width="27" style="62" customWidth="1"/>
    <col min="13316" max="13317" width="6.33203125" style="62" bestFit="1" customWidth="1"/>
    <col min="13318" max="13318" width="8.6640625" style="62" customWidth="1"/>
    <col min="13319" max="13319" width="6.33203125" style="62" bestFit="1" customWidth="1"/>
    <col min="13320" max="13320" width="10" style="62" bestFit="1" customWidth="1"/>
    <col min="13321" max="13321" width="18.6640625" style="62" bestFit="1" customWidth="1"/>
    <col min="13322" max="13322" width="12.44140625" style="62" bestFit="1" customWidth="1"/>
    <col min="13323" max="13568" width="8.88671875" style="62"/>
    <col min="13569" max="13569" width="17.33203125" style="62" bestFit="1" customWidth="1"/>
    <col min="13570" max="13570" width="23.88671875" style="62" customWidth="1"/>
    <col min="13571" max="13571" width="27" style="62" customWidth="1"/>
    <col min="13572" max="13573" width="6.33203125" style="62" bestFit="1" customWidth="1"/>
    <col min="13574" max="13574" width="8.6640625" style="62" customWidth="1"/>
    <col min="13575" max="13575" width="6.33203125" style="62" bestFit="1" customWidth="1"/>
    <col min="13576" max="13576" width="10" style="62" bestFit="1" customWidth="1"/>
    <col min="13577" max="13577" width="18.6640625" style="62" bestFit="1" customWidth="1"/>
    <col min="13578" max="13578" width="12.44140625" style="62" bestFit="1" customWidth="1"/>
    <col min="13579" max="13824" width="8.88671875" style="62"/>
    <col min="13825" max="13825" width="17.33203125" style="62" bestFit="1" customWidth="1"/>
    <col min="13826" max="13826" width="23.88671875" style="62" customWidth="1"/>
    <col min="13827" max="13827" width="27" style="62" customWidth="1"/>
    <col min="13828" max="13829" width="6.33203125" style="62" bestFit="1" customWidth="1"/>
    <col min="13830" max="13830" width="8.6640625" style="62" customWidth="1"/>
    <col min="13831" max="13831" width="6.33203125" style="62" bestFit="1" customWidth="1"/>
    <col min="13832" max="13832" width="10" style="62" bestFit="1" customWidth="1"/>
    <col min="13833" max="13833" width="18.6640625" style="62" bestFit="1" customWidth="1"/>
    <col min="13834" max="13834" width="12.44140625" style="62" bestFit="1" customWidth="1"/>
    <col min="13835" max="14080" width="8.88671875" style="62"/>
    <col min="14081" max="14081" width="17.33203125" style="62" bestFit="1" customWidth="1"/>
    <col min="14082" max="14082" width="23.88671875" style="62" customWidth="1"/>
    <col min="14083" max="14083" width="27" style="62" customWidth="1"/>
    <col min="14084" max="14085" width="6.33203125" style="62" bestFit="1" customWidth="1"/>
    <col min="14086" max="14086" width="8.6640625" style="62" customWidth="1"/>
    <col min="14087" max="14087" width="6.33203125" style="62" bestFit="1" customWidth="1"/>
    <col min="14088" max="14088" width="10" style="62" bestFit="1" customWidth="1"/>
    <col min="14089" max="14089" width="18.6640625" style="62" bestFit="1" customWidth="1"/>
    <col min="14090" max="14090" width="12.44140625" style="62" bestFit="1" customWidth="1"/>
    <col min="14091" max="14336" width="8.88671875" style="62"/>
    <col min="14337" max="14337" width="17.33203125" style="62" bestFit="1" customWidth="1"/>
    <col min="14338" max="14338" width="23.88671875" style="62" customWidth="1"/>
    <col min="14339" max="14339" width="27" style="62" customWidth="1"/>
    <col min="14340" max="14341" width="6.33203125" style="62" bestFit="1" customWidth="1"/>
    <col min="14342" max="14342" width="8.6640625" style="62" customWidth="1"/>
    <col min="14343" max="14343" width="6.33203125" style="62" bestFit="1" customWidth="1"/>
    <col min="14344" max="14344" width="10" style="62" bestFit="1" customWidth="1"/>
    <col min="14345" max="14345" width="18.6640625" style="62" bestFit="1" customWidth="1"/>
    <col min="14346" max="14346" width="12.44140625" style="62" bestFit="1" customWidth="1"/>
    <col min="14347" max="14592" width="8.88671875" style="62"/>
    <col min="14593" max="14593" width="17.33203125" style="62" bestFit="1" customWidth="1"/>
    <col min="14594" max="14594" width="23.88671875" style="62" customWidth="1"/>
    <col min="14595" max="14595" width="27" style="62" customWidth="1"/>
    <col min="14596" max="14597" width="6.33203125" style="62" bestFit="1" customWidth="1"/>
    <col min="14598" max="14598" width="8.6640625" style="62" customWidth="1"/>
    <col min="14599" max="14599" width="6.33203125" style="62" bestFit="1" customWidth="1"/>
    <col min="14600" max="14600" width="10" style="62" bestFit="1" customWidth="1"/>
    <col min="14601" max="14601" width="18.6640625" style="62" bestFit="1" customWidth="1"/>
    <col min="14602" max="14602" width="12.44140625" style="62" bestFit="1" customWidth="1"/>
    <col min="14603" max="14848" width="8.88671875" style="62"/>
    <col min="14849" max="14849" width="17.33203125" style="62" bestFit="1" customWidth="1"/>
    <col min="14850" max="14850" width="23.88671875" style="62" customWidth="1"/>
    <col min="14851" max="14851" width="27" style="62" customWidth="1"/>
    <col min="14852" max="14853" width="6.33203125" style="62" bestFit="1" customWidth="1"/>
    <col min="14854" max="14854" width="8.6640625" style="62" customWidth="1"/>
    <col min="14855" max="14855" width="6.33203125" style="62" bestFit="1" customWidth="1"/>
    <col min="14856" max="14856" width="10" style="62" bestFit="1" customWidth="1"/>
    <col min="14857" max="14857" width="18.6640625" style="62" bestFit="1" customWidth="1"/>
    <col min="14858" max="14858" width="12.44140625" style="62" bestFit="1" customWidth="1"/>
    <col min="14859" max="15104" width="8.88671875" style="62"/>
    <col min="15105" max="15105" width="17.33203125" style="62" bestFit="1" customWidth="1"/>
    <col min="15106" max="15106" width="23.88671875" style="62" customWidth="1"/>
    <col min="15107" max="15107" width="27" style="62" customWidth="1"/>
    <col min="15108" max="15109" width="6.33203125" style="62" bestFit="1" customWidth="1"/>
    <col min="15110" max="15110" width="8.6640625" style="62" customWidth="1"/>
    <col min="15111" max="15111" width="6.33203125" style="62" bestFit="1" customWidth="1"/>
    <col min="15112" max="15112" width="10" style="62" bestFit="1" customWidth="1"/>
    <col min="15113" max="15113" width="18.6640625" style="62" bestFit="1" customWidth="1"/>
    <col min="15114" max="15114" width="12.44140625" style="62" bestFit="1" customWidth="1"/>
    <col min="15115" max="15360" width="8.88671875" style="62"/>
    <col min="15361" max="15361" width="17.33203125" style="62" bestFit="1" customWidth="1"/>
    <col min="15362" max="15362" width="23.88671875" style="62" customWidth="1"/>
    <col min="15363" max="15363" width="27" style="62" customWidth="1"/>
    <col min="15364" max="15365" width="6.33203125" style="62" bestFit="1" customWidth="1"/>
    <col min="15366" max="15366" width="8.6640625" style="62" customWidth="1"/>
    <col min="15367" max="15367" width="6.33203125" style="62" bestFit="1" customWidth="1"/>
    <col min="15368" max="15368" width="10" style="62" bestFit="1" customWidth="1"/>
    <col min="15369" max="15369" width="18.6640625" style="62" bestFit="1" customWidth="1"/>
    <col min="15370" max="15370" width="12.44140625" style="62" bestFit="1" customWidth="1"/>
    <col min="15371" max="15616" width="8.88671875" style="62"/>
    <col min="15617" max="15617" width="17.33203125" style="62" bestFit="1" customWidth="1"/>
    <col min="15618" max="15618" width="23.88671875" style="62" customWidth="1"/>
    <col min="15619" max="15619" width="27" style="62" customWidth="1"/>
    <col min="15620" max="15621" width="6.33203125" style="62" bestFit="1" customWidth="1"/>
    <col min="15622" max="15622" width="8.6640625" style="62" customWidth="1"/>
    <col min="15623" max="15623" width="6.33203125" style="62" bestFit="1" customWidth="1"/>
    <col min="15624" max="15624" width="10" style="62" bestFit="1" customWidth="1"/>
    <col min="15625" max="15625" width="18.6640625" style="62" bestFit="1" customWidth="1"/>
    <col min="15626" max="15626" width="12.44140625" style="62" bestFit="1" customWidth="1"/>
    <col min="15627" max="15872" width="8.88671875" style="62"/>
    <col min="15873" max="15873" width="17.33203125" style="62" bestFit="1" customWidth="1"/>
    <col min="15874" max="15874" width="23.88671875" style="62" customWidth="1"/>
    <col min="15875" max="15875" width="27" style="62" customWidth="1"/>
    <col min="15876" max="15877" width="6.33203125" style="62" bestFit="1" customWidth="1"/>
    <col min="15878" max="15878" width="8.6640625" style="62" customWidth="1"/>
    <col min="15879" max="15879" width="6.33203125" style="62" bestFit="1" customWidth="1"/>
    <col min="15880" max="15880" width="10" style="62" bestFit="1" customWidth="1"/>
    <col min="15881" max="15881" width="18.6640625" style="62" bestFit="1" customWidth="1"/>
    <col min="15882" max="15882" width="12.44140625" style="62" bestFit="1" customWidth="1"/>
    <col min="15883" max="16128" width="8.88671875" style="62"/>
    <col min="16129" max="16129" width="17.33203125" style="62" bestFit="1" customWidth="1"/>
    <col min="16130" max="16130" width="23.88671875" style="62" customWidth="1"/>
    <col min="16131" max="16131" width="27" style="62" customWidth="1"/>
    <col min="16132" max="16133" width="6.33203125" style="62" bestFit="1" customWidth="1"/>
    <col min="16134" max="16134" width="8.6640625" style="62" customWidth="1"/>
    <col min="16135" max="16135" width="6.33203125" style="62" bestFit="1" customWidth="1"/>
    <col min="16136" max="16136" width="10" style="62" bestFit="1" customWidth="1"/>
    <col min="16137" max="16137" width="18.6640625" style="62" bestFit="1" customWidth="1"/>
    <col min="16138" max="16138" width="12.44140625" style="62" bestFit="1" customWidth="1"/>
    <col min="16139" max="16384" width="8.88671875" style="62"/>
  </cols>
  <sheetData>
    <row r="1" spans="1:14" ht="30.6" customHeight="1">
      <c r="A1" s="266" t="s">
        <v>228</v>
      </c>
      <c r="B1" s="266"/>
      <c r="C1" s="266"/>
      <c r="D1" s="266"/>
      <c r="E1" s="266"/>
      <c r="F1" s="266"/>
      <c r="G1" s="266"/>
      <c r="H1" s="266"/>
      <c r="I1" s="266"/>
    </row>
    <row r="2" spans="1:14" ht="16.2">
      <c r="A2" s="267" t="s">
        <v>181</v>
      </c>
      <c r="B2" s="267"/>
      <c r="C2" s="126" t="s">
        <v>182</v>
      </c>
      <c r="D2" s="127" t="s">
        <v>183</v>
      </c>
      <c r="E2" s="99" t="s">
        <v>184</v>
      </c>
      <c r="F2" s="292" t="s">
        <v>185</v>
      </c>
      <c r="G2" s="127" t="s">
        <v>186</v>
      </c>
      <c r="H2" s="100" t="s">
        <v>187</v>
      </c>
      <c r="I2" s="100" t="s">
        <v>188</v>
      </c>
    </row>
    <row r="3" spans="1:14">
      <c r="A3" s="263" t="s">
        <v>94</v>
      </c>
      <c r="B3" s="268" t="s">
        <v>95</v>
      </c>
      <c r="C3" s="101" t="s">
        <v>96</v>
      </c>
      <c r="D3" s="128">
        <v>50</v>
      </c>
      <c r="E3" s="101" t="s">
        <v>136</v>
      </c>
      <c r="F3" s="293">
        <v>1</v>
      </c>
      <c r="G3" s="147">
        <v>935</v>
      </c>
      <c r="H3" s="103">
        <f>D3*F3*G3</f>
        <v>46750</v>
      </c>
      <c r="I3" s="104" t="s">
        <v>97</v>
      </c>
    </row>
    <row r="4" spans="1:14">
      <c r="A4" s="264"/>
      <c r="B4" s="269"/>
      <c r="C4" s="101" t="s">
        <v>98</v>
      </c>
      <c r="D4" s="128">
        <v>200</v>
      </c>
      <c r="E4" s="101" t="s">
        <v>136</v>
      </c>
      <c r="F4" s="293">
        <v>1</v>
      </c>
      <c r="G4" s="147">
        <v>935</v>
      </c>
      <c r="H4" s="103">
        <f>D4*F4*G4</f>
        <v>187000</v>
      </c>
      <c r="I4" s="104" t="s">
        <v>97</v>
      </c>
    </row>
    <row r="5" spans="1:14">
      <c r="A5" s="264"/>
      <c r="B5" s="270" t="s">
        <v>99</v>
      </c>
      <c r="C5" s="101" t="s">
        <v>96</v>
      </c>
      <c r="D5" s="128">
        <v>50</v>
      </c>
      <c r="E5" s="101" t="s">
        <v>136</v>
      </c>
      <c r="F5" s="293">
        <v>1</v>
      </c>
      <c r="G5" s="147">
        <v>935</v>
      </c>
      <c r="H5" s="103">
        <f>D5*F5*G5</f>
        <v>46750</v>
      </c>
      <c r="I5" s="104" t="s">
        <v>97</v>
      </c>
    </row>
    <row r="6" spans="1:14">
      <c r="A6" s="264"/>
      <c r="B6" s="270"/>
      <c r="C6" s="101" t="s">
        <v>98</v>
      </c>
      <c r="D6" s="128">
        <v>200</v>
      </c>
      <c r="E6" s="101" t="s">
        <v>136</v>
      </c>
      <c r="F6" s="293">
        <v>1</v>
      </c>
      <c r="G6" s="147">
        <v>935</v>
      </c>
      <c r="H6" s="103">
        <f>D6*F6*G6</f>
        <v>187000</v>
      </c>
      <c r="I6" s="104" t="s">
        <v>189</v>
      </c>
    </row>
    <row r="7" spans="1:14" ht="17.399999999999999">
      <c r="A7" s="265"/>
      <c r="B7" s="105" t="s">
        <v>190</v>
      </c>
      <c r="C7" s="106"/>
      <c r="D7" s="129"/>
      <c r="E7" s="106"/>
      <c r="F7" s="294"/>
      <c r="G7" s="130"/>
      <c r="H7" s="107">
        <f>SUM(H3:H6)</f>
        <v>467500</v>
      </c>
      <c r="I7" s="108" t="s">
        <v>100</v>
      </c>
    </row>
    <row r="8" spans="1:14" s="63" customFormat="1" ht="15.6">
      <c r="A8" s="260" t="s">
        <v>101</v>
      </c>
      <c r="B8" s="270" t="s">
        <v>99</v>
      </c>
      <c r="C8" s="101" t="s">
        <v>102</v>
      </c>
      <c r="D8" s="128">
        <v>700</v>
      </c>
      <c r="E8" s="101" t="s">
        <v>139</v>
      </c>
      <c r="F8" s="293">
        <v>1</v>
      </c>
      <c r="G8" s="131">
        <v>50</v>
      </c>
      <c r="H8" s="193">
        <f>D8*F8*G8</f>
        <v>35000</v>
      </c>
      <c r="I8" s="194" t="s">
        <v>212</v>
      </c>
      <c r="J8" s="146"/>
      <c r="K8" s="139"/>
      <c r="L8" s="139"/>
      <c r="M8" s="139"/>
      <c r="N8" s="139"/>
    </row>
    <row r="9" spans="1:14" s="63" customFormat="1" ht="15.6">
      <c r="A9" s="261"/>
      <c r="B9" s="270"/>
      <c r="C9" s="101" t="s">
        <v>103</v>
      </c>
      <c r="D9" s="128">
        <v>2</v>
      </c>
      <c r="E9" s="101" t="s">
        <v>104</v>
      </c>
      <c r="F9" s="293">
        <v>1</v>
      </c>
      <c r="G9" s="131">
        <v>3000</v>
      </c>
      <c r="H9" s="193">
        <f>D9*F9*G9</f>
        <v>6000</v>
      </c>
      <c r="I9" s="195" t="s">
        <v>219</v>
      </c>
      <c r="J9" s="139"/>
      <c r="K9" s="139"/>
      <c r="L9" s="139"/>
      <c r="M9" s="139"/>
      <c r="N9" s="139"/>
    </row>
    <row r="10" spans="1:14" s="63" customFormat="1" ht="30">
      <c r="A10" s="261"/>
      <c r="B10" s="270"/>
      <c r="C10" s="101" t="s">
        <v>166</v>
      </c>
      <c r="D10" s="128">
        <v>50</v>
      </c>
      <c r="E10" s="101" t="s">
        <v>191</v>
      </c>
      <c r="F10" s="293">
        <v>1</v>
      </c>
      <c r="G10" s="131">
        <v>3000</v>
      </c>
      <c r="H10" s="193">
        <f>D10*F10*G10</f>
        <v>150000</v>
      </c>
      <c r="I10" s="196" t="s">
        <v>214</v>
      </c>
      <c r="J10" s="140"/>
      <c r="K10" s="140"/>
      <c r="L10" s="140"/>
      <c r="M10" s="140"/>
      <c r="N10" s="139"/>
    </row>
    <row r="11" spans="1:14" s="63" customFormat="1" ht="17.399999999999999">
      <c r="A11" s="262"/>
      <c r="B11" s="105"/>
      <c r="C11" s="106"/>
      <c r="D11" s="129"/>
      <c r="E11" s="106"/>
      <c r="F11" s="294"/>
      <c r="G11" s="129"/>
      <c r="H11" s="107">
        <f>SUM(H8:H10)</f>
        <v>191000</v>
      </c>
      <c r="I11" s="104" t="s">
        <v>100</v>
      </c>
      <c r="J11" s="139"/>
      <c r="K11" s="139"/>
      <c r="L11" s="139"/>
      <c r="M11" s="139"/>
      <c r="N11" s="139"/>
    </row>
    <row r="12" spans="1:14" s="63" customFormat="1" ht="30">
      <c r="A12" s="102" t="s">
        <v>105</v>
      </c>
      <c r="B12" s="110">
        <v>43119</v>
      </c>
      <c r="C12" s="101" t="s">
        <v>106</v>
      </c>
      <c r="D12" s="131">
        <v>8</v>
      </c>
      <c r="E12" s="111" t="s">
        <v>137</v>
      </c>
      <c r="F12" s="295">
        <v>1</v>
      </c>
      <c r="G12" s="131">
        <v>1000</v>
      </c>
      <c r="H12" s="112">
        <f t="shared" ref="H12:H22" si="0">D12*F12*G12</f>
        <v>8000</v>
      </c>
      <c r="I12" s="125" t="s">
        <v>167</v>
      </c>
      <c r="J12" s="139"/>
      <c r="K12" s="139"/>
      <c r="L12" s="139"/>
      <c r="M12" s="139"/>
      <c r="N12" s="139"/>
    </row>
    <row r="13" spans="1:14" ht="30">
      <c r="A13" s="263" t="s">
        <v>107</v>
      </c>
      <c r="B13" s="255" t="s">
        <v>108</v>
      </c>
      <c r="C13" s="255"/>
      <c r="D13" s="128">
        <v>1</v>
      </c>
      <c r="E13" s="101" t="s">
        <v>109</v>
      </c>
      <c r="F13" s="293">
        <v>1</v>
      </c>
      <c r="G13" s="131">
        <v>160000</v>
      </c>
      <c r="H13" s="103">
        <f t="shared" si="0"/>
        <v>160000</v>
      </c>
      <c r="I13" s="113" t="s">
        <v>209</v>
      </c>
    </row>
    <row r="14" spans="1:14" ht="30">
      <c r="A14" s="264"/>
      <c r="B14" s="255" t="s">
        <v>110</v>
      </c>
      <c r="C14" s="255"/>
      <c r="D14" s="128">
        <v>1</v>
      </c>
      <c r="E14" s="101" t="s">
        <v>109</v>
      </c>
      <c r="F14" s="293">
        <v>1</v>
      </c>
      <c r="G14" s="131">
        <v>180000</v>
      </c>
      <c r="H14" s="103">
        <f t="shared" si="0"/>
        <v>180000</v>
      </c>
      <c r="I14" s="113" t="s">
        <v>220</v>
      </c>
    </row>
    <row r="15" spans="1:14" ht="30">
      <c r="A15" s="264"/>
      <c r="B15" s="255" t="s">
        <v>216</v>
      </c>
      <c r="C15" s="255"/>
      <c r="D15" s="128">
        <v>1</v>
      </c>
      <c r="E15" s="101" t="s">
        <v>109</v>
      </c>
      <c r="F15" s="293">
        <v>1</v>
      </c>
      <c r="G15" s="131">
        <v>10000</v>
      </c>
      <c r="H15" s="103">
        <f t="shared" si="0"/>
        <v>10000</v>
      </c>
      <c r="I15" s="155" t="s">
        <v>218</v>
      </c>
    </row>
    <row r="16" spans="1:14" ht="30">
      <c r="A16" s="264"/>
      <c r="B16" s="256" t="s">
        <v>111</v>
      </c>
      <c r="C16" s="257"/>
      <c r="D16" s="128">
        <v>1</v>
      </c>
      <c r="E16" s="101" t="s">
        <v>109</v>
      </c>
      <c r="F16" s="293">
        <v>1</v>
      </c>
      <c r="G16" s="131">
        <v>50000</v>
      </c>
      <c r="H16" s="103">
        <f t="shared" si="0"/>
        <v>50000</v>
      </c>
      <c r="I16" s="113" t="s">
        <v>217</v>
      </c>
    </row>
    <row r="17" spans="1:9" ht="30">
      <c r="A17" s="264"/>
      <c r="B17" s="255" t="s">
        <v>112</v>
      </c>
      <c r="C17" s="255"/>
      <c r="D17" s="128">
        <v>1</v>
      </c>
      <c r="E17" s="101" t="s">
        <v>109</v>
      </c>
      <c r="F17" s="293">
        <v>1</v>
      </c>
      <c r="G17" s="131">
        <v>10000</v>
      </c>
      <c r="H17" s="103">
        <f t="shared" si="0"/>
        <v>10000</v>
      </c>
      <c r="I17" s="113" t="s">
        <v>205</v>
      </c>
    </row>
    <row r="18" spans="1:9" ht="30">
      <c r="A18" s="264"/>
      <c r="B18" s="255" t="s">
        <v>213</v>
      </c>
      <c r="C18" s="255"/>
      <c r="D18" s="128">
        <v>1</v>
      </c>
      <c r="E18" s="101" t="s">
        <v>109</v>
      </c>
      <c r="F18" s="293">
        <v>1</v>
      </c>
      <c r="G18" s="131">
        <v>7000</v>
      </c>
      <c r="H18" s="103">
        <f t="shared" si="0"/>
        <v>7000</v>
      </c>
      <c r="I18" s="113" t="s">
        <v>205</v>
      </c>
    </row>
    <row r="19" spans="1:9" ht="30">
      <c r="A19" s="264"/>
      <c r="B19" s="255" t="s">
        <v>206</v>
      </c>
      <c r="C19" s="255"/>
      <c r="D19" s="128">
        <v>1</v>
      </c>
      <c r="E19" s="101" t="s">
        <v>192</v>
      </c>
      <c r="F19" s="293">
        <v>2</v>
      </c>
      <c r="G19" s="128">
        <v>7000</v>
      </c>
      <c r="H19" s="103">
        <f t="shared" si="0"/>
        <v>14000</v>
      </c>
      <c r="I19" s="113" t="s">
        <v>205</v>
      </c>
    </row>
    <row r="20" spans="1:9" ht="30">
      <c r="A20" s="264"/>
      <c r="B20" s="271" t="s">
        <v>215</v>
      </c>
      <c r="C20" s="257"/>
      <c r="D20" s="143">
        <v>1</v>
      </c>
      <c r="E20" s="144" t="s">
        <v>207</v>
      </c>
      <c r="F20" s="296">
        <v>1</v>
      </c>
      <c r="G20" s="143">
        <v>0</v>
      </c>
      <c r="H20" s="145">
        <f t="shared" si="0"/>
        <v>0</v>
      </c>
      <c r="I20" s="113" t="s">
        <v>205</v>
      </c>
    </row>
    <row r="21" spans="1:9" ht="30">
      <c r="A21" s="264"/>
      <c r="B21" s="270" t="s">
        <v>195</v>
      </c>
      <c r="C21" s="270"/>
      <c r="D21" s="131">
        <v>1</v>
      </c>
      <c r="E21" s="101" t="s">
        <v>114</v>
      </c>
      <c r="F21" s="293">
        <v>1</v>
      </c>
      <c r="G21" s="128">
        <v>0</v>
      </c>
      <c r="H21" s="103">
        <f t="shared" ref="H21" si="1">D21*F21*G21</f>
        <v>0</v>
      </c>
      <c r="I21" s="113" t="s">
        <v>113</v>
      </c>
    </row>
    <row r="22" spans="1:9">
      <c r="A22" s="264"/>
      <c r="B22" s="256" t="s">
        <v>193</v>
      </c>
      <c r="C22" s="257"/>
      <c r="D22" s="128">
        <v>1</v>
      </c>
      <c r="E22" s="101" t="s">
        <v>114</v>
      </c>
      <c r="F22" s="293">
        <v>0</v>
      </c>
      <c r="G22" s="128">
        <v>50000</v>
      </c>
      <c r="H22" s="103">
        <f t="shared" si="0"/>
        <v>0</v>
      </c>
      <c r="I22" s="113" t="s">
        <v>194</v>
      </c>
    </row>
    <row r="23" spans="1:9" ht="17.399999999999999">
      <c r="A23" s="265"/>
      <c r="B23" s="258"/>
      <c r="C23" s="259"/>
      <c r="D23" s="129"/>
      <c r="E23" s="106"/>
      <c r="F23" s="294"/>
      <c r="G23" s="129"/>
      <c r="H23" s="107">
        <f>SUM(H13:H22)</f>
        <v>431000</v>
      </c>
      <c r="I23" s="114" t="s">
        <v>190</v>
      </c>
    </row>
    <row r="24" spans="1:9" hidden="1">
      <c r="A24" s="260" t="s">
        <v>196</v>
      </c>
      <c r="B24" s="253" t="s">
        <v>221</v>
      </c>
      <c r="C24" s="254"/>
      <c r="D24" s="128">
        <v>1</v>
      </c>
      <c r="E24" s="101" t="s">
        <v>222</v>
      </c>
      <c r="F24" s="293">
        <v>0</v>
      </c>
      <c r="G24" s="128">
        <v>27500</v>
      </c>
      <c r="H24" s="103">
        <f>D24*F24*G24</f>
        <v>0</v>
      </c>
      <c r="I24" s="104"/>
    </row>
    <row r="25" spans="1:9" ht="14.55" customHeight="1">
      <c r="A25" s="261"/>
      <c r="B25" s="253" t="s">
        <v>115</v>
      </c>
      <c r="C25" s="254"/>
      <c r="D25" s="128">
        <v>4</v>
      </c>
      <c r="E25" s="101" t="s">
        <v>139</v>
      </c>
      <c r="F25" s="293">
        <v>4</v>
      </c>
      <c r="G25" s="128">
        <v>50</v>
      </c>
      <c r="H25" s="103">
        <f>D25*F25*G25</f>
        <v>800</v>
      </c>
      <c r="I25" s="104"/>
    </row>
    <row r="26" spans="1:9">
      <c r="A26" s="261"/>
      <c r="B26" s="253" t="s">
        <v>116</v>
      </c>
      <c r="C26" s="254"/>
      <c r="D26" s="128">
        <v>4</v>
      </c>
      <c r="E26" s="101" t="s">
        <v>117</v>
      </c>
      <c r="F26" s="293">
        <v>1</v>
      </c>
      <c r="G26" s="128">
        <v>0</v>
      </c>
      <c r="H26" s="103">
        <f>D26*F26*G26</f>
        <v>0</v>
      </c>
      <c r="I26" s="109" t="s">
        <v>168</v>
      </c>
    </row>
    <row r="27" spans="1:9">
      <c r="A27" s="261"/>
      <c r="B27" s="253" t="s">
        <v>118</v>
      </c>
      <c r="C27" s="254"/>
      <c r="D27" s="128">
        <v>4</v>
      </c>
      <c r="E27" s="101" t="s">
        <v>138</v>
      </c>
      <c r="F27" s="293">
        <v>3</v>
      </c>
      <c r="G27" s="128">
        <v>150</v>
      </c>
      <c r="H27" s="103">
        <f>D27*F27*G27</f>
        <v>1800</v>
      </c>
      <c r="I27" s="109"/>
    </row>
    <row r="28" spans="1:9">
      <c r="A28" s="261"/>
      <c r="B28" s="253" t="s">
        <v>119</v>
      </c>
      <c r="C28" s="254"/>
      <c r="D28" s="128">
        <v>4</v>
      </c>
      <c r="E28" s="101" t="s">
        <v>138</v>
      </c>
      <c r="F28" s="293">
        <v>3</v>
      </c>
      <c r="G28" s="128">
        <v>500</v>
      </c>
      <c r="H28" s="103">
        <f>D28*F28*G28</f>
        <v>6000</v>
      </c>
      <c r="I28" s="115" t="s">
        <v>169</v>
      </c>
    </row>
    <row r="29" spans="1:9" ht="17.399999999999999">
      <c r="A29" s="262"/>
      <c r="B29" s="258"/>
      <c r="C29" s="259"/>
      <c r="D29" s="129"/>
      <c r="E29" s="106"/>
      <c r="F29" s="294"/>
      <c r="G29" s="129"/>
      <c r="H29" s="107">
        <f>SUM(H25:H28)</f>
        <v>8600</v>
      </c>
      <c r="I29" s="116" t="s">
        <v>190</v>
      </c>
    </row>
    <row r="30" spans="1:9" ht="15.6">
      <c r="A30" s="247" t="s">
        <v>197</v>
      </c>
      <c r="B30" s="253" t="s">
        <v>94</v>
      </c>
      <c r="C30" s="254"/>
      <c r="D30" s="132"/>
      <c r="E30" s="117"/>
      <c r="F30" s="297"/>
      <c r="G30" s="132"/>
      <c r="H30" s="117">
        <f>H7</f>
        <v>467500</v>
      </c>
      <c r="I30" s="118"/>
    </row>
    <row r="31" spans="1:9" ht="15.6">
      <c r="A31" s="248"/>
      <c r="B31" s="253" t="s">
        <v>198</v>
      </c>
      <c r="C31" s="254"/>
      <c r="D31" s="132"/>
      <c r="E31" s="117"/>
      <c r="F31" s="297"/>
      <c r="G31" s="132"/>
      <c r="H31" s="117">
        <f>H11</f>
        <v>191000</v>
      </c>
      <c r="I31" s="118"/>
    </row>
    <row r="32" spans="1:9" ht="15.6">
      <c r="A32" s="248"/>
      <c r="B32" s="253" t="s">
        <v>105</v>
      </c>
      <c r="C32" s="254"/>
      <c r="D32" s="132"/>
      <c r="E32" s="117"/>
      <c r="F32" s="297"/>
      <c r="G32" s="132"/>
      <c r="H32" s="117">
        <f>H12</f>
        <v>8000</v>
      </c>
      <c r="I32" s="118"/>
    </row>
    <row r="33" spans="1:12" ht="15.6">
      <c r="A33" s="248"/>
      <c r="B33" s="253" t="s">
        <v>120</v>
      </c>
      <c r="C33" s="254"/>
      <c r="D33" s="132"/>
      <c r="E33" s="117"/>
      <c r="F33" s="297"/>
      <c r="G33" s="132"/>
      <c r="H33" s="117">
        <f>H23</f>
        <v>431000</v>
      </c>
      <c r="I33" s="118"/>
    </row>
    <row r="34" spans="1:12" ht="15.6">
      <c r="A34" s="248"/>
      <c r="B34" s="253" t="s">
        <v>199</v>
      </c>
      <c r="C34" s="254"/>
      <c r="D34" s="132"/>
      <c r="E34" s="117"/>
      <c r="F34" s="297"/>
      <c r="G34" s="132"/>
      <c r="H34" s="117">
        <f>H29</f>
        <v>8600</v>
      </c>
      <c r="I34" s="118"/>
    </row>
    <row r="35" spans="1:12" ht="15.6">
      <c r="A35" s="248"/>
      <c r="B35" s="253" t="s">
        <v>86</v>
      </c>
      <c r="C35" s="254"/>
      <c r="D35" s="132"/>
      <c r="E35" s="117"/>
      <c r="F35" s="297"/>
      <c r="G35" s="132"/>
      <c r="H35" s="117">
        <f>SUM(H30:H34)*0.1</f>
        <v>110610</v>
      </c>
      <c r="I35" s="118">
        <v>0.1</v>
      </c>
    </row>
    <row r="36" spans="1:12" ht="15.6">
      <c r="A36" s="249"/>
      <c r="B36" s="253" t="s">
        <v>200</v>
      </c>
      <c r="C36" s="254"/>
      <c r="D36" s="132"/>
      <c r="E36" s="117"/>
      <c r="F36" s="297"/>
      <c r="G36" s="132"/>
      <c r="H36" s="117">
        <f>(H31+H32+H34+H35)*0.06</f>
        <v>19092.599999999999</v>
      </c>
      <c r="I36" s="118" t="s">
        <v>170</v>
      </c>
    </row>
    <row r="37" spans="1:12" ht="16.2">
      <c r="A37" s="250" t="s">
        <v>122</v>
      </c>
      <c r="B37" s="251"/>
      <c r="C37" s="252"/>
      <c r="D37" s="133"/>
      <c r="E37" s="119"/>
      <c r="F37" s="298"/>
      <c r="G37" s="133"/>
      <c r="H37" s="119">
        <f>SUM(H30:H36)</f>
        <v>1235802.6000000001</v>
      </c>
      <c r="I37" s="120"/>
    </row>
    <row r="38" spans="1:12">
      <c r="H38" s="137"/>
      <c r="I38" s="137"/>
    </row>
    <row r="39" spans="1:12">
      <c r="H39" s="137"/>
      <c r="I39" s="137"/>
    </row>
    <row r="40" spans="1:12">
      <c r="D40" s="135"/>
      <c r="E40" s="65"/>
      <c r="F40" s="300"/>
      <c r="G40" s="135"/>
      <c r="H40" s="65"/>
      <c r="I40" s="65"/>
      <c r="L40" s="136"/>
    </row>
  </sheetData>
  <mergeCells count="35">
    <mergeCell ref="A24:A29"/>
    <mergeCell ref="B24:C24"/>
    <mergeCell ref="A13:A23"/>
    <mergeCell ref="A1:I1"/>
    <mergeCell ref="A2:B2"/>
    <mergeCell ref="A3:A7"/>
    <mergeCell ref="B3:B4"/>
    <mergeCell ref="B5:B6"/>
    <mergeCell ref="B20:C20"/>
    <mergeCell ref="B21:C21"/>
    <mergeCell ref="B27:C27"/>
    <mergeCell ref="B28:C28"/>
    <mergeCell ref="B29:C29"/>
    <mergeCell ref="A8:A11"/>
    <mergeCell ref="B8:B10"/>
    <mergeCell ref="B13:C13"/>
    <mergeCell ref="B14:C14"/>
    <mergeCell ref="B15:C15"/>
    <mergeCell ref="B16:C16"/>
    <mergeCell ref="B17:C17"/>
    <mergeCell ref="B18:C18"/>
    <mergeCell ref="B19:C19"/>
    <mergeCell ref="B22:C22"/>
    <mergeCell ref="B23:C23"/>
    <mergeCell ref="B25:C25"/>
    <mergeCell ref="B26:C26"/>
    <mergeCell ref="A30:A36"/>
    <mergeCell ref="A37:C37"/>
    <mergeCell ref="B30:C30"/>
    <mergeCell ref="B31:C31"/>
    <mergeCell ref="B32:C32"/>
    <mergeCell ref="B33:C33"/>
    <mergeCell ref="B34:C34"/>
    <mergeCell ref="B35:C35"/>
    <mergeCell ref="B36:C36"/>
  </mergeCells>
  <phoneticPr fontId="27" type="noConversion"/>
  <pageMargins left="0.7" right="0.7" top="0.75" bottom="0.75" header="0.3" footer="0.3"/>
  <pageSetup paperSize="9" orientation="landscape" r:id="rId1"/>
  <rowBreaks count="1" manualBreakCount="1">
    <brk id="1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2"/>
  <sheetViews>
    <sheetView zoomScaleNormal="100" zoomScaleSheetLayoutView="100" workbookViewId="0">
      <selection activeCell="G18" sqref="G18"/>
    </sheetView>
  </sheetViews>
  <sheetFormatPr defaultColWidth="8.88671875" defaultRowHeight="14.4"/>
  <cols>
    <col min="2" max="2" width="10.21875" style="291" customWidth="1"/>
    <col min="3" max="3" width="34.88671875" customWidth="1"/>
    <col min="4" max="5" width="8.88671875" style="291"/>
    <col min="7" max="7" width="14.88671875" customWidth="1"/>
    <col min="8" max="8" width="15.33203125" customWidth="1"/>
    <col min="9" max="9" width="13.44140625" customWidth="1"/>
  </cols>
  <sheetData>
    <row r="1" spans="2:9" ht="23.4">
      <c r="B1" s="273" t="s">
        <v>227</v>
      </c>
      <c r="C1" s="274"/>
      <c r="D1" s="274"/>
      <c r="E1" s="274"/>
      <c r="F1" s="274"/>
      <c r="G1" s="274"/>
      <c r="H1" s="274"/>
      <c r="I1" s="275"/>
    </row>
    <row r="2" spans="2:9" ht="17.399999999999999">
      <c r="B2" s="301" t="s">
        <v>125</v>
      </c>
      <c r="C2" s="67" t="s">
        <v>126</v>
      </c>
      <c r="D2" s="301" t="s">
        <v>127</v>
      </c>
      <c r="E2" s="301" t="s">
        <v>128</v>
      </c>
      <c r="F2" s="67" t="s">
        <v>129</v>
      </c>
      <c r="G2" s="68" t="s">
        <v>130</v>
      </c>
      <c r="H2" s="67" t="s">
        <v>123</v>
      </c>
      <c r="I2" s="67" t="s">
        <v>124</v>
      </c>
    </row>
    <row r="3" spans="2:9" ht="17.399999999999999">
      <c r="B3" s="302">
        <v>1</v>
      </c>
      <c r="C3" s="69" t="s">
        <v>176</v>
      </c>
      <c r="D3" s="302">
        <v>1</v>
      </c>
      <c r="E3" s="302">
        <v>1</v>
      </c>
      <c r="F3" s="69" t="s">
        <v>131</v>
      </c>
      <c r="G3" s="70">
        <v>16000</v>
      </c>
      <c r="H3" s="70">
        <f>D3*G3*E3</f>
        <v>16000</v>
      </c>
      <c r="I3" s="71"/>
    </row>
    <row r="4" spans="2:9" ht="17.399999999999999">
      <c r="B4" s="302">
        <v>2</v>
      </c>
      <c r="C4" s="69" t="s">
        <v>177</v>
      </c>
      <c r="D4" s="302">
        <v>1</v>
      </c>
      <c r="E4" s="302">
        <v>1</v>
      </c>
      <c r="F4" s="69" t="s">
        <v>131</v>
      </c>
      <c r="G4" s="70">
        <v>12000</v>
      </c>
      <c r="H4" s="70">
        <f t="shared" ref="H4:H8" si="0">D4*G4*E4</f>
        <v>12000</v>
      </c>
      <c r="I4" s="71"/>
    </row>
    <row r="5" spans="2:9" ht="17.399999999999999">
      <c r="B5" s="302">
        <v>3</v>
      </c>
      <c r="C5" s="69" t="s">
        <v>178</v>
      </c>
      <c r="D5" s="302">
        <v>1</v>
      </c>
      <c r="E5" s="302">
        <v>1</v>
      </c>
      <c r="F5" s="69" t="s">
        <v>131</v>
      </c>
      <c r="G5" s="70">
        <v>16000</v>
      </c>
      <c r="H5" s="70">
        <f t="shared" si="0"/>
        <v>16000</v>
      </c>
      <c r="I5" s="71"/>
    </row>
    <row r="6" spans="2:9" ht="17.399999999999999">
      <c r="B6" s="302">
        <v>4</v>
      </c>
      <c r="C6" s="69" t="s">
        <v>204</v>
      </c>
      <c r="D6" s="302">
        <v>1</v>
      </c>
      <c r="E6" s="302">
        <v>1</v>
      </c>
      <c r="F6" s="69" t="s">
        <v>131</v>
      </c>
      <c r="G6" s="70">
        <v>15000</v>
      </c>
      <c r="H6" s="70">
        <f t="shared" si="0"/>
        <v>15000</v>
      </c>
      <c r="I6" s="69"/>
    </row>
    <row r="7" spans="2:9" ht="17.399999999999999">
      <c r="B7" s="302">
        <v>5</v>
      </c>
      <c r="C7" s="69" t="s">
        <v>132</v>
      </c>
      <c r="D7" s="302">
        <v>1</v>
      </c>
      <c r="E7" s="302">
        <v>1</v>
      </c>
      <c r="F7" s="69" t="s">
        <v>133</v>
      </c>
      <c r="G7" s="70">
        <v>10000</v>
      </c>
      <c r="H7" s="70">
        <f t="shared" si="0"/>
        <v>10000</v>
      </c>
      <c r="I7" s="138" t="s">
        <v>203</v>
      </c>
    </row>
    <row r="8" spans="2:9" ht="17.399999999999999">
      <c r="B8" s="302">
        <v>6</v>
      </c>
      <c r="C8" s="69" t="s">
        <v>201</v>
      </c>
      <c r="D8" s="302">
        <v>6</v>
      </c>
      <c r="E8" s="302">
        <v>1</v>
      </c>
      <c r="F8" s="69" t="s">
        <v>133</v>
      </c>
      <c r="G8" s="70">
        <v>1800</v>
      </c>
      <c r="H8" s="70">
        <f t="shared" si="0"/>
        <v>10800</v>
      </c>
      <c r="I8" s="71"/>
    </row>
    <row r="9" spans="2:9" ht="17.399999999999999">
      <c r="B9" s="303"/>
      <c r="C9" s="74" t="s">
        <v>121</v>
      </c>
      <c r="D9" s="303"/>
      <c r="E9" s="303"/>
      <c r="F9" s="73"/>
      <c r="G9" s="75"/>
      <c r="H9" s="75">
        <f>SUM(H3:H8)</f>
        <v>79800</v>
      </c>
      <c r="I9" s="76"/>
    </row>
    <row r="10" spans="2:9" ht="17.399999999999999">
      <c r="B10" s="302"/>
      <c r="C10" s="72" t="s">
        <v>86</v>
      </c>
      <c r="D10" s="302"/>
      <c r="E10" s="302"/>
      <c r="F10" s="69"/>
      <c r="G10" s="70"/>
      <c r="H10" s="70">
        <f>H9*0.1</f>
        <v>7980</v>
      </c>
      <c r="I10" s="71"/>
    </row>
    <row r="11" spans="2:9" ht="17.399999999999999">
      <c r="B11" s="302"/>
      <c r="C11" s="72" t="s">
        <v>135</v>
      </c>
      <c r="D11" s="302"/>
      <c r="E11" s="302"/>
      <c r="F11" s="69"/>
      <c r="G11" s="70"/>
      <c r="H11" s="70">
        <f>(H9+H10)*0.06</f>
        <v>5266.8</v>
      </c>
      <c r="I11" s="71"/>
    </row>
    <row r="12" spans="2:9" ht="17.399999999999999">
      <c r="B12" s="272" t="s">
        <v>134</v>
      </c>
      <c r="C12" s="272"/>
      <c r="D12" s="272"/>
      <c r="E12" s="272"/>
      <c r="F12" s="272"/>
      <c r="G12" s="272"/>
      <c r="H12" s="77">
        <f>H10+H11+H9</f>
        <v>93046.8</v>
      </c>
      <c r="I12" s="78"/>
    </row>
  </sheetData>
  <mergeCells count="2">
    <mergeCell ref="B12:G12"/>
    <mergeCell ref="B1:I1"/>
  </mergeCells>
  <phoneticPr fontId="27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5"/>
  <sheetViews>
    <sheetView view="pageBreakPreview" zoomScaleSheetLayoutView="100" workbookViewId="0">
      <selection activeCell="G17" sqref="G17"/>
    </sheetView>
  </sheetViews>
  <sheetFormatPr defaultColWidth="8.88671875" defaultRowHeight="14.4"/>
  <cols>
    <col min="2" max="2" width="8.88671875" style="291"/>
    <col min="3" max="3" width="34.88671875" customWidth="1"/>
    <col min="4" max="5" width="8.88671875" style="291"/>
    <col min="7" max="7" width="14.88671875" customWidth="1"/>
    <col min="8" max="8" width="15.33203125" customWidth="1"/>
    <col min="9" max="9" width="13.44140625" customWidth="1"/>
  </cols>
  <sheetData>
    <row r="1" spans="2:10" ht="23.4">
      <c r="B1" s="273" t="s">
        <v>223</v>
      </c>
      <c r="C1" s="274"/>
      <c r="D1" s="274"/>
      <c r="E1" s="274"/>
      <c r="F1" s="274"/>
      <c r="G1" s="274"/>
      <c r="H1" s="274"/>
      <c r="I1" s="275"/>
    </row>
    <row r="2" spans="2:10" ht="17.399999999999999">
      <c r="B2" s="301" t="s">
        <v>125</v>
      </c>
      <c r="C2" s="67" t="s">
        <v>126</v>
      </c>
      <c r="D2" s="301" t="s">
        <v>127</v>
      </c>
      <c r="E2" s="301" t="s">
        <v>128</v>
      </c>
      <c r="F2" s="67" t="s">
        <v>129</v>
      </c>
      <c r="G2" s="68" t="s">
        <v>130</v>
      </c>
      <c r="H2" s="67" t="s">
        <v>123</v>
      </c>
      <c r="I2" s="67" t="s">
        <v>124</v>
      </c>
    </row>
    <row r="3" spans="2:10" ht="17.399999999999999">
      <c r="B3" s="302">
        <v>1</v>
      </c>
      <c r="C3" s="69" t="s">
        <v>224</v>
      </c>
      <c r="D3" s="302">
        <v>1</v>
      </c>
      <c r="E3" s="302">
        <v>1</v>
      </c>
      <c r="F3" s="69" t="s">
        <v>131</v>
      </c>
      <c r="G3" s="70">
        <v>27500</v>
      </c>
      <c r="H3" s="70">
        <f>D3*G3*E3</f>
        <v>27500</v>
      </c>
      <c r="I3" s="71"/>
    </row>
    <row r="4" spans="2:10" ht="17.399999999999999">
      <c r="B4" s="302">
        <v>2</v>
      </c>
      <c r="C4" s="69"/>
      <c r="D4" s="302"/>
      <c r="E4" s="302"/>
      <c r="F4" s="69"/>
      <c r="G4" s="70"/>
      <c r="H4" s="70"/>
      <c r="I4" s="71"/>
    </row>
    <row r="5" spans="2:10" ht="17.399999999999999">
      <c r="B5" s="302">
        <v>3</v>
      </c>
      <c r="C5" s="69"/>
      <c r="D5" s="302"/>
      <c r="E5" s="302"/>
      <c r="F5" s="69"/>
      <c r="G5" s="70"/>
      <c r="H5" s="70"/>
      <c r="I5" s="71"/>
    </row>
    <row r="6" spans="2:10" s="9" customFormat="1" ht="17.399999999999999">
      <c r="B6" s="304">
        <v>4</v>
      </c>
      <c r="C6" s="156"/>
      <c r="D6" s="304"/>
      <c r="E6" s="304"/>
      <c r="F6" s="156"/>
      <c r="G6" s="157"/>
      <c r="H6" s="157"/>
      <c r="I6" s="158"/>
      <c r="J6" s="141"/>
    </row>
    <row r="7" spans="2:10" s="9" customFormat="1" ht="17.399999999999999">
      <c r="B7" s="304">
        <v>5</v>
      </c>
      <c r="C7" s="156"/>
      <c r="D7" s="304"/>
      <c r="E7" s="304"/>
      <c r="F7" s="156"/>
      <c r="G7" s="157"/>
      <c r="H7" s="157"/>
      <c r="I7" s="158"/>
      <c r="J7" s="141"/>
    </row>
    <row r="8" spans="2:10" ht="17.399999999999999">
      <c r="B8" s="303"/>
      <c r="C8" s="74" t="s">
        <v>100</v>
      </c>
      <c r="D8" s="303"/>
      <c r="E8" s="303"/>
      <c r="F8" s="73"/>
      <c r="G8" s="75"/>
      <c r="H8" s="75">
        <f>SUM(H3:H7)</f>
        <v>27500</v>
      </c>
      <c r="I8" s="76"/>
    </row>
    <row r="9" spans="2:10" ht="17.399999999999999">
      <c r="B9" s="302"/>
      <c r="C9" s="72" t="s">
        <v>86</v>
      </c>
      <c r="D9" s="302"/>
      <c r="E9" s="302"/>
      <c r="F9" s="69"/>
      <c r="G9" s="70"/>
      <c r="H9" s="70">
        <f>H8*0.1</f>
        <v>2750</v>
      </c>
      <c r="I9" s="71"/>
    </row>
    <row r="10" spans="2:10" ht="17.399999999999999">
      <c r="B10" s="302"/>
      <c r="C10" s="72" t="s">
        <v>135</v>
      </c>
      <c r="D10" s="302"/>
      <c r="E10" s="302"/>
      <c r="F10" s="69"/>
      <c r="G10" s="70"/>
      <c r="H10" s="70">
        <f>(H8+H9)*0.06</f>
        <v>1815</v>
      </c>
      <c r="I10" s="71"/>
    </row>
    <row r="11" spans="2:10" ht="17.399999999999999">
      <c r="B11" s="272" t="s">
        <v>134</v>
      </c>
      <c r="C11" s="272"/>
      <c r="D11" s="272"/>
      <c r="E11" s="272"/>
      <c r="F11" s="272"/>
      <c r="G11" s="272"/>
      <c r="H11" s="77">
        <f>H9+H10+H8</f>
        <v>32065</v>
      </c>
      <c r="I11" s="78"/>
    </row>
    <row r="14" spans="2:10">
      <c r="H14" s="159"/>
    </row>
    <row r="15" spans="2:10">
      <c r="H15" s="159"/>
    </row>
  </sheetData>
  <mergeCells count="2">
    <mergeCell ref="B1:I1"/>
    <mergeCell ref="B11:G11"/>
  </mergeCells>
  <phoneticPr fontId="2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预算总表</vt:lpstr>
      <vt:lpstr>会展费用</vt:lpstr>
      <vt:lpstr>会务费用</vt:lpstr>
      <vt:lpstr>晚宴费用</vt:lpstr>
      <vt:lpstr>增加费用</vt:lpstr>
      <vt:lpstr>会务费用!Print_Area</vt:lpstr>
      <vt:lpstr>会展费用!Print_Area</vt:lpstr>
      <vt:lpstr>晚宴费用!Print_Area</vt:lpstr>
      <vt:lpstr>增加费用!Print_Area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33960</cp:lastModifiedBy>
  <cp:lastPrinted>2019-01-02T03:52:14Z</cp:lastPrinted>
  <dcterms:created xsi:type="dcterms:W3CDTF">2013-03-25T07:17:00Z</dcterms:created>
  <dcterms:modified xsi:type="dcterms:W3CDTF">2019-01-02T03:53:45Z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