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60" windowHeight="11220" tabRatio="679" firstSheet="1" activeTab="3"/>
  </bookViews>
  <sheets>
    <sheet name="隐藏计算页" sheetId="20" state="hidden" r:id="rId1"/>
    <sheet name="总表" sheetId="29" r:id="rId2"/>
    <sheet name="主播侧报价结算清单" sheetId="14" r:id="rId3"/>
    <sheet name="金主侧报价结算清单" sheetId="24" r:id="rId4"/>
    <sheet name="基准价格" sheetId="12" r:id="rId5"/>
    <sheet name="主播侧出票明细" sheetId="21" r:id="rId6"/>
    <sheet name="主播助理出票明细" sheetId="23" r:id="rId7"/>
    <sheet name="金主侧出票明细" sheetId="22" r:id="rId8"/>
    <sheet name="工作人员机票" sheetId="25" r:id="rId9"/>
    <sheet name="人员安排明细" sheetId="26" r:id="rId10"/>
    <sheet name="金主高铁票出票明细" sheetId="27" r:id="rId11"/>
    <sheet name="金主补偿方案明细" sheetId="28" r:id="rId12"/>
    <sheet name="零食清单" sheetId="30" r:id="rId13"/>
    <sheet name="主播彩排用车" sheetId="31" r:id="rId14"/>
    <sheet name="主播摆渡大巴用车" sheetId="32" r:id="rId15"/>
    <sheet name="香格里拉酒店备车" sheetId="33" r:id="rId16"/>
    <sheet name="主播接送机用车" sheetId="34" r:id="rId17"/>
    <sheet name="主播考斯特用车" sheetId="35" r:id="rId18"/>
    <sheet name="金主用车明细" sheetId="36" r:id="rId19"/>
  </sheets>
  <externalReferences>
    <externalReference r:id="rId20"/>
    <externalReference r:id="rId21"/>
  </externalReferences>
  <definedNames>
    <definedName name="_xlnm._FilterDatabase" localSheetId="2" hidden="1">主播侧报价结算清单!$A$1:$T$264</definedName>
    <definedName name="_xlnm._FilterDatabase" localSheetId="4" hidden="1">基准价格!#REF!</definedName>
    <definedName name="_xlnm.Print_Area" localSheetId="2">主播侧报价结算清单!$A$1:$T$264</definedName>
  </definedNames>
  <calcPr calcId="144525" concurrentCalc="0"/>
</workbook>
</file>

<file path=xl/sharedStrings.xml><?xml version="1.0" encoding="utf-8"?>
<sst xmlns="http://schemas.openxmlformats.org/spreadsheetml/2006/main" count="4265">
  <si>
    <t>一线</t>
  </si>
  <si>
    <t>二线</t>
  </si>
  <si>
    <t>缺漏项数量-一线</t>
  </si>
  <si>
    <t>缺漏项数量-二线</t>
  </si>
  <si>
    <t>搭建制作</t>
  </si>
  <si>
    <t>AVL设备</t>
  </si>
  <si>
    <t>第三方人员</t>
  </si>
  <si>
    <t>自定义</t>
  </si>
  <si>
    <t>乙方人员</t>
  </si>
  <si>
    <t>项目</t>
  </si>
  <si>
    <t>类别</t>
  </si>
  <si>
    <t>金额</t>
  </si>
  <si>
    <t>接待费用</t>
  </si>
  <si>
    <t>主播侧总费用</t>
  </si>
  <si>
    <t>金主侧总费用</t>
  </si>
  <si>
    <t>总计</t>
  </si>
  <si>
    <t>2021年抖音年度嘉年华～光芒有你 项目接待结算单</t>
  </si>
  <si>
    <t>项目名称</t>
  </si>
  <si>
    <t>2021年抖音年度嘉年华～光芒有你</t>
  </si>
  <si>
    <t>项目地址</t>
  </si>
  <si>
    <t>成都</t>
  </si>
  <si>
    <t>结算标色说明（整行底色填充）</t>
  </si>
  <si>
    <t>项目时间</t>
  </si>
  <si>
    <t>1月6-16日</t>
  </si>
  <si>
    <t>项目人数</t>
  </si>
  <si>
    <t>500人</t>
  </si>
  <si>
    <t>字节跳动业务接口人</t>
  </si>
  <si>
    <t>王哲</t>
  </si>
  <si>
    <t>电话</t>
  </si>
  <si>
    <t>邮箱</t>
  </si>
  <si>
    <t>新增需求数量增加</t>
  </si>
  <si>
    <t>字节跳动采购接口人</t>
  </si>
  <si>
    <t>王骞</t>
  </si>
  <si>
    <t>新增需求项目增加</t>
  </si>
  <si>
    <t>供应商名称</t>
  </si>
  <si>
    <t>康辉集团北京国际会议展览有限公司</t>
  </si>
  <si>
    <t>调整需求数量减少</t>
  </si>
  <si>
    <t>供应商接口人</t>
  </si>
  <si>
    <t>张清清</t>
  </si>
  <si>
    <t>zhangqingqing@cct.cn</t>
  </si>
  <si>
    <t>调整需求项目减少</t>
  </si>
  <si>
    <t>请各位合作伙伴注意：
字节跳动集团承诺按照贵公司的Ratecard(费用标准）和有效服务内容为贵公司提供的服务付费，除此之外所有费用应为净价/采购价（框架供应商需按框架合同约定价格报价），且贵公司有义务为我方进行三方比价做性价比考量，且最终价格及筛选流程需由我方业务负责人确认。
我公司有权要求贵公司在结算时提供所有第三方报价凭证，第三方人员劳务费税率证明等原始文件，如遇未经我方确认或明显不符合市场行情的价格，贵公司有义务进行说明且我方有权不予支付。
如贵公司不同意第三方费用为净价或无法提供相关证明，那么我方仅接受贵公司人员服务费用上限10%比例。
报价说明：
1、“基准价格”sheet为Ratecard约定的基准价格，“报价结算清单”所用到的“索引基础物料序号”，需对应在“基准价格”sheet填入单价，价格必须为“绝对值”，不能填写区间值。
2、在“报价结算清单”sheet，E列填入本次报价所需使用的基础项【序号】，以自动带出“分类”、“条目”、“具体说明”、“计价单位”、“报价单价（元）”。
3、未在“基准价格”中列明的项，则在“报价结算清单”sheet，E列填入【自定义物料】。
4、在“报价结算清单”sheet，手动填写“一级区域”、“二级区域”、“具体内容”可用于区分报价项所在不同的区域、时间、内容等信息，并完整填入“报价数量”、“报价天数”，为方便报价审核人更容易对应所描述的方案。
5、结算相关项，报价阶段留空，项目结束结算时填写。</t>
  </si>
  <si>
    <t>制作设备及服务相关</t>
  </si>
  <si>
    <t>序号</t>
  </si>
  <si>
    <t>一级区域</t>
  </si>
  <si>
    <t>二级区域</t>
  </si>
  <si>
    <t>具体内容</t>
  </si>
  <si>
    <t>索引基础物料序号</t>
  </si>
  <si>
    <t>分类</t>
  </si>
  <si>
    <t>条目</t>
  </si>
  <si>
    <t>具体说明</t>
  </si>
  <si>
    <t>计价单位</t>
  </si>
  <si>
    <t>报价单价（元）</t>
  </si>
  <si>
    <t>结算单价（元）</t>
  </si>
  <si>
    <t>报价数量</t>
  </si>
  <si>
    <t>结算数量</t>
  </si>
  <si>
    <t>报价天数</t>
  </si>
  <si>
    <t>结算天数</t>
  </si>
  <si>
    <t>报价金额(元）</t>
  </si>
  <si>
    <t>结算金额(元）</t>
  </si>
  <si>
    <t>差异金额</t>
  </si>
  <si>
    <t>备注（如尺寸、型号）或其他说明</t>
  </si>
  <si>
    <t>结案报告第几页</t>
  </si>
  <si>
    <t>1.搭建制作类</t>
  </si>
  <si>
    <t>主会场</t>
  </si>
  <si>
    <t>舞台</t>
  </si>
  <si>
    <t>自定义物料</t>
  </si>
  <si>
    <t>展区</t>
  </si>
  <si>
    <t>分会场</t>
  </si>
  <si>
    <t>外场</t>
  </si>
  <si>
    <t>序厅</t>
  </si>
  <si>
    <t>单项合计</t>
  </si>
  <si>
    <t>2.AVL设备类</t>
  </si>
  <si>
    <t>视频</t>
  </si>
  <si>
    <t>音频</t>
  </si>
  <si>
    <t>灯光</t>
  </si>
  <si>
    <t>3.第三方人员类（以下价格均需为含税价，包括但不限于个税，劳务税，营业税等一切该第三方企业或个人应缴纳的税费）</t>
  </si>
  <si>
    <t>第三方人员劳务</t>
  </si>
  <si>
    <t>香格里拉酒店</t>
  </si>
  <si>
    <t>安保人员（特卫）</t>
  </si>
  <si>
    <t>8-9日 09:00-21:00</t>
  </si>
  <si>
    <t>安保</t>
  </si>
  <si>
    <t>香格里拉安保人员</t>
  </si>
  <si>
    <t>人次</t>
  </si>
  <si>
    <t>一班</t>
  </si>
  <si>
    <t>第16-29页</t>
  </si>
  <si>
    <t>10-11日09:21:00</t>
  </si>
  <si>
    <t>12-15日09点-24点</t>
  </si>
  <si>
    <t>两班倒</t>
  </si>
  <si>
    <t>安保人员餐补</t>
  </si>
  <si>
    <t>8-9日 11:00-19:00</t>
  </si>
  <si>
    <t>10-11日11:00-19:00</t>
  </si>
  <si>
    <t>餐</t>
  </si>
  <si>
    <t>摄影师</t>
  </si>
  <si>
    <t>1月12日机场，香格里拉酒店拍照</t>
  </si>
  <si>
    <t>一天拍摄</t>
  </si>
  <si>
    <t>人</t>
  </si>
  <si>
    <t>酒店运营人员</t>
  </si>
  <si>
    <t>运营人员</t>
  </si>
  <si>
    <t>香格里拉酒店工作人员</t>
  </si>
  <si>
    <t>当地人员</t>
  </si>
  <si>
    <t>详细见“人员列表”</t>
  </si>
  <si>
    <t>当地人员加班费</t>
  </si>
  <si>
    <t>小时</t>
  </si>
  <si>
    <t>当地人员餐补</t>
  </si>
  <si>
    <t>每日两餐</t>
  </si>
  <si>
    <t>康辉工作人员</t>
  </si>
  <si>
    <t>vp钱晶晶，酒店总控范瑞芬，车辆总控刘涛，1月6-16日</t>
  </si>
  <si>
    <t>司机餐补</t>
  </si>
  <si>
    <t>天</t>
  </si>
  <si>
    <t>只含包车（gl820, 大巴车21，考斯特8）</t>
  </si>
  <si>
    <t>彩排用车，每个人只算1餐</t>
  </si>
  <si>
    <t>交通</t>
  </si>
  <si>
    <t>大交通</t>
  </si>
  <si>
    <t>北京往返成都机票</t>
  </si>
  <si>
    <t>请见“工作人员出票明细”</t>
  </si>
  <si>
    <t>第9页</t>
  </si>
  <si>
    <t>小计</t>
  </si>
  <si>
    <t>差旅接待类（含乙方人员、接待嘉宾的机票、酒店、订车、餐食等）</t>
  </si>
  <si>
    <t>1.采买费</t>
  </si>
  <si>
    <t>主播侧机票</t>
  </si>
  <si>
    <t>机票</t>
  </si>
  <si>
    <t>各地前往成都机票</t>
  </si>
  <si>
    <t>详细出票明细见sheet“主播侧出票明细”</t>
  </si>
  <si>
    <t>元</t>
  </si>
  <si>
    <t>主播助理机票</t>
  </si>
  <si>
    <t>详细出票明细见sheet“主播助理出票明细”</t>
  </si>
  <si>
    <t>主播侧后续报销高铁费用</t>
  </si>
  <si>
    <t>高铁</t>
  </si>
  <si>
    <t>各地往返成都</t>
  </si>
  <si>
    <t>杨晔萌(北京-成都往返）</t>
  </si>
  <si>
    <t>第56页</t>
  </si>
  <si>
    <t>尚小灵（重庆-成都往返）</t>
  </si>
  <si>
    <t>刘冠中（鹤壁-成都单程）</t>
  </si>
  <si>
    <t>张洋（成都-重庆往返）</t>
  </si>
  <si>
    <t>朱家兴（广州-成都单程）</t>
  </si>
  <si>
    <t>主播住宿</t>
  </si>
  <si>
    <t>住宿</t>
  </si>
  <si>
    <t>成都香格里拉酒店</t>
  </si>
  <si>
    <t>大床（1.8日彩排）</t>
  </si>
  <si>
    <t>第37页</t>
  </si>
  <si>
    <t>大床（1.9日彩排）</t>
  </si>
  <si>
    <t>大床（1.10日彩排）</t>
  </si>
  <si>
    <t>大床（1.11日彩排）</t>
  </si>
  <si>
    <t>大床（1.12日彩排）</t>
  </si>
  <si>
    <t>大床（1.13日彩排）</t>
  </si>
  <si>
    <t>大床（1.14日彩排）</t>
  </si>
  <si>
    <t>大床（1.15日彩排）</t>
  </si>
  <si>
    <t>套房（1.8日-9日彩排）</t>
  </si>
  <si>
    <t>套房（1.10日彩排）</t>
  </si>
  <si>
    <t>套房（1.11日彩排）</t>
  </si>
  <si>
    <t>套房（1.12日彩排）</t>
  </si>
  <si>
    <t>套房（1.13日彩排）</t>
  </si>
  <si>
    <t>套房（1.14-15日）</t>
  </si>
  <si>
    <t>公会住宿</t>
  </si>
  <si>
    <t>工会住宿</t>
  </si>
  <si>
    <t>大床房/标间（1.15日）</t>
  </si>
  <si>
    <t>主播侧工作人员(公付）</t>
  </si>
  <si>
    <t>工作人员住宿</t>
  </si>
  <si>
    <t>大床/标间（1.7日）</t>
  </si>
  <si>
    <t>大床/标间（1.8日）</t>
  </si>
  <si>
    <t>大床/标间（1.9-10日）</t>
  </si>
  <si>
    <t>大床/标间（1.11日）</t>
  </si>
  <si>
    <t>大床/标间（1.12日）</t>
  </si>
  <si>
    <t>大床/标间（1.13日）</t>
  </si>
  <si>
    <t>大床/标间（1.14日-15日）</t>
  </si>
  <si>
    <t>大床/标间（1.16日）</t>
  </si>
  <si>
    <t>减去自付400报销</t>
  </si>
  <si>
    <t>张焱和jackie</t>
  </si>
  <si>
    <t>主播侧no show 及房损</t>
  </si>
  <si>
    <t>no show 大床房</t>
  </si>
  <si>
    <t>no show 套房</t>
  </si>
  <si>
    <t>15日未达保底数房损</t>
  </si>
  <si>
    <t>主播侧酒店自助餐</t>
  </si>
  <si>
    <t>餐饮</t>
  </si>
  <si>
    <t>自助午餐</t>
  </si>
  <si>
    <t>1月9日12人，1月10日19人，1月11日25人，1月12日32人，1月13日62人，1月14日58人，1月15日82人</t>
  </si>
  <si>
    <t>第38页</t>
  </si>
  <si>
    <t>自助晚餐</t>
  </si>
  <si>
    <t>1月8日4人，1月9日6人，1月10日18人，1月11日24人，1月12日43人，1月13日46人，1月14日52人，1月15日40人</t>
  </si>
  <si>
    <t>酒店桌餐</t>
  </si>
  <si>
    <t>15日晚庆功宴</t>
  </si>
  <si>
    <t>主播侧欢迎甜品台（1.8—11日)</t>
  </si>
  <si>
    <t>茶歇</t>
  </si>
  <si>
    <t>欢迎甜品台（1.8—11日)</t>
  </si>
  <si>
    <t>位</t>
  </si>
  <si>
    <t>主播侧欢迎甜品台（1.12—14日)</t>
  </si>
  <si>
    <t>欢迎甜品台（1.12—14日)</t>
  </si>
  <si>
    <t>主播侧欢迎甜品台（1.15日)</t>
  </si>
  <si>
    <t>欢迎甜品台（1.15日)</t>
  </si>
  <si>
    <t>酒店LED使用</t>
  </si>
  <si>
    <t>庆功宴</t>
  </si>
  <si>
    <t>LED</t>
  </si>
  <si>
    <t>酒店LED</t>
  </si>
  <si>
    <t>LED使用</t>
  </si>
  <si>
    <t>次</t>
  </si>
  <si>
    <t>主播SPA体验</t>
  </si>
  <si>
    <t>酒店</t>
  </si>
  <si>
    <t>spa体验</t>
  </si>
  <si>
    <t>气SPA（1月13日）</t>
  </si>
  <si>
    <t>新增主播体验感项目</t>
  </si>
  <si>
    <t>气SPA（1月14日）</t>
  </si>
  <si>
    <t>气SPA（1月15日）</t>
  </si>
  <si>
    <t>气SPA（1月16日）</t>
  </si>
  <si>
    <t>主播接机用车</t>
  </si>
  <si>
    <t>当地交通</t>
  </si>
  <si>
    <t>GL8单趟</t>
  </si>
  <si>
    <t>1月8日接机</t>
  </si>
  <si>
    <t>趟</t>
  </si>
  <si>
    <t>GL8单趟天府机场</t>
  </si>
  <si>
    <t>1月9日接机</t>
  </si>
  <si>
    <t>包车-GL8</t>
  </si>
  <si>
    <t>1月9日接机后直接包车</t>
  </si>
  <si>
    <t>1月10日接机</t>
  </si>
  <si>
    <t>GL8单趟/天府机场</t>
  </si>
  <si>
    <t>1月10日接机后直接包车</t>
  </si>
  <si>
    <t>1月11日接机</t>
  </si>
  <si>
    <t>1月12日接机</t>
  </si>
  <si>
    <t>1月12日接机后直接包车</t>
  </si>
  <si>
    <t>1月13日接机</t>
  </si>
  <si>
    <t>1月13日接机后直接包车</t>
  </si>
  <si>
    <t>1月14日接机</t>
  </si>
  <si>
    <t>主播彩排用车</t>
  </si>
  <si>
    <t>包车GL8</t>
  </si>
  <si>
    <t>1月8日彩排用车</t>
  </si>
  <si>
    <t>1月9日彩排用车</t>
  </si>
  <si>
    <t>1月10日彩排用车</t>
  </si>
  <si>
    <t>1月11日彩排用车</t>
  </si>
  <si>
    <t>1月12日彩排用车</t>
  </si>
  <si>
    <t>1月14日彩排用车</t>
  </si>
  <si>
    <t>超时超公里费用</t>
  </si>
  <si>
    <t>别克超时超公里数</t>
  </si>
  <si>
    <t>包车-大巴车</t>
  </si>
  <si>
    <t>1月13日彩排用车</t>
  </si>
  <si>
    <t>1月15日彩排用车</t>
  </si>
  <si>
    <t>1月15日庆功宴用车</t>
  </si>
  <si>
    <t>大巴车超时超公里</t>
  </si>
  <si>
    <t>主播酒店备车</t>
  </si>
  <si>
    <t>1月7-9日酒店备车</t>
  </si>
  <si>
    <t>1月10日酒店备车</t>
  </si>
  <si>
    <t>1月11-15日酒店备车</t>
  </si>
  <si>
    <t>gl8超公里数</t>
  </si>
  <si>
    <t>gl8超时数</t>
  </si>
  <si>
    <t>停车费</t>
  </si>
  <si>
    <t>包车-考斯特</t>
  </si>
  <si>
    <t>12月6-8日成都踩线包车</t>
  </si>
  <si>
    <t>8-15日工作人员备车</t>
  </si>
  <si>
    <t>考斯特超时超公里</t>
  </si>
  <si>
    <t>主播侧送机</t>
  </si>
  <si>
    <t>考斯特单趟</t>
  </si>
  <si>
    <t>双流-别克商务（机场-酒店）</t>
  </si>
  <si>
    <t>天府-别克商务（机场-酒店）</t>
  </si>
  <si>
    <t>主播倪海杉包车（3天）</t>
  </si>
  <si>
    <t>主播埃尔法</t>
  </si>
  <si>
    <t>主播：倪海杉</t>
  </si>
  <si>
    <t>主播君悦酒店</t>
  </si>
  <si>
    <t>当地住宿</t>
  </si>
  <si>
    <t>成都君悦酒店</t>
  </si>
  <si>
    <t>间</t>
  </si>
  <si>
    <t>第39页</t>
  </si>
  <si>
    <t>物资采买类（直接采买型，需提供购买链接/购买凭证）</t>
  </si>
  <si>
    <t>15日庆功宴酒水</t>
  </si>
  <si>
    <t>酒水</t>
  </si>
  <si>
    <t>五粮液头曲</t>
  </si>
  <si>
    <t>庆功宴酒水</t>
  </si>
  <si>
    <t>瓶</t>
  </si>
  <si>
    <t>共15瓶</t>
  </si>
  <si>
    <t>第55页</t>
  </si>
  <si>
    <t>红酒奔富贺兰山</t>
  </si>
  <si>
    <t>共14瓶</t>
  </si>
  <si>
    <t>福佳白</t>
  </si>
  <si>
    <t>共60瓶</t>
  </si>
  <si>
    <t>主播侧员工餐</t>
  </si>
  <si>
    <t>14日夜间开会全时饭团三明治等</t>
  </si>
  <si>
    <t>第54页</t>
  </si>
  <si>
    <t>14日夜间开会牛奶</t>
  </si>
  <si>
    <t>14日夜间开会咖啡</t>
  </si>
  <si>
    <t>主播礼服报销</t>
  </si>
  <si>
    <t>主播礼服</t>
  </si>
  <si>
    <t>主播补偿政策</t>
  </si>
  <si>
    <t>第57-60页</t>
  </si>
  <si>
    <t>直播间物料</t>
  </si>
  <si>
    <t>第60页</t>
  </si>
  <si>
    <t>熊猫</t>
  </si>
  <si>
    <t>个</t>
  </si>
  <si>
    <t>主播房间欢迎礼</t>
  </si>
  <si>
    <t>Swell吸管杯</t>
  </si>
  <si>
    <t>530ml配吸管、礼盒</t>
  </si>
  <si>
    <t>主播房间欢迎礼品</t>
  </si>
  <si>
    <t>第46页</t>
  </si>
  <si>
    <t>byredo样品采购</t>
  </si>
  <si>
    <t>225ml沐浴露+30ml护手霜</t>
  </si>
  <si>
    <t>伴手礼盒运输保价费用（成都-北京）</t>
  </si>
  <si>
    <t>主播伴手礼邮寄</t>
  </si>
  <si>
    <t>第31-34页</t>
  </si>
  <si>
    <t>物料邮寄费用含保价（成都办公室、北京办公室）</t>
  </si>
  <si>
    <t>后期邮寄费用</t>
  </si>
  <si>
    <t>定制logo纸巾</t>
  </si>
  <si>
    <t>全程使用</t>
  </si>
  <si>
    <t>金主/主播各一半费用</t>
  </si>
  <si>
    <t>第48页</t>
  </si>
  <si>
    <t>主播侧-防疫物料</t>
  </si>
  <si>
    <t>签到台防疫物品</t>
  </si>
  <si>
    <t>体温枪</t>
  </si>
  <si>
    <t>签到台</t>
  </si>
  <si>
    <t>第50-51页</t>
  </si>
  <si>
    <t>主播侧-活动物料</t>
  </si>
  <si>
    <t>活动物料</t>
  </si>
  <si>
    <t>物料</t>
  </si>
  <si>
    <t>充电宝</t>
  </si>
  <si>
    <t>主播充电宝</t>
  </si>
  <si>
    <t>接机车上重复使用</t>
  </si>
  <si>
    <t>第47页</t>
  </si>
  <si>
    <t>报批相关类（需提第三方合同/支付凭证）</t>
  </si>
  <si>
    <t>场地相关类（与场地发生的直接费用及场地方强关联的间接费用，需提第三方合同/支付凭证）</t>
  </si>
  <si>
    <t>费用类型</t>
  </si>
  <si>
    <t>场地名称</t>
  </si>
  <si>
    <t>具体厅名称</t>
  </si>
  <si>
    <t>1.场地费</t>
  </si>
  <si>
    <t>其他代垫付（乙方拥有自有合适资源，甲方指定第三方供应商）</t>
  </si>
  <si>
    <t>1、其他代垫付</t>
  </si>
  <si>
    <t>主播侧-机场物料</t>
  </si>
  <si>
    <t>机场接机牌</t>
  </si>
  <si>
    <t>接机牌</t>
  </si>
  <si>
    <t>双面KT板（60*40cm）+手举杆</t>
  </si>
  <si>
    <t>全程双流机场，天府机场，火车站接待使用</t>
  </si>
  <si>
    <t>块</t>
  </si>
  <si>
    <t>第41-42页</t>
  </si>
  <si>
    <t>画面重新制作</t>
  </si>
  <si>
    <t>主播侧-酒店物料</t>
  </si>
  <si>
    <t>签到背景板</t>
  </si>
  <si>
    <t>背景板</t>
  </si>
  <si>
    <t>酒店背板</t>
  </si>
  <si>
    <t>（5m*3m）包含一米出血）木质背板+写真</t>
  </si>
  <si>
    <t>平</t>
  </si>
  <si>
    <t>签到背景板射灯</t>
  </si>
  <si>
    <t>背景板射灯</t>
  </si>
  <si>
    <t>背板灯-射灯5个</t>
  </si>
  <si>
    <t>酒店画架指示牌</t>
  </si>
  <si>
    <t>指示牌</t>
  </si>
  <si>
    <t>指示立屏展架</t>
  </si>
  <si>
    <t>2m*0.8m</t>
  </si>
  <si>
    <t>客房电梯7，核酸检测处1，嘉宾就餐处2，答谢晚宴1，</t>
  </si>
  <si>
    <t>主播侧-酒店搭建</t>
  </si>
  <si>
    <t>酒店活动氛围搭建</t>
  </si>
  <si>
    <t>搭建</t>
  </si>
  <si>
    <t>15日庆功宴搭建</t>
  </si>
  <si>
    <t>门头</t>
  </si>
  <si>
    <t>门头（8m横跨*3m高，立柱1m*1m）</t>
  </si>
  <si>
    <t>平米</t>
  </si>
  <si>
    <t>木质+写真，雪弗板</t>
  </si>
  <si>
    <t>门头异形雕刻雪弗板</t>
  </si>
  <si>
    <t>组</t>
  </si>
  <si>
    <t>门头射灯+电线</t>
  </si>
  <si>
    <t>庆功宴舞台地毯（灰色）13m*4m*5mm</t>
  </si>
  <si>
    <t>酒店外围</t>
  </si>
  <si>
    <t>道旗</t>
  </si>
  <si>
    <t>旗面尺寸1.2m*3.5m 两层旗帜布，中间遮光布</t>
  </si>
  <si>
    <t>包含旗杆和固定</t>
  </si>
  <si>
    <t>户外发光字【木质底座写】</t>
  </si>
  <si>
    <t>总长10m，字高0.6m，底座高0.1m</t>
  </si>
  <si>
    <t>项</t>
  </si>
  <si>
    <t>互动区搭建</t>
  </si>
  <si>
    <t>拍照互动背板-背板</t>
  </si>
  <si>
    <t>（5m*3m，包含一米出血）单面</t>
  </si>
  <si>
    <t>木质背板+写真</t>
  </si>
  <si>
    <t>拍照互动背景板</t>
  </si>
  <si>
    <t>（地面画面）单面5m*2m</t>
  </si>
  <si>
    <t>地台</t>
  </si>
  <si>
    <t>（钢结构地台支撑高20cm）</t>
  </si>
  <si>
    <t>装置（异形雕刻雪弗板）</t>
  </si>
  <si>
    <t>背板灯</t>
  </si>
  <si>
    <t>射灯</t>
  </si>
  <si>
    <t>运输</t>
  </si>
  <si>
    <t>6日搭建</t>
  </si>
  <si>
    <t>（签到背景板+发光字+道旗+拍照背景板+立屏展架）运输</t>
  </si>
  <si>
    <t>人员</t>
  </si>
  <si>
    <t>14日搭建</t>
  </si>
  <si>
    <t>（门头+地毯）</t>
  </si>
  <si>
    <t>14米货车</t>
  </si>
  <si>
    <t>16日撤场</t>
  </si>
  <si>
    <t>（门头，签到背景板+发光字+道旗+拍照背景板+立屏展架）运输</t>
  </si>
  <si>
    <t>往返</t>
  </si>
  <si>
    <t>6日8人（发光字，道旗，背景板*2）
14日6人（庆功宴会场内地毯+门头）
13日3人（庆功宴门头）
16日撤场8人</t>
  </si>
  <si>
    <t>搭建+撤场</t>
  </si>
  <si>
    <t>（门头，签到背景板+发光字+道旗+拍照背景板）人工</t>
  </si>
  <si>
    <t>车头牌</t>
  </si>
  <si>
    <t>200g铜版纸塑封</t>
  </si>
  <si>
    <t>A4</t>
  </si>
  <si>
    <t>第35-36页</t>
  </si>
  <si>
    <t>主播房卡套</t>
  </si>
  <si>
    <t>纸模切覆亚膜</t>
  </si>
  <si>
    <t xml:space="preserve"> 250g铜版纸双面打印，单面覆亚膜，加内兜</t>
  </si>
  <si>
    <t>套</t>
  </si>
  <si>
    <t>主播邀请函</t>
  </si>
  <si>
    <t>邀请函</t>
  </si>
  <si>
    <t>300g+180g亚银纸对裱 烫镭射银</t>
  </si>
  <si>
    <t>张</t>
  </si>
  <si>
    <t>甜点插牌</t>
  </si>
  <si>
    <t>300g铜版纸 覆亮膜 雕刻</t>
  </si>
  <si>
    <t>直径3.5cm</t>
  </si>
  <si>
    <t>200+500（当地加急制作）</t>
  </si>
  <si>
    <t>免费赠饮三折卡</t>
  </si>
  <si>
    <t>250g铜版纸+双面胶</t>
  </si>
  <si>
    <t>210*297mm</t>
  </si>
  <si>
    <t>防疫包贴纸</t>
  </si>
  <si>
    <t>贴纸</t>
  </si>
  <si>
    <t>艾利车贴覆膜加雕刻</t>
  </si>
  <si>
    <t>当地加急制作100个，其余北京制作</t>
  </si>
  <si>
    <t>主播手册</t>
  </si>
  <si>
    <t>（铜版纸覆亚膜）+餐券</t>
  </si>
  <si>
    <t>餐券与手册结合
餐券250套*18张（200g铜版纸覆膜+拢线）</t>
  </si>
  <si>
    <t>主播礼盒+礼袋打样</t>
  </si>
  <si>
    <t>包含2个模切板 5个烫金版 绳子印制费</t>
  </si>
  <si>
    <t>打样费用</t>
  </si>
  <si>
    <t>主播礼盒+礼袋成品</t>
  </si>
  <si>
    <t>灰银色、烫白、镭射</t>
  </si>
  <si>
    <t>纸袋</t>
  </si>
  <si>
    <t>主KV定制纸袋</t>
  </si>
  <si>
    <t>房间欢迎礼包装</t>
  </si>
  <si>
    <t>主播+金主使用</t>
  </si>
  <si>
    <t>第30页</t>
  </si>
  <si>
    <t>签到台零食</t>
  </si>
  <si>
    <t>签到台零食及备品</t>
  </si>
  <si>
    <t>主播接待备品</t>
  </si>
  <si>
    <t>活动备品</t>
  </si>
  <si>
    <t>头绳</t>
  </si>
  <si>
    <t>苏菲</t>
  </si>
  <si>
    <t>红糖姜茶</t>
  </si>
  <si>
    <t>暖宝宝</t>
  </si>
  <si>
    <t>盒</t>
  </si>
  <si>
    <t>签到台零食布置</t>
  </si>
  <si>
    <t>雨伞</t>
  </si>
  <si>
    <t>把</t>
  </si>
  <si>
    <t>隐形眼镜护理液60ml*4</t>
  </si>
  <si>
    <t>房间欢迎礼</t>
  </si>
  <si>
    <t>龙角散</t>
  </si>
  <si>
    <t>袋</t>
  </si>
  <si>
    <t>全面时代洗脸巾</t>
  </si>
  <si>
    <t>每人两包</t>
  </si>
  <si>
    <t>泡澡袋</t>
  </si>
  <si>
    <t>每人两袋</t>
  </si>
  <si>
    <t>漱口水</t>
  </si>
  <si>
    <t>每人一包，一包10个</t>
  </si>
  <si>
    <t>散场沿路指引</t>
  </si>
  <si>
    <t>南孚电池</t>
  </si>
  <si>
    <t>节</t>
  </si>
  <si>
    <t>嘉宾生日礼品</t>
  </si>
  <si>
    <t>主播生日蛋糕</t>
  </si>
  <si>
    <t>生日礼品</t>
  </si>
  <si>
    <t>好利来</t>
  </si>
  <si>
    <t>15日晚宴序厅当地特色小吃</t>
  </si>
  <si>
    <t>小吃台</t>
  </si>
  <si>
    <t>百岁山矿泉水</t>
  </si>
  <si>
    <t>箱</t>
  </si>
  <si>
    <t>矿泉水运费</t>
  </si>
  <si>
    <t>医疗包（体温计，棉签，碘伏棉签，医用棉球，绷带，灭菌纱布片，无纺胶带，止血带，酒精棉片，碘伏棉片，创可贴，风油精，烧伤抑菌膏，灭菌手套，速溶冰袋，安全别针，三角绷带）</t>
  </si>
  <si>
    <t>签到台免洗消毒洗手液</t>
  </si>
  <si>
    <t>签到台口罩</t>
  </si>
  <si>
    <t>签到台消毒湿巾</t>
  </si>
  <si>
    <t>房间防疫物品</t>
  </si>
  <si>
    <t>防疫物料包，单独准备（凝胶、湿巾、口罩）</t>
  </si>
  <si>
    <t>车上防疫物品</t>
  </si>
  <si>
    <t>医用口罩</t>
  </si>
  <si>
    <t>片</t>
  </si>
  <si>
    <t>消毒湿巾</t>
  </si>
  <si>
    <t>酒精凝胶-60ml</t>
  </si>
  <si>
    <t>前期彩排停车证打印</t>
  </si>
  <si>
    <t>送机车头牌</t>
  </si>
  <si>
    <t>spa卡内卡（卡套+内券）</t>
  </si>
  <si>
    <t>当地临时紧急制作，含加急费、运费</t>
  </si>
  <si>
    <t>A4入场须知（背贴可移除不干胶）</t>
  </si>
  <si>
    <t>车上使用</t>
  </si>
  <si>
    <t>主播欢迎礼</t>
  </si>
  <si>
    <t>定制耳机保护壳</t>
  </si>
  <si>
    <t>基础物料+人员费用+自定义费用+物资采买+报批相关+场地相关汇总+其他代垫付</t>
  </si>
  <si>
    <t>代付类项目服务费</t>
  </si>
  <si>
    <t>搭建制作类项目服务费</t>
  </si>
  <si>
    <t>是否开具增值税专用发票</t>
  </si>
  <si>
    <t>是</t>
  </si>
  <si>
    <t>税费（仅填写发票票面税费比例）</t>
  </si>
  <si>
    <t>合计</t>
  </si>
  <si>
    <t>最终金额</t>
  </si>
  <si>
    <t>原则不超过30%</t>
  </si>
  <si>
    <t>占比</t>
  </si>
  <si>
    <t>差旅接待类</t>
  </si>
  <si>
    <t>据实结算</t>
  </si>
  <si>
    <t>物资采买类</t>
  </si>
  <si>
    <t>报批相关类</t>
  </si>
  <si>
    <t>场地相关类</t>
  </si>
  <si>
    <t>其他代垫付</t>
  </si>
  <si>
    <t>原则不超过5%</t>
  </si>
  <si>
    <r>
      <rPr>
        <b/>
        <sz val="8"/>
        <color indexed="8"/>
        <rFont val="微软雅黑"/>
        <charset val="134"/>
      </rPr>
      <t>结算标色说明</t>
    </r>
    <r>
      <rPr>
        <sz val="8"/>
        <color rgb="FF000000"/>
        <rFont val="微软雅黑"/>
        <charset val="134"/>
      </rPr>
      <t>（整行底色填充）</t>
    </r>
  </si>
  <si>
    <t>刘艳蔷</t>
  </si>
  <si>
    <t>1月14日机场，瑞吉酒店拍照</t>
  </si>
  <si>
    <t>瑞吉酒店工作人员</t>
  </si>
  <si>
    <t>每日两餐，每餐30元</t>
  </si>
  <si>
    <t>酒店总控张清清，车辆总负责王靖楠，物料齐云丽&amp;李文博，1月6-16日</t>
  </si>
  <si>
    <t>司机每天2餐</t>
  </si>
  <si>
    <t>海口踩线第三方人员住宿</t>
  </si>
  <si>
    <t>运营人员住宿</t>
  </si>
  <si>
    <t>前期踩点费用-海口11月20-22日 住宿费用【康辉人员】</t>
  </si>
  <si>
    <t>前期踩点费用-海口11月20-23日 住宿费用【康辉人员】</t>
  </si>
  <si>
    <t>间夜</t>
  </si>
  <si>
    <t>第49页</t>
  </si>
  <si>
    <t>成都踩线第三方住宿</t>
  </si>
  <si>
    <t>前期踩点费用-成都 12月5-8日 住宿费用【康辉人员】</t>
  </si>
  <si>
    <t>前期踩点费用-成都 12月6-9日 住宿费用【康辉人员】</t>
  </si>
  <si>
    <t>海口踩线交通</t>
  </si>
  <si>
    <t>前期踩点费用-海口11月20-22日 gl8*1</t>
  </si>
  <si>
    <t>辆</t>
  </si>
  <si>
    <t>前期踩点费用-海口11月20-22日 gl8*1 司机餐补</t>
  </si>
  <si>
    <t>一共5餐</t>
  </si>
  <si>
    <t>前期踩点费用-海口11月20-22日 gl8*1停车费</t>
  </si>
  <si>
    <t>前期踩点费用-海口11月20-22日 gl8*1超时费</t>
  </si>
  <si>
    <t>成都踩线交通费用</t>
  </si>
  <si>
    <t>前期踩点费用-成都 12月6-9日 考斯特*1</t>
  </si>
  <si>
    <t>第16-19页</t>
  </si>
  <si>
    <t>成都踩线餐饮费用</t>
  </si>
  <si>
    <t>当地餐饮</t>
  </si>
  <si>
    <t>成都协信希尔顿酒店试餐</t>
  </si>
  <si>
    <t>成都踩线核酸费用</t>
  </si>
  <si>
    <t>当地核酸</t>
  </si>
  <si>
    <t>海口踩线员工核酸费用</t>
  </si>
  <si>
    <t>含上门费用</t>
  </si>
  <si>
    <t>海口/成都踩线交通</t>
  </si>
  <si>
    <t>北京-海口往返，北京成都去程</t>
  </si>
  <si>
    <t>4人往返</t>
  </si>
  <si>
    <t>第40页</t>
  </si>
  <si>
    <t>成都-北京返程</t>
  </si>
  <si>
    <t>4人返程</t>
  </si>
  <si>
    <t>张清清，郭艳雷，钱晶晶</t>
  </si>
  <si>
    <t>范瑞芬</t>
  </si>
  <si>
    <t>三亚导游</t>
  </si>
  <si>
    <t>第63页</t>
  </si>
  <si>
    <t>三亚云摄影摄影师</t>
  </si>
  <si>
    <t>三亚导游司机餐补</t>
  </si>
  <si>
    <r>
      <rPr>
        <b/>
        <sz val="8"/>
        <color theme="1"/>
        <rFont val="微软雅黑"/>
        <charset val="134"/>
      </rPr>
      <t>差旅接待类</t>
    </r>
    <r>
      <rPr>
        <sz val="8"/>
        <color theme="1"/>
        <rFont val="微软雅黑"/>
        <charset val="134"/>
      </rPr>
      <t>（含乙方人员、接待嘉宾的机票、酒店、订车、餐食等）</t>
    </r>
  </si>
  <si>
    <t>金主侧机票</t>
  </si>
  <si>
    <t>详细出票明细见sheet“金主侧出票明细”</t>
  </si>
  <si>
    <t>见“金主侧出票明细”</t>
  </si>
  <si>
    <t>金主侧高铁</t>
  </si>
  <si>
    <t>各地往返成都高铁</t>
  </si>
  <si>
    <t>见“金主高铁出票明细”</t>
  </si>
  <si>
    <t>第10-11页</t>
  </si>
  <si>
    <t>金主侧员工住宿</t>
  </si>
  <si>
    <t>成都瑞吉酒店</t>
  </si>
  <si>
    <t>员工标间</t>
  </si>
  <si>
    <t>第13页</t>
  </si>
  <si>
    <t>员工大床</t>
  </si>
  <si>
    <t>政务员工大床</t>
  </si>
  <si>
    <t>pa政务大床</t>
  </si>
  <si>
    <t>政务员工双床</t>
  </si>
  <si>
    <t>金主住宿</t>
  </si>
  <si>
    <t>1月12日金主拉斐特套房（110平）</t>
  </si>
  <si>
    <t>1月13日金主拉斐特套房（110平）</t>
  </si>
  <si>
    <t>1月14日金主大床房（65平）</t>
  </si>
  <si>
    <t>1月14日金主标间（65平）</t>
  </si>
  <si>
    <t>1月14日金主拉斐特套房（110平）</t>
  </si>
  <si>
    <t>1月14日金主瑞吉套房（130平）</t>
  </si>
  <si>
    <t>1月15日金主大床房（65平）</t>
  </si>
  <si>
    <t>1月15日金主标间（65平）</t>
  </si>
  <si>
    <t>1月15日金主拉斐特套房（110平）</t>
  </si>
  <si>
    <t>1月15日金主瑞吉套房（130平）</t>
  </si>
  <si>
    <t>1月16日金主大床房（65平）</t>
  </si>
  <si>
    <t>1月16日金主拉斐特套房（110平）</t>
  </si>
  <si>
    <t>金主侧餐饮</t>
  </si>
  <si>
    <t>14日自助午餐</t>
  </si>
  <si>
    <t>第14-15页</t>
  </si>
  <si>
    <t>14日自助晚餐</t>
  </si>
  <si>
    <t>15日自助午餐</t>
  </si>
  <si>
    <t>15日自助晚餐</t>
  </si>
  <si>
    <t>客房点餐</t>
  </si>
  <si>
    <t>金主体验</t>
  </si>
  <si>
    <t>spa</t>
  </si>
  <si>
    <t>可乐</t>
  </si>
  <si>
    <t>其他消费</t>
  </si>
  <si>
    <t>洗衣费</t>
  </si>
  <si>
    <t>电话费</t>
  </si>
  <si>
    <t>minibar</t>
  </si>
  <si>
    <t>果盘</t>
  </si>
  <si>
    <t>管理会+政务</t>
  </si>
  <si>
    <t>金主用车</t>
  </si>
  <si>
    <t>奔驰s</t>
  </si>
  <si>
    <t>奔驰s单趟接机</t>
  </si>
  <si>
    <t>第12页</t>
  </si>
  <si>
    <t>包天</t>
  </si>
  <si>
    <t>1月9日包车</t>
  </si>
  <si>
    <t>单趟接机</t>
  </si>
  <si>
    <t>阿尔法</t>
  </si>
  <si>
    <t>包车</t>
  </si>
  <si>
    <t>1月10日包车</t>
  </si>
  <si>
    <t>奔驰v</t>
  </si>
  <si>
    <t>gl8</t>
  </si>
  <si>
    <t>1月12日备车</t>
  </si>
  <si>
    <t>单趟接机（天府-瑞吉）</t>
  </si>
  <si>
    <t>1月13日备车</t>
  </si>
  <si>
    <t>1月13日包车</t>
  </si>
  <si>
    <t>埃尔法</t>
  </si>
  <si>
    <t>1月14日包车</t>
  </si>
  <si>
    <t>1月14日备车</t>
  </si>
  <si>
    <t>古思特</t>
  </si>
  <si>
    <t>考斯特</t>
  </si>
  <si>
    <t>1月15日包车</t>
  </si>
  <si>
    <t>1月15日备车</t>
  </si>
  <si>
    <t>1月16日包车</t>
  </si>
  <si>
    <t>1月16日备车</t>
  </si>
  <si>
    <t>1月17日包车</t>
  </si>
  <si>
    <t>1月17日备车</t>
  </si>
  <si>
    <t>送机</t>
  </si>
  <si>
    <t>1月17日送机</t>
  </si>
  <si>
    <t>1月18日包车</t>
  </si>
  <si>
    <t>单趟送机</t>
  </si>
  <si>
    <t>1月18日送机</t>
  </si>
  <si>
    <t>过路费</t>
  </si>
  <si>
    <t>超公里费</t>
  </si>
  <si>
    <t>超时费</t>
  </si>
  <si>
    <t>司机集体培训费用</t>
  </si>
  <si>
    <t>1月11日瑞吉酒店司机培训费用</t>
  </si>
  <si>
    <t>按要求到场10人，1月11日下午</t>
  </si>
  <si>
    <t>春节当晚用车</t>
  </si>
  <si>
    <t>春节用车及礼品费用</t>
  </si>
  <si>
    <t>年三十晚用车</t>
  </si>
  <si>
    <t>含司机100元春节红包</t>
  </si>
  <si>
    <t>第64页</t>
  </si>
  <si>
    <t>春节员工礼品</t>
  </si>
  <si>
    <t>春节礼品</t>
  </si>
  <si>
    <t>员工礼品</t>
  </si>
  <si>
    <t>份</t>
  </si>
  <si>
    <t>三亚</t>
  </si>
  <si>
    <t>gl8包车</t>
  </si>
  <si>
    <t>GL8超时费</t>
  </si>
  <si>
    <t>三亚门票</t>
  </si>
  <si>
    <t>三亚门票【热带天堂森林公园】</t>
  </si>
  <si>
    <t>含电瓶车</t>
  </si>
  <si>
    <t>三亚当地物品购买</t>
  </si>
  <si>
    <t>三亚酒店</t>
  </si>
  <si>
    <t>三亚艾迪逊酒店</t>
  </si>
  <si>
    <r>
      <rPr>
        <b/>
        <sz val="8"/>
        <color theme="1"/>
        <rFont val="微软雅黑"/>
        <charset val="134"/>
      </rPr>
      <t>物资采买类</t>
    </r>
    <r>
      <rPr>
        <sz val="8"/>
        <color theme="1"/>
        <rFont val="微软雅黑"/>
        <charset val="134"/>
      </rPr>
      <t>（直接采买型，需提供购买链接/购买凭证）</t>
    </r>
  </si>
  <si>
    <t>茶歇台物料</t>
  </si>
  <si>
    <t>茶歇台布置购买</t>
  </si>
  <si>
    <t>第53页</t>
  </si>
  <si>
    <t>签到台物料</t>
  </si>
  <si>
    <t>衣服除味剂</t>
  </si>
  <si>
    <t>样品采购</t>
  </si>
  <si>
    <t>皮箱毛毡袋</t>
  </si>
  <si>
    <t>毛毡袋</t>
  </si>
  <si>
    <t>差照片</t>
  </si>
  <si>
    <t>第45页</t>
  </si>
  <si>
    <t>车上物料</t>
  </si>
  <si>
    <t>德宝纸巾</t>
  </si>
  <si>
    <t>会议物料</t>
  </si>
  <si>
    <t>妮飘纸巾</t>
  </si>
  <si>
    <t>VIP车辆物料</t>
  </si>
  <si>
    <t>矿泉水【voss】</t>
  </si>
  <si>
    <t>黑色手套</t>
  </si>
  <si>
    <t>包</t>
  </si>
  <si>
    <t>小米摄像头</t>
  </si>
  <si>
    <t>工作人员口罩</t>
  </si>
  <si>
    <t>打火机</t>
  </si>
  <si>
    <t>物料邮寄费用</t>
  </si>
  <si>
    <t>第52页</t>
  </si>
  <si>
    <t>金主后续补偿方案</t>
  </si>
  <si>
    <t>第61页</t>
  </si>
  <si>
    <t>礼品包装盒水杯</t>
  </si>
  <si>
    <t>第62页</t>
  </si>
  <si>
    <r>
      <rPr>
        <b/>
        <sz val="8"/>
        <color theme="1"/>
        <rFont val="微软雅黑"/>
        <charset val="134"/>
      </rPr>
      <t>报批相关类</t>
    </r>
    <r>
      <rPr>
        <sz val="8"/>
        <color theme="1"/>
        <rFont val="微软雅黑"/>
        <charset val="134"/>
      </rPr>
      <t>（需提第三方合同/支付凭证）</t>
    </r>
  </si>
  <si>
    <r>
      <rPr>
        <b/>
        <sz val="8"/>
        <color theme="1"/>
        <rFont val="微软雅黑"/>
        <charset val="134"/>
      </rPr>
      <t>场地相关类</t>
    </r>
    <r>
      <rPr>
        <sz val="8"/>
        <color theme="1"/>
        <rFont val="微软雅黑"/>
        <charset val="134"/>
      </rPr>
      <t>（与场地发生的直接费用及场地方强关联的间接费用，需提第三方合同/支付凭证）</t>
    </r>
  </si>
  <si>
    <r>
      <rPr>
        <b/>
        <sz val="8"/>
        <color theme="1"/>
        <rFont val="微软雅黑"/>
        <charset val="134"/>
      </rPr>
      <t>其他代垫付</t>
    </r>
    <r>
      <rPr>
        <sz val="8"/>
        <color theme="1"/>
        <rFont val="微软雅黑"/>
        <charset val="134"/>
      </rPr>
      <t>（乙方拥有自有合适资源，甲方指定第三方供应商）</t>
    </r>
  </si>
  <si>
    <t>金主侧-机场物料</t>
  </si>
  <si>
    <t>金主侧-酒店物料</t>
  </si>
  <si>
    <t>（4*3.5）包含一米出血）木质背板+写真</t>
  </si>
  <si>
    <t>第43页</t>
  </si>
  <si>
    <t>运输及人员</t>
  </si>
  <si>
    <t>安装及拆卸运输+人员</t>
  </si>
  <si>
    <t>金主侧侧-活动物料</t>
  </si>
  <si>
    <t xml:space="preserve">房卡套 </t>
  </si>
  <si>
    <t>250g铜版纸模切覆亚膜</t>
  </si>
  <si>
    <t>餐券</t>
  </si>
  <si>
    <t>250g铜版纸，彩色单面，拢线</t>
  </si>
  <si>
    <t>奶茶杯贴纸</t>
  </si>
  <si>
    <t>透明贴纸</t>
  </si>
  <si>
    <t>（车贴）
艾利车贴覆膜加雕刻</t>
  </si>
  <si>
    <t>金主手册-四折页，首页烫金</t>
  </si>
  <si>
    <t xml:space="preserve"> 两张157g铜版纸对裱，烫金+UV+模切+起鼓</t>
  </si>
  <si>
    <t>金主手册-四折页 打样</t>
  </si>
  <si>
    <t>徽章胸针打样</t>
  </si>
  <si>
    <t>直径2cm</t>
  </si>
  <si>
    <t>徽章胸针大货</t>
  </si>
  <si>
    <t>直径3cm</t>
  </si>
  <si>
    <t>司机名卡</t>
  </si>
  <si>
    <t>250g铜版纸双面打印，单面覆亚膜</t>
  </si>
  <si>
    <t>打样费1</t>
  </si>
  <si>
    <t>皮箱打样1</t>
  </si>
  <si>
    <t>打样费2</t>
  </si>
  <si>
    <t>皮箱打样2</t>
  </si>
  <si>
    <t>第44页</t>
  </si>
  <si>
    <t>打样费3</t>
  </si>
  <si>
    <t>皮箱打样3（仅皮面）</t>
  </si>
  <si>
    <t>大货费用</t>
  </si>
  <si>
    <t>皮箱</t>
  </si>
  <si>
    <t>对讲机</t>
  </si>
  <si>
    <t>金主侧-防疫物料</t>
  </si>
  <si>
    <t>房间欢迎花（大束）</t>
  </si>
  <si>
    <t>束</t>
  </si>
  <si>
    <t>房间欢迎话（小束）</t>
  </si>
  <si>
    <t>房间熊猫</t>
  </si>
  <si>
    <t>冷吃兔</t>
  </si>
  <si>
    <t>车身贴，含美工</t>
  </si>
  <si>
    <t>贺卡油漆笔</t>
  </si>
  <si>
    <t>根</t>
  </si>
  <si>
    <t>LED发光灯牌</t>
  </si>
  <si>
    <t>定制矿泉水【黑盖+贴标】</t>
  </si>
  <si>
    <r>
      <rPr>
        <sz val="8"/>
        <rFont val="微软雅黑"/>
        <charset val="134"/>
      </rPr>
      <t>是否开具</t>
    </r>
    <r>
      <rPr>
        <b/>
        <sz val="8"/>
        <rFont val="微软雅黑"/>
        <charset val="134"/>
      </rPr>
      <t>增值税专用发票</t>
    </r>
  </si>
  <si>
    <r>
      <rPr>
        <b/>
        <sz val="8"/>
        <rFont val="微软雅黑"/>
        <charset val="134"/>
      </rPr>
      <t>税费</t>
    </r>
    <r>
      <rPr>
        <b/>
        <sz val="8"/>
        <color rgb="FFFF0000"/>
        <rFont val="微软雅黑"/>
        <charset val="134"/>
      </rPr>
      <t>（仅填写发票票面税费比例）</t>
    </r>
  </si>
  <si>
    <t>一级类别</t>
  </si>
  <si>
    <t>二级类别</t>
  </si>
  <si>
    <t>单价（元）</t>
  </si>
  <si>
    <t>单项汇总</t>
  </si>
  <si>
    <t>A#001</t>
  </si>
  <si>
    <t>制作</t>
  </si>
  <si>
    <t>背景板基础结构</t>
  </si>
  <si>
    <t>9厘板龙骨，5厘多层阻燃板封面</t>
  </si>
  <si>
    <t>厚度100mm以内</t>
  </si>
  <si>
    <t>A#002</t>
  </si>
  <si>
    <t>常规背景结构</t>
  </si>
  <si>
    <t>木质背板</t>
  </si>
  <si>
    <t>木制背景版+写真喷绘 （高度3m下）单面</t>
  </si>
  <si>
    <t>A#003</t>
  </si>
  <si>
    <t>木制背景版+写真喷绘 （高度3m下）双面</t>
  </si>
  <si>
    <t>A#004</t>
  </si>
  <si>
    <t>装饰材料</t>
  </si>
  <si>
    <t>KT板</t>
  </si>
  <si>
    <t>亚展A类板</t>
  </si>
  <si>
    <t>A#005</t>
  </si>
  <si>
    <t>展板</t>
  </si>
  <si>
    <t>白色PVC展板，3.2mm</t>
  </si>
  <si>
    <t>A#006</t>
  </si>
  <si>
    <t>地毯</t>
  </si>
  <si>
    <t>普通展览地毯</t>
  </si>
  <si>
    <t>3mm</t>
  </si>
  <si>
    <t>A#007</t>
  </si>
  <si>
    <t>加厚展览地毯</t>
  </si>
  <si>
    <t>5-7mm</t>
  </si>
  <si>
    <t>A#008</t>
  </si>
  <si>
    <t>舞台结构</t>
  </si>
  <si>
    <t>钢结构地台支撑 高10cm</t>
  </si>
  <si>
    <t>A#009</t>
  </si>
  <si>
    <t>钢结构地台支撑 高20cm</t>
  </si>
  <si>
    <t>A#010</t>
  </si>
  <si>
    <t>钢结构地台支撑 高40cm</t>
  </si>
  <si>
    <t>A#011</t>
  </si>
  <si>
    <t>钢结构地台支撑 高60cm</t>
  </si>
  <si>
    <t>A#012</t>
  </si>
  <si>
    <t>钢结构地台支撑 高80cm</t>
  </si>
  <si>
    <t>A#013</t>
  </si>
  <si>
    <t>钢结构地台支撑 高100cm</t>
  </si>
  <si>
    <t>A#014</t>
  </si>
  <si>
    <t>钢结构地台支撑 高150cm</t>
  </si>
  <si>
    <t>A#015</t>
  </si>
  <si>
    <t>木结构，LED支撑地台 高20cm</t>
  </si>
  <si>
    <t>米</t>
  </si>
  <si>
    <t>A#016</t>
  </si>
  <si>
    <t>木结构，LED支撑地台 高40cm</t>
  </si>
  <si>
    <t>A#017</t>
  </si>
  <si>
    <t>木结构，LED支撑地台 高60cm</t>
  </si>
  <si>
    <t>A#018</t>
  </si>
  <si>
    <t>木结构，LED支撑地台 高80cm</t>
  </si>
  <si>
    <t>A#019</t>
  </si>
  <si>
    <t>木结构，LED支撑地台 高100cm</t>
  </si>
  <si>
    <t>A#020</t>
  </si>
  <si>
    <t>台阶</t>
  </si>
  <si>
    <t>木结构，不含表面包裹材质</t>
  </si>
  <si>
    <t>常规台阶定制，非异形</t>
  </si>
  <si>
    <t>每阶每米</t>
  </si>
  <si>
    <t>A#021</t>
  </si>
  <si>
    <t>异形烤漆台阶</t>
  </si>
  <si>
    <t>异形定制</t>
  </si>
  <si>
    <t>A#022</t>
  </si>
  <si>
    <t>斜坡</t>
  </si>
  <si>
    <t>H15cm以内</t>
  </si>
  <si>
    <t>延米</t>
  </si>
  <si>
    <t>A#023</t>
  </si>
  <si>
    <t>过桥板</t>
  </si>
  <si>
    <t>橡胶过桥板，30-40cm宽</t>
  </si>
  <si>
    <t>A#024</t>
  </si>
  <si>
    <t>刻字</t>
  </si>
  <si>
    <t>即时贴字</t>
  </si>
  <si>
    <t>品牌：威诗柏/333 同级或以上</t>
  </si>
  <si>
    <t>A#025</t>
  </si>
  <si>
    <t>立体雕刻字</t>
  </si>
  <si>
    <t>KT板字</t>
  </si>
  <si>
    <t>A#026</t>
  </si>
  <si>
    <t>密度板字</t>
  </si>
  <si>
    <t>-</t>
  </si>
  <si>
    <t>A#027</t>
  </si>
  <si>
    <t>喷漆立体字</t>
  </si>
  <si>
    <t>A#028</t>
  </si>
  <si>
    <t>喷漆立体字+底座</t>
  </si>
  <si>
    <t>A#029</t>
  </si>
  <si>
    <t>灯带</t>
  </si>
  <si>
    <t>LED单色灯带</t>
  </si>
  <si>
    <t>品牌greethink，灯带型号5050，灯珠颗数60珠/米</t>
  </si>
  <si>
    <t>A#030</t>
  </si>
  <si>
    <t>匀光柔性霓虹灯条</t>
  </si>
  <si>
    <t>柔性、抗碎、防水专业线性霓虹灯光装饰</t>
  </si>
  <si>
    <t>A#031</t>
  </si>
  <si>
    <t>RGB 灯带</t>
  </si>
  <si>
    <t>含电线，变压器</t>
  </si>
  <si>
    <t>A#032</t>
  </si>
  <si>
    <t>灯箱</t>
  </si>
  <si>
    <t>内嵌灯箱</t>
  </si>
  <si>
    <t>木结构开凹槽， 藏led550贴片，外表与墙体齐平，深度大于150mm</t>
  </si>
  <si>
    <t>A#033</t>
  </si>
  <si>
    <t>半嵌灯箱</t>
  </si>
  <si>
    <t>木结构开凹槽，藏led550贴片，外表突出墙体，深度大于150mm</t>
  </si>
  <si>
    <t>A#034</t>
  </si>
  <si>
    <t>外挂灯箱</t>
  </si>
  <si>
    <t>藏led550贴片，外表突出墙体，深度大于150mm</t>
  </si>
  <si>
    <t>A#035</t>
  </si>
  <si>
    <t>超薄灯箱</t>
  </si>
  <si>
    <t>深度小于150mm</t>
  </si>
  <si>
    <t>A#036</t>
  </si>
  <si>
    <t>灯箱字</t>
  </si>
  <si>
    <t>亚克力围边立体字</t>
  </si>
  <si>
    <t>含led550贴片，含损耗，高度60cm以内,字体高度50CM以内</t>
  </si>
  <si>
    <t>A#037</t>
  </si>
  <si>
    <t>亚克力吸塑立体字</t>
  </si>
  <si>
    <t>含led550贴片，含损耗，高度60cm以内</t>
  </si>
  <si>
    <t>A#038</t>
  </si>
  <si>
    <t>不锈钢围边灯箱字</t>
  </si>
  <si>
    <t>A#039</t>
  </si>
  <si>
    <t>指引</t>
  </si>
  <si>
    <t>油画架</t>
  </si>
  <si>
    <t>木质，不含画面</t>
  </si>
  <si>
    <t>A#040</t>
  </si>
  <si>
    <t>木质T型</t>
  </si>
  <si>
    <t>0.8m X 2m，含双面写真、钢板配重</t>
  </si>
  <si>
    <t>A#041</t>
  </si>
  <si>
    <t>铝型材指示板</t>
  </si>
  <si>
    <t>A#042</t>
  </si>
  <si>
    <t>注水道旗</t>
  </si>
  <si>
    <t>高度3米，加强铝合金旗杆，5级以上抗风性，双面画面旗帜布120cmx380cm（含30升以上升注水量配重支撑）</t>
  </si>
  <si>
    <t>A#043</t>
  </si>
  <si>
    <t>高度5米，加强铝合金旗杆，5级以上抗风性，双面画面旗帜布120cmx380cm（含30升以上升注水量配重支撑）</t>
  </si>
  <si>
    <t>A#044</t>
  </si>
  <si>
    <t>X展架</t>
  </si>
  <si>
    <t>铝合金材质，60*160cm，含写真画面</t>
  </si>
  <si>
    <t>A#045</t>
  </si>
  <si>
    <t>铝合金材质，80*180cm，含写真画面</t>
  </si>
  <si>
    <t>A#046</t>
  </si>
  <si>
    <t>易拉宝</t>
  </si>
  <si>
    <t>铝合金材质，80*200cm，含写真画面</t>
  </si>
  <si>
    <t>A#047</t>
  </si>
  <si>
    <t>铝合金材质，120*200cm，含写真画面</t>
  </si>
  <si>
    <t>A#048</t>
  </si>
  <si>
    <t>立式KT板挂画架</t>
  </si>
  <si>
    <t>金属H型伸缩立杆，,不含画面</t>
  </si>
  <si>
    <t>A#049</t>
  </si>
  <si>
    <t>抽奖箱</t>
  </si>
  <si>
    <t>亚克力材料</t>
  </si>
  <si>
    <t>50*50*50cm，含画面</t>
  </si>
  <si>
    <t>只</t>
  </si>
  <si>
    <t>A#050</t>
  </si>
  <si>
    <t>kt板材料</t>
  </si>
  <si>
    <t>A#051</t>
  </si>
  <si>
    <t>布艺</t>
  </si>
  <si>
    <t>黑、白丝绒布</t>
  </si>
  <si>
    <t>A#052</t>
  </si>
  <si>
    <t>遮光布</t>
  </si>
  <si>
    <t>单层</t>
  </si>
  <si>
    <t>A#053</t>
  </si>
  <si>
    <t>星空幕 （含星空灯）</t>
  </si>
  <si>
    <t>A#054</t>
  </si>
  <si>
    <t>印刷</t>
  </si>
  <si>
    <t>喷绘灯布</t>
  </si>
  <si>
    <t>灯布</t>
  </si>
  <si>
    <t>3.2m宽幅，黑底材质+无味（环保）油墨</t>
  </si>
  <si>
    <t>A#055</t>
  </si>
  <si>
    <t>5m宽幅，无味（环保）油墨</t>
  </si>
  <si>
    <t>A#056</t>
  </si>
  <si>
    <t>喷绘宝丽布</t>
  </si>
  <si>
    <t>宝丽布</t>
  </si>
  <si>
    <t>A#057</t>
  </si>
  <si>
    <t>5m宽幅，黑底材质+无味（环保）油墨</t>
  </si>
  <si>
    <t>A#058</t>
  </si>
  <si>
    <t>喷绘UV，3.2m宽幅，黑底材质+无味（环保）油墨</t>
  </si>
  <si>
    <t>A#059</t>
  </si>
  <si>
    <t>喷绘UV，5m宽幅，黑底材质+无味（环保）油墨</t>
  </si>
  <si>
    <t>A#060</t>
  </si>
  <si>
    <t>写真网格布</t>
  </si>
  <si>
    <t>网格布</t>
  </si>
  <si>
    <t>喷绘UV，3.2m宽幅，白色材质+无味（环保）油墨</t>
  </si>
  <si>
    <t>A#061</t>
  </si>
  <si>
    <t>喷绘UV，5m宽幅，白色材质+无味（环保）油墨</t>
  </si>
  <si>
    <t>A#062</t>
  </si>
  <si>
    <t>写真刀刮布</t>
  </si>
  <si>
    <t>刀刮布</t>
  </si>
  <si>
    <t>喷绘UV，3.2m宽幅，刀刮布+无味（环保）油墨</t>
  </si>
  <si>
    <t>A#063</t>
  </si>
  <si>
    <t>喷绘UV，5m宽幅，刀刮布+无味（环保）油墨</t>
  </si>
  <si>
    <t>A#064</t>
  </si>
  <si>
    <t>写真油画布</t>
  </si>
  <si>
    <t>油画布</t>
  </si>
  <si>
    <t>1.5m宽幅，油画布+无味（环保）油墨</t>
  </si>
  <si>
    <t>A#065</t>
  </si>
  <si>
    <t>写真</t>
  </si>
  <si>
    <t>背胶写真+覆膜+背胶</t>
  </si>
  <si>
    <t>125g</t>
  </si>
  <si>
    <t>A#066</t>
  </si>
  <si>
    <t>可转移背胶+覆膜</t>
  </si>
  <si>
    <t>A#067</t>
  </si>
  <si>
    <t>照相纸写真+覆膜+背胶</t>
  </si>
  <si>
    <t>A#068</t>
  </si>
  <si>
    <t>车贴写真</t>
  </si>
  <si>
    <t>175g</t>
  </si>
  <si>
    <t>A#069</t>
  </si>
  <si>
    <t>3M进口地贴</t>
  </si>
  <si>
    <t>3M进口加厚地贴</t>
  </si>
  <si>
    <t>A#070</t>
  </si>
  <si>
    <t>单页</t>
  </si>
  <si>
    <t>A4彩色单面157克铜板纸</t>
  </si>
  <si>
    <t>数量(1-500)</t>
  </si>
  <si>
    <t>A#071</t>
  </si>
  <si>
    <t>数量(501-5000)</t>
  </si>
  <si>
    <t>A#072</t>
  </si>
  <si>
    <t>A4彩色单面200克铜板纸</t>
  </si>
  <si>
    <t>A#073</t>
  </si>
  <si>
    <t>A#074</t>
  </si>
  <si>
    <t>A4彩色单面250克铜板纸</t>
  </si>
  <si>
    <t>A#075</t>
  </si>
  <si>
    <t>A#076</t>
  </si>
  <si>
    <t>A4彩色双面157克铜板纸</t>
  </si>
  <si>
    <t>A#077</t>
  </si>
  <si>
    <t>A#078</t>
  </si>
  <si>
    <t>A4彩色双面200克铜板纸</t>
  </si>
  <si>
    <t>A#079</t>
  </si>
  <si>
    <t>A#080</t>
  </si>
  <si>
    <t>A4彩色双面250克铜板纸</t>
  </si>
  <si>
    <t>A#081</t>
  </si>
  <si>
    <t>A#082</t>
  </si>
  <si>
    <t>海报</t>
  </si>
  <si>
    <t>彩色单面印刷250克</t>
  </si>
  <si>
    <t>420mm X 570mm，数量(1-500)</t>
  </si>
  <si>
    <t>A#083</t>
  </si>
  <si>
    <t>桌卡</t>
  </si>
  <si>
    <t>200克铜版彩色打印三折页</t>
  </si>
  <si>
    <t>150mm X 210mm</t>
  </si>
  <si>
    <t>A#084</t>
  </si>
  <si>
    <t>证件</t>
  </si>
  <si>
    <t>200克铜版彩色打印内页+卡套+挂绳（含挂绳印刷）</t>
  </si>
  <si>
    <t>125mm X 95mm，挂绳1cm宽，尼龙，含单色logo印刷</t>
  </si>
  <si>
    <t>A#085</t>
  </si>
  <si>
    <t>PVC彩色印刷+挂绳（含挂绳印刷）</t>
  </si>
  <si>
    <t>A#086</t>
  </si>
  <si>
    <t>250G克铜版纸对裱+覆膜</t>
  </si>
  <si>
    <t>A#087</t>
  </si>
  <si>
    <t>麦克风套</t>
  </si>
  <si>
    <t>雪弗板裱写真</t>
  </si>
  <si>
    <t>80mm*50mm</t>
  </si>
  <si>
    <t>A#088</t>
  </si>
  <si>
    <t>椅背贴</t>
  </si>
  <si>
    <t>不干胶印刷</t>
  </si>
  <si>
    <t>150mm*100mm</t>
  </si>
  <si>
    <t>A#089</t>
  </si>
  <si>
    <t>主持人手卡</t>
  </si>
  <si>
    <t>彩色单面157克铜板纸</t>
  </si>
  <si>
    <t>A#090</t>
  </si>
  <si>
    <t>臂贴</t>
  </si>
  <si>
    <t>80mm圆</t>
  </si>
  <si>
    <t>A#091</t>
  </si>
  <si>
    <t>服装</t>
  </si>
  <si>
    <t>纯棉圆领T恤</t>
  </si>
  <si>
    <t>200g纯棉，丝印单色logo，热转印面积≤20*30cm，50件起订</t>
  </si>
  <si>
    <t>件</t>
  </si>
  <si>
    <t>A#092</t>
  </si>
  <si>
    <t>纯棉polo</t>
  </si>
  <si>
    <t>A#093</t>
  </si>
  <si>
    <t>棒球帽</t>
  </si>
  <si>
    <t>优质面涤，丝印单色logo，热转印面积≤20*30cm，50件起订</t>
  </si>
  <si>
    <t>A#094</t>
  </si>
  <si>
    <t>卫衣</t>
  </si>
  <si>
    <t>400g纯棉，丝印单色logo，热转印面积≤20*30cm，50件起订</t>
  </si>
  <si>
    <t>A#095</t>
  </si>
  <si>
    <t>手提袋</t>
  </si>
  <si>
    <t>纸质快印</t>
  </si>
  <si>
    <t>350mm*250mm*100mm（1-500）</t>
  </si>
  <si>
    <t>A#096</t>
  </si>
  <si>
    <t>纸质印刷</t>
  </si>
  <si>
    <t>350mm*250mm*100mm（500-5000）</t>
  </si>
  <si>
    <t>A#097</t>
  </si>
  <si>
    <t>无纺布</t>
  </si>
  <si>
    <t>350mm*250mm*100mm，含彩色logo印刷</t>
  </si>
  <si>
    <t>A#098</t>
  </si>
  <si>
    <t>帆布</t>
  </si>
  <si>
    <t>A#099</t>
  </si>
  <si>
    <t>隔离物</t>
  </si>
  <si>
    <t>一米栏</t>
  </si>
  <si>
    <t>租赁价，3天为1展期</t>
  </si>
  <si>
    <t>A#100</t>
  </si>
  <si>
    <t>铁质护栏</t>
  </si>
  <si>
    <t>A#101</t>
  </si>
  <si>
    <t>防爆铁马</t>
  </si>
  <si>
    <t>A#102</t>
  </si>
  <si>
    <t>安装及运输</t>
  </si>
  <si>
    <t>单趟运输</t>
  </si>
  <si>
    <t>市内运输</t>
  </si>
  <si>
    <t>面包车</t>
  </si>
  <si>
    <t>车次</t>
  </si>
  <si>
    <t>A#103</t>
  </si>
  <si>
    <t>厢式小货车</t>
  </si>
  <si>
    <t>A#104</t>
  </si>
  <si>
    <t>9米货车</t>
  </si>
  <si>
    <t>A#105</t>
  </si>
  <si>
    <t>A#106</t>
  </si>
  <si>
    <t>17米货车</t>
  </si>
  <si>
    <t>A#107</t>
  </si>
  <si>
    <t>网络设备</t>
  </si>
  <si>
    <t>WIFI布网</t>
  </si>
  <si>
    <t>路由器</t>
  </si>
  <si>
    <t>H3C ER8300G2-X</t>
  </si>
  <si>
    <t>台</t>
  </si>
  <si>
    <t>B#001</t>
  </si>
  <si>
    <t>P1.8 LED Display Indoor Screen
国产 P1.8 室内显示屏</t>
  </si>
  <si>
    <t>光翔、利亚德，每场为5天，每增加1天按0.5场核算</t>
  </si>
  <si>
    <t>B#002</t>
  </si>
  <si>
    <t>P2 LED Display Indoor Screen
国产 P2.5 室内显示屏</t>
  </si>
  <si>
    <t>B#003</t>
  </si>
  <si>
    <t>P3 LED Display Indoor Screen
国产 P3 室内显示屏</t>
  </si>
  <si>
    <t>光翔</t>
  </si>
  <si>
    <t>B#004</t>
  </si>
  <si>
    <t>P4 LED Display Indoor Screen
国产 P4 室内显示屏</t>
  </si>
  <si>
    <t>B#005</t>
  </si>
  <si>
    <t>P4 LED Display Outdoor Screen
国产 P4 户外显示屏</t>
  </si>
  <si>
    <t>光祥</t>
  </si>
  <si>
    <t>B#006</t>
  </si>
  <si>
    <t>Projector 投影机</t>
  </si>
  <si>
    <t>16000流明</t>
  </si>
  <si>
    <t>PANASONIC SLX16K 16000 ANSI LCD Projector
PANASONIC SLX16000 流明LCD 投影机</t>
  </si>
  <si>
    <t>B#007</t>
  </si>
  <si>
    <t>12000流明</t>
  </si>
  <si>
    <t>SANYO PLC-XF4600C LCD Projector
SANYO PLC-XF4600C LCD 三洋12000流明投影机</t>
  </si>
  <si>
    <t>B#008</t>
  </si>
  <si>
    <t>10000流明</t>
  </si>
  <si>
    <t>SANYO PLC-XF710C LCD Projector
SANYO PLC-XF710C LCD 三洋10000流明投影机</t>
  </si>
  <si>
    <t>B#009</t>
  </si>
  <si>
    <t>6500流明</t>
  </si>
  <si>
    <t>SANYO PLC-XP1000C LCD Projector
SANYO PLC-XP1000C LCD 三洋6500流明投影机</t>
  </si>
  <si>
    <t>B#010</t>
  </si>
  <si>
    <t>5000流明</t>
  </si>
  <si>
    <t>ANYO PLC-XT3500 LCD Projector
SANYO PLC-XT3500 LCD 三洋5000流明投影机</t>
  </si>
  <si>
    <t>B#011</t>
  </si>
  <si>
    <t>显示器</t>
  </si>
  <si>
    <t>70寸等离子显示器</t>
  </si>
  <si>
    <t>夏普70液晶电视 70SU665A</t>
  </si>
  <si>
    <t>B#012</t>
  </si>
  <si>
    <t>65 寸等离子显示器</t>
  </si>
  <si>
    <t>Panasonic TH-65PF10CK 65″HDTV Plasma Display
松下65 寸等离子显示器（70“）</t>
  </si>
  <si>
    <t>B#013</t>
  </si>
  <si>
    <t>60 寸等离子显示器</t>
  </si>
  <si>
    <t>LG 60LG63CJ-CA 等离子电视</t>
  </si>
  <si>
    <t>B#014</t>
  </si>
  <si>
    <t>50 寸等离子显示器</t>
  </si>
  <si>
    <t>Panasonic TH-50PF12CK 50″HDTV Plasma Display
松下50 寸等离子显示器</t>
  </si>
  <si>
    <t>B#015</t>
  </si>
  <si>
    <t>42 寸等离子显示器</t>
  </si>
  <si>
    <t>Panasonic TH-42PWD 42″ Plasma Display
松下42 寸等离子显示器</t>
  </si>
  <si>
    <t>B#016</t>
  </si>
  <si>
    <t>32″ LCD HDTV
32 寸高清液晶电视</t>
  </si>
  <si>
    <t>B#017</t>
  </si>
  <si>
    <t>19-22″ LCD Display
19-22 寸液晶显示器</t>
  </si>
  <si>
    <t>B#018</t>
  </si>
  <si>
    <t>Video Control System 
操作系统</t>
  </si>
  <si>
    <t>数字导播台</t>
  </si>
  <si>
    <t>配合普通数字视频拍摄，满足常规摄像视频信号切换需求，含监视器+相关线缆</t>
  </si>
  <si>
    <t>B#019</t>
  </si>
  <si>
    <t>视频分配器</t>
  </si>
  <si>
    <t>EXTRON VGA DA1:4 DISTRIBUTION AMPLIFIER</t>
  </si>
  <si>
    <t>B#020</t>
  </si>
  <si>
    <t>Other Video Auxiliary Equipment 其它视频辅助设备</t>
  </si>
  <si>
    <t>专业提示翻页器（一托二）</t>
  </si>
  <si>
    <t>PerfectCue</t>
  </si>
  <si>
    <t>B#021</t>
  </si>
  <si>
    <t>专业提示翻页器（一托四）</t>
  </si>
  <si>
    <t>B#022</t>
  </si>
  <si>
    <t>专业提示翻页器（一托八）</t>
  </si>
  <si>
    <t>B#023</t>
  </si>
  <si>
    <t>Prompter
普通翻页提示器</t>
  </si>
  <si>
    <t>B#024</t>
  </si>
  <si>
    <t>Loudspeaker
高档音箱</t>
  </si>
  <si>
    <t>线阵音箱</t>
  </si>
  <si>
    <t>L-acoustics、D&amp;B、EAW、Meyersound、C-MARK</t>
  </si>
  <si>
    <t>B#025</t>
  </si>
  <si>
    <t>线阵超低音音箱</t>
  </si>
  <si>
    <t>B#026</t>
  </si>
  <si>
    <t>线阵低音音箱</t>
  </si>
  <si>
    <t>B#027</t>
  </si>
  <si>
    <t>线阵反送</t>
  </si>
  <si>
    <t>B#028</t>
  </si>
  <si>
    <t>全频音箱</t>
  </si>
  <si>
    <t>JBL、EAW、Meyersound、D&amp;B</t>
  </si>
  <si>
    <t>B#029</t>
  </si>
  <si>
    <t>全频低音音箱</t>
  </si>
  <si>
    <t>B#030</t>
  </si>
  <si>
    <t>全频反送</t>
  </si>
  <si>
    <t>B#031</t>
  </si>
  <si>
    <t>Loudspeaker
中档音箱</t>
  </si>
  <si>
    <t>JBL、Hivi、JVC、Peavey Electronics</t>
  </si>
  <si>
    <t>B#032</t>
  </si>
  <si>
    <t>B#033</t>
  </si>
  <si>
    <t>B#034</t>
  </si>
  <si>
    <t>B#035</t>
  </si>
  <si>
    <t>力素(NEXO)、JBL、JVC</t>
  </si>
  <si>
    <t>B#036</t>
  </si>
  <si>
    <t>B#037</t>
  </si>
  <si>
    <t>B#038</t>
  </si>
  <si>
    <t>Loudspeaker
低档音箱</t>
  </si>
  <si>
    <t>锐丰、ZSOUND、jonshlong、C-MARK</t>
  </si>
  <si>
    <t>B#039</t>
  </si>
  <si>
    <t>B#040</t>
  </si>
  <si>
    <t>B#041</t>
  </si>
  <si>
    <t>B#042</t>
  </si>
  <si>
    <t>JEZZ、玛田、飞达Fidek</t>
  </si>
  <si>
    <t>B#043</t>
  </si>
  <si>
    <t>B#044</t>
  </si>
  <si>
    <t>B#045</t>
  </si>
  <si>
    <t>音箱</t>
  </si>
  <si>
    <t>小音箱</t>
  </si>
  <si>
    <t>雅马哈（YAMAHA）NX-N500</t>
  </si>
  <si>
    <t>对</t>
  </si>
  <si>
    <t>B#046</t>
  </si>
  <si>
    <t>AMP
功放</t>
  </si>
  <si>
    <t>数字功放</t>
  </si>
  <si>
    <t>Nexo、D&amp;B、Crown</t>
  </si>
  <si>
    <t>B#047</t>
  </si>
  <si>
    <t>Mixer
调音台</t>
  </si>
  <si>
    <t>YAMAHA M7CL Digital Mixer (48ch)
YAMAHA M7CL 数字调音台（48 路）</t>
  </si>
  <si>
    <t>YAMAHA</t>
  </si>
  <si>
    <t>B#048</t>
  </si>
  <si>
    <t>Microphone
话筒</t>
  </si>
  <si>
    <t>SHURE BETA53 Headset Mic
SHURE BETA53 无线头戴话筒</t>
  </si>
  <si>
    <t>SHURE</t>
  </si>
  <si>
    <t>B#049</t>
  </si>
  <si>
    <t>SHURE UHF Wireless Lapel Mic WL183
SHURE WL183 无线领夹话筒</t>
  </si>
  <si>
    <t>B#050</t>
  </si>
  <si>
    <t>SHURE U2 Wireless BETA58A Hand-hold Mic (Q10A)
SHURE U2 BETA58A（Q10A）无线手持话筒</t>
  </si>
  <si>
    <t>B#051</t>
  </si>
  <si>
    <t>Other Audio Auxiliary Equipment 其它音频辅助设备</t>
  </si>
  <si>
    <t>Walking-Talkie
无线对讲机</t>
  </si>
  <si>
    <t>B#052</t>
  </si>
  <si>
    <t>处理器</t>
  </si>
  <si>
    <t>Crossover/Controller PS 15 TD</t>
  </si>
  <si>
    <t>B#053</t>
  </si>
  <si>
    <t>电脑灯</t>
  </si>
  <si>
    <t>多色LOGO 片</t>
  </si>
  <si>
    <t>含可做多色LOGO灯片</t>
  </si>
  <si>
    <t>B#054</t>
  </si>
  <si>
    <t>单色LOGO 片</t>
  </si>
  <si>
    <t>单色LOGO灯片</t>
  </si>
  <si>
    <t>B#055</t>
  </si>
  <si>
    <t>电脑染色灯1500W WASH</t>
  </si>
  <si>
    <t>JOLLY COLOR 1500 /TERBLY V2000W-1500</t>
  </si>
  <si>
    <t>B#056</t>
  </si>
  <si>
    <t>电脑图案切割灯</t>
  </si>
  <si>
    <t>TERBLY GL-6 /GTD-1500 /PR-5000 /FINE 1000E PERF</t>
  </si>
  <si>
    <t>B#057</t>
  </si>
  <si>
    <t>电脑三合一光束灯</t>
  </si>
  <si>
    <t>JOLLY COUPE X-3 /ACME 380 /FINEART 470</t>
  </si>
  <si>
    <t>B#058</t>
  </si>
  <si>
    <t>摇头LED染色灯</t>
  </si>
  <si>
    <t>TERBLY OK190Z- ZOOM MOVING /FINEART 1519</t>
  </si>
  <si>
    <t>B#059</t>
  </si>
  <si>
    <t>Fixture 常规灯具</t>
  </si>
  <si>
    <t>Follow Spot (4000w)
追光灯</t>
  </si>
  <si>
    <t>HMI-4000W /XE-4000Z</t>
  </si>
  <si>
    <t>B#060</t>
  </si>
  <si>
    <t>多功能面光灯</t>
  </si>
  <si>
    <t>ETC EA PAR 700W</t>
  </si>
  <si>
    <t>B#061</t>
  </si>
  <si>
    <t>LED矩阵灯</t>
  </si>
  <si>
    <t>B#062</t>
  </si>
  <si>
    <t>观众灯</t>
  </si>
  <si>
    <t>HEADLIGHT 4000W</t>
  </si>
  <si>
    <t>B#063</t>
  </si>
  <si>
    <t>Lighting Control System 灯光控制系统</t>
  </si>
  <si>
    <t>数字调光台</t>
  </si>
  <si>
    <t>GRAND MA Controller
GRAND MA 调光台</t>
  </si>
  <si>
    <t>B#064</t>
  </si>
  <si>
    <t>GRAND MA II Controller
GRAND MA II 调光台</t>
  </si>
  <si>
    <t>B#065</t>
  </si>
  <si>
    <t>模拟调光台</t>
  </si>
  <si>
    <t>Avolites Pearl 2010 Controller
珍珠2010 调光台</t>
  </si>
  <si>
    <t>B#066</t>
  </si>
  <si>
    <t>Isolated DMX512 Splitter
信号放大器</t>
  </si>
  <si>
    <t>B#067</t>
  </si>
  <si>
    <t>MA信号处理器</t>
  </si>
  <si>
    <t>MA NSP</t>
  </si>
  <si>
    <t>B#068</t>
  </si>
  <si>
    <t>灯光信号分配器</t>
  </si>
  <si>
    <t>Lighting DA</t>
  </si>
  <si>
    <t>B#069</t>
  </si>
  <si>
    <t>结构</t>
  </si>
  <si>
    <t>Truss Syste
Truss 结构</t>
  </si>
  <si>
    <t>TRUSS (520 x 760 mm)
灯光吊架(520 x 760 毫米)</t>
  </si>
  <si>
    <t>B#070</t>
  </si>
  <si>
    <t>TRUSS (400 x 600 mm)
灯光吊架(400 x 600 毫米)</t>
  </si>
  <si>
    <t>B#071</t>
  </si>
  <si>
    <t>TRUSS (300 x 300 mm)
灯光吊架(300 x 300 毫米)</t>
  </si>
  <si>
    <t>B#072</t>
  </si>
  <si>
    <t>特效</t>
  </si>
  <si>
    <t>烟雾、水雾油化物</t>
  </si>
  <si>
    <t>彩虹机</t>
  </si>
  <si>
    <t>B#073</t>
  </si>
  <si>
    <t>大功率彩虹机</t>
  </si>
  <si>
    <t>B#074</t>
  </si>
  <si>
    <t>泡泡机</t>
  </si>
  <si>
    <t>B#075</t>
  </si>
  <si>
    <t>吹纸机</t>
  </si>
  <si>
    <t>B#076</t>
  </si>
  <si>
    <t>布纱类</t>
  </si>
  <si>
    <t>电磁阀</t>
  </si>
  <si>
    <t>B#077</t>
  </si>
  <si>
    <t>幕布</t>
  </si>
  <si>
    <t>B#078</t>
  </si>
  <si>
    <t>同传及即席发言</t>
  </si>
  <si>
    <t>Presentation System
即席发言系统</t>
  </si>
  <si>
    <t>手拉手会议系统主机</t>
  </si>
  <si>
    <t>B#079</t>
  </si>
  <si>
    <t>手拉手会议系统话筒</t>
  </si>
  <si>
    <t>B#080</t>
  </si>
  <si>
    <t>设备</t>
  </si>
  <si>
    <t>音频扩展器</t>
  </si>
  <si>
    <t>同传音频输出设备（常用于同传音源提取）</t>
  </si>
  <si>
    <t>B#081</t>
  </si>
  <si>
    <t>全息投影</t>
  </si>
  <si>
    <t>Holographic Projection File
全息投影膜</t>
  </si>
  <si>
    <t>B#082</t>
  </si>
  <si>
    <t>直播</t>
  </si>
  <si>
    <t>摄像设备</t>
  </si>
  <si>
    <t>aja硬盘</t>
  </si>
  <si>
    <t>每台每天</t>
  </si>
  <si>
    <t>B#083</t>
  </si>
  <si>
    <t>高清摄像机（天眼）</t>
  </si>
  <si>
    <t>SONY-2580</t>
  </si>
  <si>
    <t>B#084</t>
  </si>
  <si>
    <t>导播讯道设备（4讯起）</t>
  </si>
  <si>
    <t>高清切换台</t>
  </si>
  <si>
    <t>CCU讯道系统（1ME Panasonic AV-HS410），切换台1个、监视器+线缆</t>
  </si>
  <si>
    <t>每讯道每天</t>
  </si>
  <si>
    <t>B#085</t>
  </si>
  <si>
    <t>视频设备</t>
  </si>
  <si>
    <t>切换台</t>
  </si>
  <si>
    <t>SNELL-Kahuna 9600（60P）</t>
  </si>
  <si>
    <t>B#086</t>
  </si>
  <si>
    <t>SNELL-Kahuna 6400-6U CTO（60P）</t>
  </si>
  <si>
    <t>B#087</t>
  </si>
  <si>
    <t>BMD-ATEM 2ME（50I）</t>
  </si>
  <si>
    <t>C#001</t>
  </si>
  <si>
    <t>新零售相关</t>
  </si>
  <si>
    <t>后端开发人员</t>
  </si>
  <si>
    <t>人员费用</t>
  </si>
  <si>
    <t>后端内容维护（内容定制化）</t>
  </si>
  <si>
    <t>每人每天</t>
  </si>
  <si>
    <t>C#002</t>
  </si>
  <si>
    <t>内容制作</t>
  </si>
  <si>
    <t>视频制作</t>
  </si>
  <si>
    <t>活动流程相关视频素材包装及剪辑</t>
  </si>
  <si>
    <t>现有素材+包含简单后期渲染输出，开场3分钟以内，串场1分钟以内</t>
  </si>
  <si>
    <t>秒</t>
  </si>
  <si>
    <t>C#003</t>
  </si>
  <si>
    <t>活动内容素材整理、快速剪辑，粗剪</t>
  </si>
  <si>
    <t>拍摄结束后2小时内完成快速剪辑，2分钟以内，超出2分钟按照2分钟计价</t>
  </si>
  <si>
    <t>条</t>
  </si>
  <si>
    <t>C#004</t>
  </si>
  <si>
    <t>摄影摄像</t>
  </si>
  <si>
    <t>摄影</t>
  </si>
  <si>
    <t>普通数字摄影</t>
  </si>
  <si>
    <t>人员劳务费及基础拍摄设备。不含住宿、交通、补贴等费用，每天不超过8小时，彩排与活动日价格一致（5年从业经验）</t>
  </si>
  <si>
    <t>C#005</t>
  </si>
  <si>
    <t>摄像</t>
  </si>
  <si>
    <t>延时拍摄</t>
  </si>
  <si>
    <t>人员劳务费及基础拍摄设备。不含住宿、交通、补贴等费用（5年从业经验）</t>
  </si>
  <si>
    <t>C#006</t>
  </si>
  <si>
    <t>普通数字视频拍摄</t>
  </si>
  <si>
    <t>C#007</t>
  </si>
  <si>
    <t>航拍</t>
  </si>
  <si>
    <t>飞手人员及基础设备劳务费。不含住宿、交通、补贴等费用，每天不超过8小时，彩排与活动日价格一致</t>
  </si>
  <si>
    <t>C#008</t>
  </si>
  <si>
    <t>云摄影</t>
  </si>
  <si>
    <t>现场修图师</t>
  </si>
  <si>
    <t>人员劳务，不含住宿、交通、补贴等费用，每天不超过8小时</t>
  </si>
  <si>
    <t>C#009</t>
  </si>
  <si>
    <t>摄影师+修图+平台使用</t>
  </si>
  <si>
    <t>人员劳务费及基础拍摄设备。不含住宿、交通、补贴等费用，每天不超过8小时，彩排与活动日价格一致</t>
  </si>
  <si>
    <t>C#010</t>
  </si>
  <si>
    <t>Ai修图+平台使用</t>
  </si>
  <si>
    <t>AI修图及平台使用，例如VPHOTO</t>
  </si>
  <si>
    <t>场</t>
  </si>
  <si>
    <t>C#011</t>
  </si>
  <si>
    <t>技术人员</t>
  </si>
  <si>
    <t>灯光音视频技术人员</t>
  </si>
  <si>
    <t>总监-现场总控</t>
  </si>
  <si>
    <t>普通级别，人员劳务费。不含住宿、交通、补贴等费用，每场不超过8小时</t>
  </si>
  <si>
    <t>C#012</t>
  </si>
  <si>
    <t>技师-控台人员</t>
  </si>
  <si>
    <t>人员劳务费。不含住宿、交通、补贴等费用，每场不超过8小时</t>
  </si>
  <si>
    <t>C#013</t>
  </si>
  <si>
    <t>直播推流技术人员</t>
  </si>
  <si>
    <t>推流设备技术人员</t>
  </si>
  <si>
    <t>人员劳务费。不含住宿、交通、补贴等费用，每场不超过4小时，活动当日推流操作及保障</t>
  </si>
  <si>
    <t>C#014</t>
  </si>
  <si>
    <t>搭建人员</t>
  </si>
  <si>
    <t>搭建人工</t>
  </si>
  <si>
    <t>人员劳务费，每场不超过8小时</t>
  </si>
  <si>
    <t>每人每场</t>
  </si>
  <si>
    <t>C#015</t>
  </si>
  <si>
    <t>高空作业</t>
  </si>
  <si>
    <t>持高空作业资格证专业上岗人员，人员劳务费，每场不超过8小时</t>
  </si>
  <si>
    <t>C#016</t>
  </si>
  <si>
    <t>服务人员</t>
  </si>
  <si>
    <t>保洁</t>
  </si>
  <si>
    <t>人员劳务费，每场按4小时计，含个税</t>
  </si>
  <si>
    <t>C#017</t>
  </si>
  <si>
    <t>普通保安</t>
  </si>
  <si>
    <t>搭建、展区、外场用安保（人员劳务费，每场不超过8小时，含个税）</t>
  </si>
  <si>
    <t>C#018</t>
  </si>
  <si>
    <t>高级保安</t>
  </si>
  <si>
    <t>内场安保（对形象有要求）人员劳务费，每场不超过8小时，含个税</t>
  </si>
  <si>
    <t>C#019</t>
  </si>
  <si>
    <t>手持金属检测器</t>
  </si>
  <si>
    <t>C#020</t>
  </si>
  <si>
    <t>安检门</t>
  </si>
  <si>
    <t>C#021</t>
  </si>
  <si>
    <t>安检机</t>
  </si>
  <si>
    <t>C#022</t>
  </si>
  <si>
    <t>高级礼仪</t>
  </si>
  <si>
    <t>身高168cm以上，有过2年以上大型活动经验
人员劳务费。不含住宿、交通、补贴等费用，每场不超过8小时
彩排按每人0.5场收费，含个税</t>
  </si>
  <si>
    <t>C#023</t>
  </si>
  <si>
    <t>礼仪</t>
  </si>
  <si>
    <t>人员劳务费。不含住宿、交通、补贴等费用，每场不超过8小时
彩排按每人0.5场收费，含个税</t>
  </si>
  <si>
    <t>C#024</t>
  </si>
  <si>
    <t>兼职人员</t>
  </si>
  <si>
    <t>C#025</t>
  </si>
  <si>
    <t>演职员</t>
  </si>
  <si>
    <t>妆发</t>
  </si>
  <si>
    <t>3年以上化妆经验
人员劳务费。不含住宿、交通、补贴等费用，每场不超过8小时，含个税，此价格为最高限价，以实际发生为准</t>
  </si>
  <si>
    <t>C#026</t>
  </si>
  <si>
    <t>DJ</t>
  </si>
  <si>
    <t>3年以上DJ经验
人员劳务费。不含住宿、交通、补贴等费用，每场不超过8小时，含个税</t>
  </si>
  <si>
    <t>C#027</t>
  </si>
  <si>
    <t>编舞老师</t>
  </si>
  <si>
    <t>3年以上编舞经验
人员劳务费。不含住宿、交通、补贴等费用，每场不超过2小时，含个税</t>
  </si>
  <si>
    <t>每人每节课</t>
  </si>
  <si>
    <t>C#028</t>
  </si>
  <si>
    <t>翻译速记</t>
  </si>
  <si>
    <t>速记</t>
  </si>
  <si>
    <t>专业速记证书
人员劳务费。不含住宿、交通、补贴等费用，每场不超过4小时，含个税</t>
  </si>
  <si>
    <t>C#029</t>
  </si>
  <si>
    <t>中英同传</t>
  </si>
  <si>
    <t>AIIC译员，获得国际会议口译协会会员资质，10年以上同传经验，多次提供国际/国家级会议、企业领袖的同传服务。
人员劳务费。不含住宿、交通、补贴等费用，含个税</t>
  </si>
  <si>
    <t>每人每半天</t>
  </si>
  <si>
    <t>C#030</t>
  </si>
  <si>
    <t>C#031</t>
  </si>
  <si>
    <t>资深译员，国内重点语言类学校口译专业毕业，5年以上同传经验，多次提供大型会议、企业级会议的同传服务。
人员劳务费。不含住宿、交通、补贴等费用，含个税</t>
  </si>
  <si>
    <t>C#032</t>
  </si>
  <si>
    <t>C#033</t>
  </si>
  <si>
    <t>中英交传</t>
  </si>
  <si>
    <t>C#034</t>
  </si>
  <si>
    <t>C#035</t>
  </si>
  <si>
    <t>C#036</t>
  </si>
  <si>
    <t>C#037</t>
  </si>
  <si>
    <t>专业人员</t>
  </si>
  <si>
    <t>其他技术人员</t>
  </si>
  <si>
    <t>AR技术人员(8小时，不含住宿、交通、补贴等费用，含餐费）</t>
  </si>
  <si>
    <t>C#038</t>
  </si>
  <si>
    <t>其他技术工程师(8小时，不含住宿、交通、补贴等费用，含餐费）</t>
  </si>
  <si>
    <t>C#039</t>
  </si>
  <si>
    <t>录音师</t>
  </si>
  <si>
    <t>录音师助理-初级(8小时，不含住宿、交通、补贴等费用，含餐费）</t>
  </si>
  <si>
    <t>C#040</t>
  </si>
  <si>
    <t>普通级别录音师-中级(8小时，不含住宿、交通、补贴等费用，含餐费）</t>
  </si>
  <si>
    <t>C#041</t>
  </si>
  <si>
    <t>其他专业人员</t>
  </si>
  <si>
    <t>普通解说(8小时，不含住宿、交通、补贴等费用，含餐费）</t>
  </si>
  <si>
    <t>C#042</t>
  </si>
  <si>
    <t>资深解说(8小时，不含住宿、交通、补贴等费用，含餐费）</t>
  </si>
  <si>
    <t>C#043</t>
  </si>
  <si>
    <t>普通裁判(8小时，不含住宿、交通、补贴等费用，含餐费）</t>
  </si>
  <si>
    <t>C#044</t>
  </si>
  <si>
    <t>普通讲师(8小时，不含住宿、交通、补贴等费用，含餐费）</t>
  </si>
  <si>
    <t>C#045</t>
  </si>
  <si>
    <t>演艺人员</t>
  </si>
  <si>
    <t>导演</t>
  </si>
  <si>
    <t>导演助理-初级，不含住宿、交通、补贴、餐费等费用</t>
  </si>
  <si>
    <t>C#046</t>
  </si>
  <si>
    <t>普通导演-中级，不含住宿、交通、补贴、餐费等费用</t>
  </si>
  <si>
    <t>C#047</t>
  </si>
  <si>
    <t>资深级别导演-高级，不含住宿、交通、补贴、餐费等费用</t>
  </si>
  <si>
    <t>C#048</t>
  </si>
  <si>
    <t>主持人</t>
  </si>
  <si>
    <t>普通单语主持人，每场不超过4小时，彩排与活动日价格一致，不含住宿、交通、补贴、餐费、个税等费用，含个税</t>
  </si>
  <si>
    <t>C#049</t>
  </si>
  <si>
    <t>资深单语主持人，每场不超过4小时，彩排与活动日价格一致，不含住宿、交通、补贴、餐费等费用，含个税</t>
  </si>
  <si>
    <t>C#050</t>
  </si>
  <si>
    <t>普通双语主持人，每场不超过4小时，彩排与活动日价格一致，不含住宿、交通、补贴、餐费等费用，含个税</t>
  </si>
  <si>
    <t>C#051</t>
  </si>
  <si>
    <t>资深双语主持人，每场不超过4小时，彩排与活动日价格一致，不含住宿、交通、补贴、餐费等费用，含个税</t>
  </si>
  <si>
    <t>C#052</t>
  </si>
  <si>
    <t>模特</t>
  </si>
  <si>
    <t>普通模特，彩排与活动日价格一致，不含住宿、交通、补贴、餐费等费用，含个税</t>
  </si>
  <si>
    <t>C#053</t>
  </si>
  <si>
    <t>资深模特，彩排与活动日价格一致，不含住宿、交通、补贴、餐费等费用，含个税</t>
  </si>
  <si>
    <t>C#054</t>
  </si>
  <si>
    <t>舞者</t>
  </si>
  <si>
    <t>普通舞者，彩排与活动日价格一致，不含住宿、交通、补贴、餐费等费用，含个税</t>
  </si>
  <si>
    <t>C#055</t>
  </si>
  <si>
    <t>资深舞者，彩排与活动日价格一致，不含住宿、交通、补贴、餐费等费用，含个税</t>
  </si>
  <si>
    <t>C#056</t>
  </si>
  <si>
    <t>演奏人员</t>
  </si>
  <si>
    <t>普通演奏，每场不超过4小时，彩排与活动日价格一致，不含住宿、交通、补贴、餐费等费用，含个税</t>
  </si>
  <si>
    <t>C#057</t>
  </si>
  <si>
    <t>资深演奏，每场不超过4小时，彩排与活动日价格一致，不含住宿、交通、补贴、餐费等费用，含个税</t>
  </si>
  <si>
    <t>C#058</t>
  </si>
  <si>
    <t>Coser</t>
  </si>
  <si>
    <t>专业Cos Play演出，彩排与活动日价格一致，不含住宿、交通、补贴、餐费等费用，含个税</t>
  </si>
  <si>
    <t>C#059</t>
  </si>
  <si>
    <t>车辆</t>
  </si>
  <si>
    <t>车辆物流</t>
  </si>
  <si>
    <t>运营车辆</t>
  </si>
  <si>
    <t>豪华轿车-奥迪A6，可使用同等类型车辆，1天8小时 or 100km计算，超出公里数及时间另计费</t>
  </si>
  <si>
    <t>每辆每天</t>
  </si>
  <si>
    <t xml:space="preserve">各地价格不同，按实际发生结算 </t>
  </si>
  <si>
    <t>C#060</t>
  </si>
  <si>
    <t>豪华轿车-奥迪A6，超时间收费</t>
  </si>
  <si>
    <t>每辆每小时</t>
  </si>
  <si>
    <t>C#061</t>
  </si>
  <si>
    <t>豪华轿车-奥迪A6，超公里收费</t>
  </si>
  <si>
    <t>每辆每公里</t>
  </si>
  <si>
    <t>C#062</t>
  </si>
  <si>
    <t>商务乘用车-GL8，可使用同等类型车辆，1天8小时 or 100km计算，超出公里数及时间另计费</t>
  </si>
  <si>
    <t>C#063</t>
  </si>
  <si>
    <t>商务乘用车-GL8，超时间收费</t>
  </si>
  <si>
    <t>C#064</t>
  </si>
  <si>
    <t>商务乘用车-GL8，超公里收费</t>
  </si>
  <si>
    <t>C#065</t>
  </si>
  <si>
    <t>中型车-考斯特，可使用同等类型车辆，1天8小时 or 100km计算，超出公里数及时间另计费</t>
  </si>
  <si>
    <t>C#066</t>
  </si>
  <si>
    <t>中型车-考斯特，超时间收费</t>
  </si>
  <si>
    <t>C#067</t>
  </si>
  <si>
    <t>中型车-考斯特，超公里收费</t>
  </si>
  <si>
    <t>C#068</t>
  </si>
  <si>
    <t>50人座大巴车(金龙)，1天8小时 or 100km计算，超出公里数及时间另计费</t>
  </si>
  <si>
    <t>C#069</t>
  </si>
  <si>
    <t>50人座大巴车，超时间收费</t>
  </si>
  <si>
    <t>C#070</t>
  </si>
  <si>
    <t>50人座大巴车，超公里收费</t>
  </si>
  <si>
    <t>C#071</t>
  </si>
  <si>
    <t>货车-市内运输</t>
  </si>
  <si>
    <t>金杯车运输，距离30km内</t>
  </si>
  <si>
    <t>C#072</t>
  </si>
  <si>
    <t>4.2m 货车，距离30km内</t>
  </si>
  <si>
    <t>C#073</t>
  </si>
  <si>
    <t>6.2m 货车，距离30km内</t>
  </si>
  <si>
    <t>C#074</t>
  </si>
  <si>
    <t>7.2m 货车，距离30km内</t>
  </si>
  <si>
    <t>C#075</t>
  </si>
  <si>
    <t>9.6m 货车，距离30km内</t>
  </si>
  <si>
    <t>C#076</t>
  </si>
  <si>
    <t>12.5m 货车，距离30km内</t>
  </si>
  <si>
    <t>C#077</t>
  </si>
  <si>
    <t>15m 货车，距离30km内</t>
  </si>
  <si>
    <t>C#078</t>
  </si>
  <si>
    <t>17.5m 货车，距离30km内</t>
  </si>
  <si>
    <t>C#079</t>
  </si>
  <si>
    <t>货车-城际运输</t>
  </si>
  <si>
    <t>金杯车运输</t>
  </si>
  <si>
    <t>每车每公里</t>
  </si>
  <si>
    <t>C#080</t>
  </si>
  <si>
    <t>4.2m 货车</t>
  </si>
  <si>
    <t>C#081</t>
  </si>
  <si>
    <t>6.2m 货车</t>
  </si>
  <si>
    <t>C#082</t>
  </si>
  <si>
    <t>9.6m 货车</t>
  </si>
  <si>
    <t>C#083</t>
  </si>
  <si>
    <t>12.5m 货车</t>
  </si>
  <si>
    <t>C#084</t>
  </si>
  <si>
    <t>17.5m 货车</t>
  </si>
  <si>
    <t>D#001</t>
  </si>
  <si>
    <t>代垫付相关</t>
  </si>
  <si>
    <t>代垫付本金</t>
  </si>
  <si>
    <t>指定第三方本金</t>
  </si>
  <si>
    <t>由我方指定的第三方，且我方确认费用明细，只需乙方提供代付款，无需管理及运营的费用为代垫付。</t>
  </si>
  <si>
    <t>E#001</t>
  </si>
  <si>
    <t>场地费用</t>
  </si>
  <si>
    <t>场地租金</t>
  </si>
  <si>
    <t>会议中心</t>
  </si>
  <si>
    <t>E#002</t>
  </si>
  <si>
    <t>体育场馆</t>
  </si>
  <si>
    <t>E#003</t>
  </si>
  <si>
    <t>E#004</t>
  </si>
  <si>
    <t>其他</t>
  </si>
  <si>
    <t>E#005</t>
  </si>
  <si>
    <t>场地广告位</t>
  </si>
  <si>
    <t>E#006</t>
  </si>
  <si>
    <t>管理费用</t>
  </si>
  <si>
    <t>政府监管</t>
  </si>
  <si>
    <t>场地报批</t>
  </si>
  <si>
    <t>E#007</t>
  </si>
  <si>
    <t>消电检查</t>
  </si>
  <si>
    <t>E#008</t>
  </si>
  <si>
    <t>场地公安报批</t>
  </si>
  <si>
    <t>E#009</t>
  </si>
  <si>
    <t>场地文化报批</t>
  </si>
  <si>
    <t>E#010</t>
  </si>
  <si>
    <t>场地搭建</t>
  </si>
  <si>
    <t>搭建费用</t>
  </si>
  <si>
    <t>资质证明</t>
  </si>
  <si>
    <t>搭建安全资质证明</t>
  </si>
  <si>
    <t>E#011</t>
  </si>
  <si>
    <t>防水认证</t>
  </si>
  <si>
    <t>E#012</t>
  </si>
  <si>
    <t>防火认证</t>
  </si>
  <si>
    <t>E#013</t>
  </si>
  <si>
    <t>场地管理</t>
  </si>
  <si>
    <t>场地管理费</t>
  </si>
  <si>
    <t>E#014</t>
  </si>
  <si>
    <t>吊点费</t>
  </si>
  <si>
    <t>E#015</t>
  </si>
  <si>
    <t>施工证</t>
  </si>
  <si>
    <t>E#016</t>
  </si>
  <si>
    <t>车证</t>
  </si>
  <si>
    <t>E#017</t>
  </si>
  <si>
    <t>专业服务</t>
  </si>
  <si>
    <t>监理</t>
  </si>
  <si>
    <t>E#018</t>
  </si>
  <si>
    <t>结构审核</t>
  </si>
  <si>
    <t>E#019</t>
  </si>
  <si>
    <t>其他场地费用</t>
  </si>
  <si>
    <t>水电费</t>
  </si>
  <si>
    <t>电费</t>
  </si>
  <si>
    <t>E#020</t>
  </si>
  <si>
    <t>水费</t>
  </si>
  <si>
    <t>E#021</t>
  </si>
  <si>
    <t>场地杂费</t>
  </si>
  <si>
    <t>F#001</t>
  </si>
  <si>
    <t>项目服务费</t>
  </si>
  <si>
    <t>服务费</t>
  </si>
  <si>
    <t>整体项目服务费</t>
  </si>
  <si>
    <t>服务费比例</t>
  </si>
  <si>
    <t>F#002</t>
  </si>
  <si>
    <t>项目税费</t>
  </si>
  <si>
    <t>场地类费用增值税率</t>
  </si>
  <si>
    <t>场地类提供增值税发票</t>
  </si>
  <si>
    <t>增值税比例</t>
  </si>
  <si>
    <t>F#003</t>
  </si>
  <si>
    <t>场地类无增值税发票</t>
  </si>
  <si>
    <t>F#004</t>
  </si>
  <si>
    <t>整体项目增值税率</t>
  </si>
  <si>
    <t>除场地类以外</t>
  </si>
  <si>
    <t>1. 主播侧出票费用总计：223863元</t>
  </si>
  <si>
    <t>日期</t>
  </si>
  <si>
    <t>姓名</t>
  </si>
  <si>
    <t>票号</t>
  </si>
  <si>
    <t>始发地</t>
  </si>
  <si>
    <t>到达地</t>
  </si>
  <si>
    <t>始发时间</t>
  </si>
  <si>
    <t>到达时间</t>
  </si>
  <si>
    <t>航班号</t>
  </si>
  <si>
    <t>票价</t>
  </si>
  <si>
    <t>税金</t>
  </si>
  <si>
    <t>手续费</t>
  </si>
  <si>
    <t>潘嫔娴</t>
  </si>
  <si>
    <t>880-9297620134</t>
  </si>
  <si>
    <t>HAK</t>
  </si>
  <si>
    <t>CTU</t>
  </si>
  <si>
    <t>HU7083</t>
  </si>
  <si>
    <t>784-9297620173</t>
  </si>
  <si>
    <t>BJS</t>
  </si>
  <si>
    <t>CZ6108</t>
  </si>
  <si>
    <t>权伍德</t>
  </si>
  <si>
    <t>999-9297620137</t>
  </si>
  <si>
    <t>CA4102</t>
  </si>
  <si>
    <t>999-9297620159</t>
  </si>
  <si>
    <t>CA1416</t>
  </si>
  <si>
    <t>汪俊鑫</t>
  </si>
  <si>
    <t>999-9297620139</t>
  </si>
  <si>
    <t>NKG</t>
  </si>
  <si>
    <t>*CA3517</t>
  </si>
  <si>
    <t>876-6551424152</t>
  </si>
  <si>
    <t>3U8993</t>
  </si>
  <si>
    <t>张锦义</t>
  </si>
  <si>
    <t>880-9297620140</t>
  </si>
  <si>
    <t>CAN</t>
  </si>
  <si>
    <t>HU7351</t>
  </si>
  <si>
    <t>784-9297620174</t>
  </si>
  <si>
    <t>CZ3424</t>
  </si>
  <si>
    <t>王奕可</t>
  </si>
  <si>
    <t>999-9297620141</t>
  </si>
  <si>
    <t>PVG</t>
  </si>
  <si>
    <t>TFU</t>
  </si>
  <si>
    <t>CA1941</t>
  </si>
  <si>
    <t>999-9297620160</t>
  </si>
  <si>
    <t>CA4535</t>
  </si>
  <si>
    <t>果菁</t>
  </si>
  <si>
    <t>781-9297620142</t>
  </si>
  <si>
    <t>PKX</t>
  </si>
  <si>
    <t>MU6645</t>
  </si>
  <si>
    <t>784-9297620175</t>
  </si>
  <si>
    <t>CZ8816</t>
  </si>
  <si>
    <t>陈建松</t>
  </si>
  <si>
    <t>999-9297620143</t>
  </si>
  <si>
    <t>SHE</t>
  </si>
  <si>
    <t>CA2696</t>
  </si>
  <si>
    <t>784-9297620176</t>
  </si>
  <si>
    <t>CZ6402</t>
  </si>
  <si>
    <t>刘佳明</t>
  </si>
  <si>
    <t>999-9297620144</t>
  </si>
  <si>
    <t>784-9297620177</t>
  </si>
  <si>
    <t>马明君</t>
  </si>
  <si>
    <t>999-9297620145</t>
  </si>
  <si>
    <t>811-5848477396</t>
  </si>
  <si>
    <t>EU2209</t>
  </si>
  <si>
    <t>张洋洋</t>
  </si>
  <si>
    <t>999-9297620146</t>
  </si>
  <si>
    <t>HET</t>
  </si>
  <si>
    <t>CA8131</t>
  </si>
  <si>
    <t>999-9297620161</t>
  </si>
  <si>
    <t>CA8132</t>
  </si>
  <si>
    <t>杨峰</t>
  </si>
  <si>
    <t>781-9297620147</t>
  </si>
  <si>
    <t>WUX</t>
  </si>
  <si>
    <t>MU9799</t>
  </si>
  <si>
    <t>479-9297620162</t>
  </si>
  <si>
    <t>ZH9544</t>
  </si>
  <si>
    <t>赵文珺</t>
  </si>
  <si>
    <t>999-9297620148</t>
  </si>
  <si>
    <t>CA1405</t>
  </si>
  <si>
    <t>876-6551424155</t>
  </si>
  <si>
    <t>PEK</t>
  </si>
  <si>
    <t>3U8899</t>
  </si>
  <si>
    <t>陈龙</t>
  </si>
  <si>
    <t>999-9297620150</t>
  </si>
  <si>
    <t>TAO</t>
  </si>
  <si>
    <t>CA4512</t>
  </si>
  <si>
    <t>781-9297620164</t>
  </si>
  <si>
    <t>MU6118</t>
  </si>
  <si>
    <t>许育腾</t>
  </si>
  <si>
    <t>880-9297620151</t>
  </si>
  <si>
    <t>SZX</t>
  </si>
  <si>
    <t>HU7175</t>
  </si>
  <si>
    <t>784-9297620178</t>
  </si>
  <si>
    <t>CZ3458</t>
  </si>
  <si>
    <t>周君怡</t>
  </si>
  <si>
    <t>999-9297620152</t>
  </si>
  <si>
    <t>CA4110</t>
  </si>
  <si>
    <t>999-9297620165</t>
  </si>
  <si>
    <t>杨子圆</t>
  </si>
  <si>
    <t>880-9297620153</t>
  </si>
  <si>
    <t>SYX</t>
  </si>
  <si>
    <t>HU7301</t>
  </si>
  <si>
    <t>876-6551424156</t>
  </si>
  <si>
    <t>3U8735</t>
  </si>
  <si>
    <t>邵志华</t>
  </si>
  <si>
    <t>999-9297620154</t>
  </si>
  <si>
    <t>DLC</t>
  </si>
  <si>
    <t>CA8971</t>
  </si>
  <si>
    <t>999-9297620166</t>
  </si>
  <si>
    <t>CA8926</t>
  </si>
  <si>
    <t>朱康健</t>
  </si>
  <si>
    <t>999-9297620155</t>
  </si>
  <si>
    <t>784-9297620179</t>
  </si>
  <si>
    <t>叶晓粤</t>
  </si>
  <si>
    <t>999-9297620156</t>
  </si>
  <si>
    <t>999-9297620167</t>
  </si>
  <si>
    <t>吴丹</t>
  </si>
  <si>
    <t>876-6551424151</t>
  </si>
  <si>
    <t>FOC</t>
  </si>
  <si>
    <t>3U8906</t>
  </si>
  <si>
    <t>999-9297620157</t>
  </si>
  <si>
    <t>CA4229</t>
  </si>
  <si>
    <t>滕树娟</t>
  </si>
  <si>
    <t>784-5848477454</t>
  </si>
  <si>
    <t>HGH</t>
  </si>
  <si>
    <t>*CZ4597</t>
  </si>
  <si>
    <t>999-9297620158</t>
  </si>
  <si>
    <t>CA1742</t>
  </si>
  <si>
    <t>倪孝龙</t>
  </si>
  <si>
    <t>999-9297620168</t>
  </si>
  <si>
    <t>XMN</t>
  </si>
  <si>
    <t>CA4052</t>
  </si>
  <si>
    <t>999-9297620163</t>
  </si>
  <si>
    <t>CA4539</t>
  </si>
  <si>
    <t>栗萍</t>
  </si>
  <si>
    <t>784-9297620169</t>
  </si>
  <si>
    <t>784-9297620170</t>
  </si>
  <si>
    <t>CZ6401</t>
  </si>
  <si>
    <t>张慧颖</t>
  </si>
  <si>
    <t>999-9297620171</t>
  </si>
  <si>
    <t>CA1421</t>
  </si>
  <si>
    <t>999-9297620172</t>
  </si>
  <si>
    <t>CA1406</t>
  </si>
  <si>
    <t>贾明</t>
  </si>
  <si>
    <t>876-6551424158</t>
  </si>
  <si>
    <t>3U8468</t>
  </si>
  <si>
    <t>784-9297620180</t>
  </si>
  <si>
    <t>张臻乐</t>
  </si>
  <si>
    <t>876-6551424159</t>
  </si>
  <si>
    <t>HFE</t>
  </si>
  <si>
    <t>3U6519</t>
  </si>
  <si>
    <t>999-9297620181</t>
  </si>
  <si>
    <t>CA2645</t>
  </si>
  <si>
    <t>夏彦</t>
  </si>
  <si>
    <t>876-6551424149</t>
  </si>
  <si>
    <t>TNA</t>
  </si>
  <si>
    <t>3U8952</t>
  </si>
  <si>
    <t>876-6551424150</t>
  </si>
  <si>
    <t>张良</t>
  </si>
  <si>
    <t>811-5848477385</t>
  </si>
  <si>
    <t>JNG</t>
  </si>
  <si>
    <t>EU2724</t>
  </si>
  <si>
    <t>811-5848477395</t>
  </si>
  <si>
    <t>EU2723</t>
  </si>
  <si>
    <t>李志文</t>
  </si>
  <si>
    <t>876-6551424157</t>
  </si>
  <si>
    <t>3U8994</t>
  </si>
  <si>
    <t>吴丽娟</t>
  </si>
  <si>
    <t>999-9297620135</t>
  </si>
  <si>
    <t>CA4474</t>
  </si>
  <si>
    <t>马跃</t>
  </si>
  <si>
    <t>781-9297620136</t>
  </si>
  <si>
    <t>MU9698</t>
  </si>
  <si>
    <t>尹莳柏</t>
  </si>
  <si>
    <t>781-9297620138</t>
  </si>
  <si>
    <t>MU6386</t>
  </si>
  <si>
    <t>陈嘉茵</t>
  </si>
  <si>
    <t>479-9297620149</t>
  </si>
  <si>
    <t>ZH9415</t>
  </si>
  <si>
    <t>总金额：</t>
  </si>
  <si>
    <t>781-9297620182</t>
  </si>
  <si>
    <t>自愿改期</t>
  </si>
  <si>
    <t>999-9297620186</t>
  </si>
  <si>
    <t>彭晓晴</t>
  </si>
  <si>
    <t>479-9297620187</t>
  </si>
  <si>
    <t>ZH9543</t>
  </si>
  <si>
    <t>艾纯志</t>
  </si>
  <si>
    <t>876-6551424163</t>
  </si>
  <si>
    <t>876-6551424164</t>
  </si>
  <si>
    <t>3U8467</t>
  </si>
  <si>
    <t>蒋菀晶</t>
  </si>
  <si>
    <t>999-9297620188</t>
  </si>
  <si>
    <t>999-9297620189</t>
  </si>
  <si>
    <t>CA1950</t>
  </si>
  <si>
    <t>李萌</t>
  </si>
  <si>
    <t>876-6551424168</t>
  </si>
  <si>
    <t>3U8944</t>
  </si>
  <si>
    <t>876-6551424167</t>
  </si>
  <si>
    <t>3U8943</t>
  </si>
  <si>
    <t>杨虎彪</t>
  </si>
  <si>
    <t>880-9297620192</t>
  </si>
  <si>
    <t>HU7275</t>
  </si>
  <si>
    <t>781-9297620193</t>
  </si>
  <si>
    <t>MU6371</t>
  </si>
  <si>
    <t>商潮</t>
  </si>
  <si>
    <t>999-9297620195</t>
  </si>
  <si>
    <t>CA1451</t>
  </si>
  <si>
    <t>999-9297620194</t>
  </si>
  <si>
    <t>CA1422</t>
  </si>
  <si>
    <t>876-6551424166</t>
  </si>
  <si>
    <t>3U8981</t>
  </si>
  <si>
    <t>姚灿</t>
  </si>
  <si>
    <t>999-9297620196</t>
  </si>
  <si>
    <t>CSX</t>
  </si>
  <si>
    <t>CA4371</t>
  </si>
  <si>
    <t>王小博</t>
  </si>
  <si>
    <t>999-9297620207</t>
  </si>
  <si>
    <t>784-9297620209</t>
  </si>
  <si>
    <t>刘忠铭</t>
  </si>
  <si>
    <t>999-9297620211</t>
  </si>
  <si>
    <t>784-9297620212</t>
  </si>
  <si>
    <t>戚琦</t>
  </si>
  <si>
    <t>999-9297620213</t>
  </si>
  <si>
    <t>880-9297620215</t>
  </si>
  <si>
    <t>HU7148</t>
  </si>
  <si>
    <t>鲍柄嘉</t>
  </si>
  <si>
    <t>999-9297620219</t>
  </si>
  <si>
    <t>航班取消全退</t>
  </si>
  <si>
    <t>784-9297620220</t>
  </si>
  <si>
    <t>李俊壁</t>
  </si>
  <si>
    <t>999-9297620226</t>
  </si>
  <si>
    <t>HRB</t>
  </si>
  <si>
    <t>CA4139</t>
  </si>
  <si>
    <t>唐敏</t>
  </si>
  <si>
    <t>999-9297620227</t>
  </si>
  <si>
    <t>CA4306</t>
  </si>
  <si>
    <t>孙清</t>
  </si>
  <si>
    <t>781-9297620228</t>
  </si>
  <si>
    <t>SHA</t>
  </si>
  <si>
    <t>MU5401</t>
  </si>
  <si>
    <t>781-9297620229</t>
  </si>
  <si>
    <t>MU5416</t>
  </si>
  <si>
    <t>凌珂</t>
  </si>
  <si>
    <t>999-9297620231</t>
  </si>
  <si>
    <t>999-9297620232</t>
  </si>
  <si>
    <t>CGO</t>
  </si>
  <si>
    <t>CA4043</t>
  </si>
  <si>
    <t>吴玉冰</t>
  </si>
  <si>
    <t>781-9297620233</t>
  </si>
  <si>
    <t>KMG</t>
  </si>
  <si>
    <t>MU5843</t>
  </si>
  <si>
    <t>781-9297620234</t>
  </si>
  <si>
    <t>MU5844</t>
  </si>
  <si>
    <t>781-9297620235</t>
  </si>
  <si>
    <t>MU6644</t>
  </si>
  <si>
    <t>陶冶</t>
  </si>
  <si>
    <t>784-9297620236</t>
  </si>
  <si>
    <t>CZ3622</t>
  </si>
  <si>
    <t>张晓涵</t>
  </si>
  <si>
    <t>999-9297620237</t>
  </si>
  <si>
    <t>880-9297620238</t>
  </si>
  <si>
    <t>曹宇航</t>
  </si>
  <si>
    <t>999-9297620239</t>
  </si>
  <si>
    <t>CA1741</t>
  </si>
  <si>
    <t>张含丹</t>
  </si>
  <si>
    <t>999-9297620240</t>
  </si>
  <si>
    <t>CA1779</t>
  </si>
  <si>
    <t>刘思琪</t>
  </si>
  <si>
    <t>999-9297620241</t>
  </si>
  <si>
    <t>刘芮含</t>
  </si>
  <si>
    <t>999-9297620244</t>
  </si>
  <si>
    <t>曾洋</t>
  </si>
  <si>
    <t>781-9297620261</t>
  </si>
  <si>
    <t>安然</t>
  </si>
  <si>
    <t>299-5848479528</t>
  </si>
  <si>
    <t>TVS</t>
  </si>
  <si>
    <t>DR6586</t>
  </si>
  <si>
    <t>299-5848479535</t>
  </si>
  <si>
    <t>DR6585</t>
  </si>
  <si>
    <t>389-5848479607</t>
  </si>
  <si>
    <t>A67773</t>
  </si>
  <si>
    <t>876-6551424186</t>
  </si>
  <si>
    <t>3U8382</t>
  </si>
  <si>
    <t>许延伟</t>
  </si>
  <si>
    <t>088-5848479917</t>
  </si>
  <si>
    <t>LXA</t>
  </si>
  <si>
    <t>TV9824</t>
  </si>
  <si>
    <t>811-5848479909</t>
  </si>
  <si>
    <t>EU1835</t>
  </si>
  <si>
    <t>876-6551424187</t>
  </si>
  <si>
    <t>3U8884</t>
  </si>
  <si>
    <t>876-6551424190</t>
  </si>
  <si>
    <t>WUH</t>
  </si>
  <si>
    <t>3U8790</t>
  </si>
  <si>
    <t>876-6551424200</t>
  </si>
  <si>
    <t>3U8703</t>
  </si>
  <si>
    <t>申请全退已提交</t>
  </si>
  <si>
    <t>李若楠</t>
  </si>
  <si>
    <t>822-5849063268</t>
  </si>
  <si>
    <t>KN5227</t>
  </si>
  <si>
    <t>876-6551424252</t>
  </si>
  <si>
    <t>自愿退票</t>
  </si>
  <si>
    <t>781-9297620271</t>
  </si>
  <si>
    <t>MU6385</t>
  </si>
  <si>
    <t>ET-REFUND</t>
  </si>
  <si>
    <t>更改航线退票重出</t>
  </si>
  <si>
    <t>781-9297620339</t>
  </si>
  <si>
    <t>贺晓</t>
  </si>
  <si>
    <t>999-9297620282</t>
  </si>
  <si>
    <t>*CA3741</t>
  </si>
  <si>
    <t>876-6551424283</t>
  </si>
  <si>
    <t>3U6711</t>
  </si>
  <si>
    <t>张晗</t>
  </si>
  <si>
    <t>999-9297620283</t>
  </si>
  <si>
    <t>CA4108</t>
  </si>
  <si>
    <t>999-9297620284</t>
  </si>
  <si>
    <t>杨皓</t>
  </si>
  <si>
    <t>876-6551424285</t>
  </si>
  <si>
    <t>3U8982</t>
  </si>
  <si>
    <t>479-9297620287</t>
  </si>
  <si>
    <t>李优</t>
  </si>
  <si>
    <t>784-9297620288</t>
  </si>
  <si>
    <t>CZ3402</t>
  </si>
  <si>
    <t>784-9297620289</t>
  </si>
  <si>
    <t>CZ3401</t>
  </si>
  <si>
    <t>舒海峰</t>
  </si>
  <si>
    <t>876-6551424288</t>
  </si>
  <si>
    <t>3U8702</t>
  </si>
  <si>
    <t>479-9297620292</t>
  </si>
  <si>
    <t>ZH9404</t>
  </si>
  <si>
    <t>吴修萍</t>
  </si>
  <si>
    <t>784-9297620317</t>
  </si>
  <si>
    <t>改期了 票联是改期费</t>
  </si>
  <si>
    <t>784-9297620312</t>
  </si>
  <si>
    <t>784-9297620311</t>
  </si>
  <si>
    <t>改期前的机票</t>
  </si>
  <si>
    <t>李佳瑜</t>
  </si>
  <si>
    <t>999-9297620318</t>
  </si>
  <si>
    <t>CA8283</t>
  </si>
  <si>
    <t>781-9297620319</t>
  </si>
  <si>
    <t>MU2606</t>
  </si>
  <si>
    <t>改CA，退票重出</t>
  </si>
  <si>
    <t>詹栩姿</t>
  </si>
  <si>
    <t>999-9297620320</t>
  </si>
  <si>
    <t>999-9297620321</t>
  </si>
  <si>
    <t>CA1425</t>
  </si>
  <si>
    <t>孙名川</t>
  </si>
  <si>
    <t>811-5849064553</t>
  </si>
  <si>
    <t>EU2758</t>
  </si>
  <si>
    <t>784-9297620322</t>
  </si>
  <si>
    <t>李岱沣</t>
  </si>
  <si>
    <t>784-9297620323</t>
  </si>
  <si>
    <t>CZ3453</t>
  </si>
  <si>
    <t>784-9297620324</t>
  </si>
  <si>
    <t>CZ6280</t>
  </si>
  <si>
    <t>于磊</t>
  </si>
  <si>
    <t>999-9297620325</t>
  </si>
  <si>
    <t>YNT</t>
  </si>
  <si>
    <t>CA2654</t>
  </si>
  <si>
    <t>876-6551424294</t>
  </si>
  <si>
    <t>3U6485</t>
  </si>
  <si>
    <t>李媛媛</t>
  </si>
  <si>
    <t>876-6551424295</t>
  </si>
  <si>
    <t>999-9297620326</t>
  </si>
  <si>
    <t>CA4115</t>
  </si>
  <si>
    <t>贾忠星</t>
  </si>
  <si>
    <t>876-6551424299</t>
  </si>
  <si>
    <t>3U6732</t>
  </si>
  <si>
    <t>不符合疫情退票政策，自愿退</t>
  </si>
  <si>
    <t>999-9297620335</t>
  </si>
  <si>
    <t>CA4277</t>
  </si>
  <si>
    <t>朱永东</t>
  </si>
  <si>
    <t>999-9297620336</t>
  </si>
  <si>
    <t>CA4540</t>
  </si>
  <si>
    <t>999-9297620337</t>
  </si>
  <si>
    <t>CA4051</t>
  </si>
  <si>
    <t>李倩</t>
  </si>
  <si>
    <t>018-9297620340</t>
  </si>
  <si>
    <t>HO1119</t>
  </si>
  <si>
    <t>018-9297620341</t>
  </si>
  <si>
    <t>HO1098</t>
  </si>
  <si>
    <t>876-6551424257</t>
  </si>
  <si>
    <t>3U8911</t>
  </si>
  <si>
    <t>吴悦</t>
  </si>
  <si>
    <t>088-5849064478</t>
  </si>
  <si>
    <t>TV9866</t>
  </si>
  <si>
    <t>999-9297620313</t>
  </si>
  <si>
    <t>CA4501</t>
  </si>
  <si>
    <t>刘梦兰</t>
  </si>
  <si>
    <t>784-5849064505</t>
  </si>
  <si>
    <t>CZ4533</t>
  </si>
  <si>
    <t>876-6551424291</t>
  </si>
  <si>
    <t>3U8767</t>
  </si>
  <si>
    <t>孔伟慷</t>
  </si>
  <si>
    <t>876-6551424292</t>
  </si>
  <si>
    <t>876-6551424293</t>
  </si>
  <si>
    <t>3U8895</t>
  </si>
  <si>
    <t>李杰</t>
  </si>
  <si>
    <t>876-6551424298</t>
  </si>
  <si>
    <t>3U6620</t>
  </si>
  <si>
    <t>999-4857903348</t>
  </si>
  <si>
    <t>MFM</t>
  </si>
  <si>
    <t>*CA5417</t>
  </si>
  <si>
    <t>毛惠</t>
  </si>
  <si>
    <t>999-9297620309</t>
  </si>
  <si>
    <t>CA8281</t>
  </si>
  <si>
    <t>999-9297620310</t>
  </si>
  <si>
    <t>CA4587</t>
  </si>
  <si>
    <t>魏佩仪</t>
  </si>
  <si>
    <t>999-9297620346</t>
  </si>
  <si>
    <t xml:space="preserve">CSX </t>
  </si>
  <si>
    <t>CA4380</t>
  </si>
  <si>
    <t>731-5849065184</t>
  </si>
  <si>
    <t>MF8602</t>
  </si>
  <si>
    <t>朱余</t>
  </si>
  <si>
    <t>784-9297620360</t>
  </si>
  <si>
    <t>811-5849065646</t>
  </si>
  <si>
    <t>EU2757</t>
  </si>
  <si>
    <t>去程自理 退票</t>
  </si>
  <si>
    <t>张琪琪</t>
  </si>
  <si>
    <t>781-9297620361</t>
  </si>
  <si>
    <t>MU2651</t>
  </si>
  <si>
    <t>731-5849065695</t>
  </si>
  <si>
    <t>MF8442</t>
  </si>
  <si>
    <t>陶园</t>
  </si>
  <si>
    <t>781-9297620362</t>
  </si>
  <si>
    <t>876-6551424303</t>
  </si>
  <si>
    <t>3U6763</t>
  </si>
  <si>
    <t>781-9297620374</t>
  </si>
  <si>
    <t>MU5409</t>
  </si>
  <si>
    <t>王静</t>
  </si>
  <si>
    <t>880-9297620393</t>
  </si>
  <si>
    <t>HU7547</t>
  </si>
  <si>
    <t>999-9297620395</t>
  </si>
  <si>
    <t>CA4333</t>
  </si>
  <si>
    <t>赵武军</t>
  </si>
  <si>
    <t>999-9297620397</t>
  </si>
  <si>
    <t>CGQ</t>
  </si>
  <si>
    <t>CA4039</t>
  </si>
  <si>
    <t>876-6551424314</t>
  </si>
  <si>
    <t>3U6432</t>
  </si>
  <si>
    <t>王涛</t>
  </si>
  <si>
    <t>999-9297620398</t>
  </si>
  <si>
    <t>781-9297620399</t>
  </si>
  <si>
    <t>MU5495</t>
  </si>
  <si>
    <t>王韵涵</t>
  </si>
  <si>
    <t>d84-9297620400</t>
  </si>
  <si>
    <t>784-9297620401</t>
  </si>
  <si>
    <t>韩洋子</t>
  </si>
  <si>
    <t>784-9297620402</t>
  </si>
  <si>
    <t>876-6551424315</t>
  </si>
  <si>
    <t>刘怀泽</t>
  </si>
  <si>
    <t>999-9297620405</t>
  </si>
  <si>
    <t>876-6551424318</t>
  </si>
  <si>
    <t>李世勤</t>
  </si>
  <si>
    <t>891-5849065662</t>
  </si>
  <si>
    <t>GJ8590</t>
  </si>
  <si>
    <t>389-5849065672</t>
  </si>
  <si>
    <t>A67774</t>
  </si>
  <si>
    <t>李涛</t>
  </si>
  <si>
    <t>876-6551424316</t>
  </si>
  <si>
    <t>876-6551424317</t>
  </si>
  <si>
    <t>3U8957</t>
  </si>
  <si>
    <t>张静</t>
  </si>
  <si>
    <t>811-5849066216</t>
  </si>
  <si>
    <t>*EU7242</t>
  </si>
  <si>
    <t>088-5849066227</t>
  </si>
  <si>
    <t xml:space="preserve">SHA </t>
  </si>
  <si>
    <t>TV9881</t>
  </si>
  <si>
    <t>781-9297620408</t>
  </si>
  <si>
    <t>CTU-EX</t>
  </si>
  <si>
    <t>陶伟</t>
  </si>
  <si>
    <t>781-9297620416</t>
  </si>
  <si>
    <t>MU2788</t>
  </si>
  <si>
    <t>退票</t>
  </si>
  <si>
    <t>刘月</t>
  </si>
  <si>
    <t>784-9297620430</t>
  </si>
  <si>
    <t>CZ6442</t>
  </si>
  <si>
    <t>999-9297620431</t>
  </si>
  <si>
    <t>CA4040</t>
  </si>
  <si>
    <t>侯炜楠</t>
  </si>
  <si>
    <t>784-9297620432</t>
  </si>
  <si>
    <t>田鹏飞</t>
  </si>
  <si>
    <t>781-9297620433</t>
  </si>
  <si>
    <t>876-6553252112</t>
  </si>
  <si>
    <t>876-6553252113</t>
  </si>
  <si>
    <t>韩可欣</t>
  </si>
  <si>
    <t>999-9297620436</t>
  </si>
  <si>
    <t>784-9297620437</t>
  </si>
  <si>
    <t>陈春雨</t>
  </si>
  <si>
    <t>999-9297620438</t>
  </si>
  <si>
    <t>王刚</t>
  </si>
  <si>
    <t>781-9297620439</t>
  </si>
  <si>
    <t>MU5407</t>
  </si>
  <si>
    <t>781-9297620440</t>
  </si>
  <si>
    <t>MU5414</t>
  </si>
  <si>
    <t>吴佩瑶</t>
  </si>
  <si>
    <t>999-9297620442</t>
  </si>
  <si>
    <t>退票重出</t>
  </si>
  <si>
    <t>姚易非</t>
  </si>
  <si>
    <t>999-9297620443</t>
  </si>
  <si>
    <t>于超</t>
  </si>
  <si>
    <t>999-9297620444</t>
  </si>
  <si>
    <t>于悦</t>
  </si>
  <si>
    <t>999-5849821472</t>
  </si>
  <si>
    <t>999-5849821473</t>
  </si>
  <si>
    <t>CA4189</t>
  </si>
  <si>
    <t>999-5849821474</t>
  </si>
  <si>
    <t>999-5849821475</t>
  </si>
  <si>
    <t>999-5849821476</t>
  </si>
  <si>
    <t>吴沛瑶</t>
  </si>
  <si>
    <t>999-5849821483</t>
  </si>
  <si>
    <t>999-5849821484</t>
  </si>
  <si>
    <t>宋天豪</t>
  </si>
  <si>
    <t>876-6553252131</t>
  </si>
  <si>
    <t>0035+1</t>
  </si>
  <si>
    <t>3U8921</t>
  </si>
  <si>
    <t>731-5849114150</t>
  </si>
  <si>
    <t>MF8423</t>
  </si>
  <si>
    <t>999-5849821491</t>
  </si>
  <si>
    <t>疫情全退</t>
  </si>
  <si>
    <t>去程未及时取消值机，按NOSHOW退票处理</t>
  </si>
  <si>
    <t>李金阳</t>
  </si>
  <si>
    <t>999-5849821494</t>
  </si>
  <si>
    <t>999-5849821495</t>
  </si>
  <si>
    <t>CA4303</t>
  </si>
  <si>
    <t>张津赫</t>
  </si>
  <si>
    <t>999-5849821497</t>
  </si>
  <si>
    <t>784-5849821498</t>
  </si>
  <si>
    <t>CZ6441</t>
  </si>
  <si>
    <t>林美含</t>
  </si>
  <si>
    <t>781-5849821499</t>
  </si>
  <si>
    <t>781-5849821500</t>
  </si>
  <si>
    <t>陈佳瑾</t>
  </si>
  <si>
    <t>999-5849821501</t>
  </si>
  <si>
    <t>刘皖露</t>
  </si>
  <si>
    <t>999-5849821502</t>
  </si>
  <si>
    <t>CA4520</t>
  </si>
  <si>
    <t>朱家兴</t>
  </si>
  <si>
    <t>999-5849821503</t>
  </si>
  <si>
    <t>CA4310</t>
  </si>
  <si>
    <t>784-5849821504</t>
  </si>
  <si>
    <t>CZ3418</t>
  </si>
  <si>
    <t>姜春雷</t>
  </si>
  <si>
    <t>784-5849821505</t>
  </si>
  <si>
    <t>周苗</t>
  </si>
  <si>
    <t>784-5849821514</t>
  </si>
  <si>
    <t>CZ3417</t>
  </si>
  <si>
    <t>999-5849821515</t>
  </si>
  <si>
    <t>784-5849821516</t>
  </si>
  <si>
    <t>秦志远</t>
  </si>
  <si>
    <t>999-5849821523</t>
  </si>
  <si>
    <t>0130+1</t>
  </si>
  <si>
    <t>CA4140</t>
  </si>
  <si>
    <t>999-5849821524</t>
  </si>
  <si>
    <t>丁玲</t>
  </si>
  <si>
    <t>876-6553252136</t>
  </si>
  <si>
    <t>YTY</t>
  </si>
  <si>
    <t>3U6976</t>
  </si>
  <si>
    <t>876-6553252137</t>
  </si>
  <si>
    <t>3U6975</t>
  </si>
  <si>
    <t>张稣</t>
  </si>
  <si>
    <t>088-5849114795</t>
  </si>
  <si>
    <t>TV9806</t>
  </si>
  <si>
    <t>898-6920058151</t>
  </si>
  <si>
    <t>JD5188</t>
  </si>
  <si>
    <t>赵凯悦</t>
  </si>
  <si>
    <t>876-6553252139</t>
  </si>
  <si>
    <t>876-6553252145</t>
  </si>
  <si>
    <t>3U8917</t>
  </si>
  <si>
    <t>876-6553252146</t>
  </si>
  <si>
    <t>魏恩鹏</t>
  </si>
  <si>
    <t>999-5849821528</t>
  </si>
  <si>
    <t>贺芬芳</t>
  </si>
  <si>
    <t>999-5849821529</t>
  </si>
  <si>
    <t>CA4372</t>
  </si>
  <si>
    <t>周超</t>
  </si>
  <si>
    <t>999-5849821530</t>
  </si>
  <si>
    <t>陈国平</t>
  </si>
  <si>
    <t>999-5849821531</t>
  </si>
  <si>
    <t>CA4307</t>
  </si>
  <si>
    <t>784-5849821532</t>
  </si>
  <si>
    <t>BPE</t>
  </si>
  <si>
    <t>CZ6530</t>
  </si>
  <si>
    <t>孙锐</t>
  </si>
  <si>
    <t>479-5849821533</t>
  </si>
  <si>
    <t>ZH9445</t>
  </si>
  <si>
    <t>李非非</t>
  </si>
  <si>
    <t>880-5849821534</t>
  </si>
  <si>
    <t>HU7247</t>
  </si>
  <si>
    <t>999-5849821548</t>
  </si>
  <si>
    <t>999-5849821549</t>
  </si>
  <si>
    <t>CA4186</t>
  </si>
  <si>
    <t>784-5849821550</t>
  </si>
  <si>
    <t>784-5849821551</t>
  </si>
  <si>
    <t>784-5849821552</t>
  </si>
  <si>
    <t>784-5849821553</t>
  </si>
  <si>
    <t>784-5849821554</t>
  </si>
  <si>
    <t>郝君</t>
  </si>
  <si>
    <t>999-5849821555</t>
  </si>
  <si>
    <t>880-5849821556</t>
  </si>
  <si>
    <t>HU7086</t>
  </si>
  <si>
    <t>刘诗琪</t>
  </si>
  <si>
    <t>880-5849821563</t>
  </si>
  <si>
    <t>HU7151</t>
  </si>
  <si>
    <t>朱梦婷</t>
  </si>
  <si>
    <t>999-5849821564</t>
  </si>
  <si>
    <t>781-5849821565</t>
  </si>
  <si>
    <t>389-5849116095</t>
  </si>
  <si>
    <t>876-6553252163</t>
  </si>
  <si>
    <t>876-6553252164</t>
  </si>
  <si>
    <t>3U8915</t>
  </si>
  <si>
    <t>987-5849116313</t>
  </si>
  <si>
    <t>SJW</t>
  </si>
  <si>
    <t>G54940</t>
  </si>
  <si>
    <t>836-5849116346</t>
  </si>
  <si>
    <t>NS3300</t>
  </si>
  <si>
    <t>876-6553252167</t>
  </si>
  <si>
    <t>876-6553252168</t>
  </si>
  <si>
    <t>3U6873</t>
  </si>
  <si>
    <t>代帅</t>
  </si>
  <si>
    <t>781-5849821574</t>
  </si>
  <si>
    <t>HSN</t>
  </si>
  <si>
    <t>MU2624</t>
  </si>
  <si>
    <t>庄道海</t>
  </si>
  <si>
    <t>781-5849821575</t>
  </si>
  <si>
    <t>MU2624/MU2463</t>
  </si>
  <si>
    <t>999-5849821579</t>
  </si>
  <si>
    <t>CA4190</t>
  </si>
  <si>
    <t>牛传兵</t>
  </si>
  <si>
    <t>781-5849821580</t>
  </si>
  <si>
    <t>MU5403</t>
  </si>
  <si>
    <t>781-5849821581</t>
  </si>
  <si>
    <t>MU5402</t>
  </si>
  <si>
    <t>781-5849821582</t>
  </si>
  <si>
    <t>MU2624/MU2458</t>
  </si>
  <si>
    <t>781-5849821584</t>
  </si>
  <si>
    <t>MU2458</t>
  </si>
  <si>
    <t>389-5850224769</t>
  </si>
  <si>
    <t>876-6553252184</t>
  </si>
  <si>
    <t>3U6764</t>
  </si>
  <si>
    <t>811-5850224812</t>
  </si>
  <si>
    <t>EU6673</t>
  </si>
  <si>
    <t>784-5850224820</t>
  </si>
  <si>
    <t>CZ2445</t>
  </si>
  <si>
    <t>陈秀云</t>
  </si>
  <si>
    <t>811-5850224829</t>
  </si>
  <si>
    <t>EU2283</t>
  </si>
  <si>
    <t>郭子嘉</t>
  </si>
  <si>
    <t>898-6920058409</t>
  </si>
  <si>
    <t>JD5161</t>
  </si>
  <si>
    <t>088-5850224538</t>
  </si>
  <si>
    <t>刘冠中</t>
  </si>
  <si>
    <t>876-6553252206</t>
  </si>
  <si>
    <t>3U8955</t>
  </si>
  <si>
    <t>781-5849821593</t>
  </si>
  <si>
    <t>SHA-EX</t>
  </si>
  <si>
    <t>10;30</t>
  </si>
  <si>
    <t>781-5849821617</t>
  </si>
  <si>
    <t>999-5849821618</t>
  </si>
  <si>
    <t>CA4513</t>
  </si>
  <si>
    <t>999-5849821630</t>
  </si>
  <si>
    <t>CA8972</t>
  </si>
  <si>
    <t>781-5849821632</t>
  </si>
  <si>
    <t>MU6171</t>
  </si>
  <si>
    <t>999-5849821645</t>
  </si>
  <si>
    <t>784-5849821650</t>
  </si>
  <si>
    <t>999-5849821653</t>
  </si>
  <si>
    <t>CA4379</t>
  </si>
  <si>
    <t>088-5851651810</t>
  </si>
  <si>
    <t>TV9825</t>
  </si>
  <si>
    <t>784-5849821659</t>
  </si>
  <si>
    <t>876-6920058737</t>
  </si>
  <si>
    <t>周丽娜</t>
  </si>
  <si>
    <t>876-6920058738</t>
  </si>
  <si>
    <t>811-5851652176</t>
  </si>
  <si>
    <t>1.主播助理出票总费用：27697元</t>
  </si>
  <si>
    <t>黄小辉</t>
  </si>
  <si>
    <t>999-9297620363</t>
  </si>
  <si>
    <t>999-9297620365</t>
  </si>
  <si>
    <t>赵颖</t>
  </si>
  <si>
    <t>999-9297620364</t>
  </si>
  <si>
    <t>999-9297620366</t>
  </si>
  <si>
    <t>葛芳芳</t>
  </si>
  <si>
    <t>876-6551424311</t>
  </si>
  <si>
    <t>479-9297620367</t>
  </si>
  <si>
    <t>李永慧</t>
  </si>
  <si>
    <t>876-6551424312</t>
  </si>
  <si>
    <t>479-9297620368</t>
  </si>
  <si>
    <t>胡世丽</t>
  </si>
  <si>
    <t>784-9297620369</t>
  </si>
  <si>
    <t>784-9297620370</t>
  </si>
  <si>
    <t>包蓝予</t>
  </si>
  <si>
    <t>999-9297620372</t>
  </si>
  <si>
    <t>999-9297620373</t>
  </si>
  <si>
    <t>姜林</t>
  </si>
  <si>
    <t>999-9297620371</t>
  </si>
  <si>
    <t>876-6551424313</t>
  </si>
  <si>
    <t>孙媛遥</t>
  </si>
  <si>
    <t>781-9297620375</t>
  </si>
  <si>
    <t>781-9297620376</t>
  </si>
  <si>
    <t>白龙</t>
  </si>
  <si>
    <t>781-9297620377</t>
  </si>
  <si>
    <t>784-9297620379</t>
  </si>
  <si>
    <t>黄思显</t>
  </si>
  <si>
    <t>781-9297620378</t>
  </si>
  <si>
    <t>784-9297620380</t>
  </si>
  <si>
    <t>田士宾</t>
  </si>
  <si>
    <t>999-9297620382</t>
  </si>
  <si>
    <t>880-9297620384</t>
  </si>
  <si>
    <t>杨倩</t>
  </si>
  <si>
    <t>999-9297620383</t>
  </si>
  <si>
    <t>880-9297620385</t>
  </si>
  <si>
    <t>高倩</t>
  </si>
  <si>
    <t>999-9297620386</t>
  </si>
  <si>
    <t>999-9297620387</t>
  </si>
  <si>
    <t>王玥</t>
  </si>
  <si>
    <t>999-9297620388</t>
  </si>
  <si>
    <t>999-9297620390</t>
  </si>
  <si>
    <t>张晔</t>
  </si>
  <si>
    <t>999-9297620389</t>
  </si>
  <si>
    <t>999-9297620391</t>
  </si>
  <si>
    <t>雷瑀</t>
  </si>
  <si>
    <t>876-6553252188</t>
  </si>
  <si>
    <t>811-5850224843</t>
  </si>
  <si>
    <t>781-5849821583</t>
  </si>
  <si>
    <t>781-5849821578</t>
  </si>
  <si>
    <t>疫情退票</t>
  </si>
  <si>
    <t>999-5849821629</t>
  </si>
  <si>
    <t>999-5849821631</t>
  </si>
  <si>
    <t>811-5851652175</t>
  </si>
  <si>
    <t>784-5849821658</t>
  </si>
  <si>
    <t>784-5849821660</t>
  </si>
  <si>
    <t>1. 金主侧出票费用总计：185743元</t>
  </si>
  <si>
    <t>备注</t>
  </si>
  <si>
    <t>李启聪</t>
  </si>
  <si>
    <t>999-9297620245</t>
  </si>
  <si>
    <t>CA4314</t>
  </si>
  <si>
    <t>张千一</t>
  </si>
  <si>
    <t>876-6551424246</t>
  </si>
  <si>
    <r>
      <rPr>
        <sz val="11"/>
        <color theme="1"/>
        <rFont val="宋体"/>
        <charset val="134"/>
      </rPr>
      <t>C</t>
    </r>
    <r>
      <rPr>
        <sz val="11"/>
        <color theme="1"/>
        <rFont val="宋体"/>
        <charset val="134"/>
      </rPr>
      <t>TU</t>
    </r>
  </si>
  <si>
    <r>
      <rPr>
        <sz val="11"/>
        <color theme="1"/>
        <rFont val="宋体"/>
        <charset val="134"/>
      </rPr>
      <t>3</t>
    </r>
    <r>
      <rPr>
        <sz val="11"/>
        <color theme="1"/>
        <rFont val="宋体"/>
        <charset val="134"/>
      </rPr>
      <t>U8874</t>
    </r>
  </si>
  <si>
    <t>金泼</t>
  </si>
  <si>
    <t>999-9297620246</t>
  </si>
  <si>
    <t>黄廷枢</t>
  </si>
  <si>
    <t>999-9297620247</t>
  </si>
  <si>
    <t>苟德中</t>
  </si>
  <si>
    <t>784-9297620249</t>
  </si>
  <si>
    <t>CZ6279</t>
  </si>
  <si>
    <t>李薇薇</t>
  </si>
  <si>
    <t>999-9297620259</t>
  </si>
  <si>
    <t>781-9297620258</t>
  </si>
  <si>
    <r>
      <rPr>
        <sz val="11"/>
        <color indexed="8"/>
        <rFont val="宋体"/>
        <charset val="134"/>
      </rPr>
      <t>W</t>
    </r>
    <r>
      <rPr>
        <sz val="11"/>
        <color indexed="8"/>
        <rFont val="宋体"/>
        <charset val="134"/>
      </rPr>
      <t>UH</t>
    </r>
  </si>
  <si>
    <r>
      <rPr>
        <sz val="11"/>
        <color theme="1"/>
        <rFont val="宋体"/>
        <charset val="134"/>
      </rPr>
      <t>T</t>
    </r>
    <r>
      <rPr>
        <sz val="11"/>
        <color theme="1"/>
        <rFont val="宋体"/>
        <charset val="134"/>
      </rPr>
      <t>FU</t>
    </r>
  </si>
  <si>
    <t>MU2463</t>
  </si>
  <si>
    <t>资璇</t>
  </si>
  <si>
    <t>999-9297620260</t>
  </si>
  <si>
    <r>
      <rPr>
        <sz val="11"/>
        <color indexed="8"/>
        <rFont val="宋体"/>
        <charset val="134"/>
      </rPr>
      <t>C</t>
    </r>
    <r>
      <rPr>
        <sz val="11"/>
        <color indexed="8"/>
        <rFont val="宋体"/>
        <charset val="134"/>
      </rPr>
      <t>AN</t>
    </r>
  </si>
  <si>
    <t>CA4302</t>
  </si>
  <si>
    <t>林心琪</t>
  </si>
  <si>
    <t>781-9297620262</t>
  </si>
  <si>
    <r>
      <rPr>
        <sz val="11"/>
        <color indexed="8"/>
        <rFont val="宋体"/>
        <charset val="134"/>
      </rPr>
      <t>K</t>
    </r>
    <r>
      <rPr>
        <sz val="11"/>
        <color indexed="8"/>
        <rFont val="宋体"/>
        <charset val="134"/>
      </rPr>
      <t>MG</t>
    </r>
  </si>
  <si>
    <t>MU5851</t>
  </si>
  <si>
    <t>王晓岑</t>
  </si>
  <si>
    <t>999-9297620263</t>
  </si>
  <si>
    <r>
      <rPr>
        <sz val="11"/>
        <color indexed="8"/>
        <rFont val="宋体"/>
        <charset val="134"/>
      </rPr>
      <t>P</t>
    </r>
    <r>
      <rPr>
        <sz val="11"/>
        <color indexed="8"/>
        <rFont val="宋体"/>
        <charset val="134"/>
      </rPr>
      <t>EK</t>
    </r>
  </si>
  <si>
    <t>刘鑫</t>
  </si>
  <si>
    <t>999-9297620264</t>
  </si>
  <si>
    <t>耿婷婷</t>
  </si>
  <si>
    <t>999-9297620265</t>
  </si>
  <si>
    <t>方俊</t>
  </si>
  <si>
    <t>876-6551424253</t>
  </si>
  <si>
    <t>侯巨星</t>
  </si>
  <si>
    <t>999-9297620266</t>
  </si>
  <si>
    <r>
      <rPr>
        <sz val="11"/>
        <color indexed="8"/>
        <rFont val="宋体"/>
        <charset val="134"/>
      </rPr>
      <t>K</t>
    </r>
    <r>
      <rPr>
        <sz val="11"/>
        <color indexed="8"/>
        <rFont val="宋体"/>
        <charset val="134"/>
      </rPr>
      <t>RL</t>
    </r>
  </si>
  <si>
    <t>CA2644</t>
  </si>
  <si>
    <t>陈国柱</t>
  </si>
  <si>
    <t>781-9297620267</t>
  </si>
  <si>
    <r>
      <rPr>
        <sz val="11"/>
        <color indexed="8"/>
        <rFont val="宋体"/>
        <charset val="134"/>
      </rPr>
      <t>S</t>
    </r>
    <r>
      <rPr>
        <sz val="11"/>
        <color indexed="8"/>
        <rFont val="宋体"/>
        <charset val="134"/>
      </rPr>
      <t>HA</t>
    </r>
  </si>
  <si>
    <t>林学芹</t>
  </si>
  <si>
    <t>880-9297620268</t>
  </si>
  <si>
    <r>
      <rPr>
        <sz val="11"/>
        <color theme="1"/>
        <rFont val="宋体"/>
        <charset val="134"/>
      </rPr>
      <t>0</t>
    </r>
    <r>
      <rPr>
        <sz val="11"/>
        <color theme="1"/>
        <rFont val="宋体"/>
        <charset val="134"/>
      </rPr>
      <t>040+1</t>
    </r>
  </si>
  <si>
    <t>HU7347</t>
  </si>
  <si>
    <t>于瑶</t>
  </si>
  <si>
    <t>784-9297620269</t>
  </si>
  <si>
    <r>
      <rPr>
        <sz val="11"/>
        <color indexed="8"/>
        <rFont val="宋体"/>
        <charset val="134"/>
      </rPr>
      <t>P</t>
    </r>
    <r>
      <rPr>
        <sz val="11"/>
        <color indexed="8"/>
        <rFont val="宋体"/>
        <charset val="134"/>
      </rPr>
      <t>KX</t>
    </r>
  </si>
  <si>
    <t>CZ6183</t>
  </si>
  <si>
    <t xml:space="preserve">徐晓磊 </t>
  </si>
  <si>
    <t>781-9297620272</t>
  </si>
  <si>
    <t>MU6692</t>
  </si>
  <si>
    <t>裴婷婷</t>
  </si>
  <si>
    <t>880-9297620273</t>
  </si>
  <si>
    <t>李美音</t>
  </si>
  <si>
    <t>876-6551424260</t>
  </si>
  <si>
    <t>丁力炜</t>
  </si>
  <si>
    <t>999-9297620274</t>
  </si>
  <si>
    <t>陈克望</t>
  </si>
  <si>
    <t>876-6551424266</t>
  </si>
  <si>
    <t>徐珊珊</t>
  </si>
  <si>
    <t>876-6551424282</t>
  </si>
  <si>
    <t>3U8918</t>
  </si>
  <si>
    <t>陈良晓</t>
  </si>
  <si>
    <t>784-9297620278</t>
  </si>
  <si>
    <t xml:space="preserve">翁晨晓 </t>
  </si>
  <si>
    <t>784-9297620279</t>
  </si>
  <si>
    <t>林上锦</t>
  </si>
  <si>
    <t>784-9297620280</t>
  </si>
  <si>
    <t>CZ6255</t>
  </si>
  <si>
    <t>储陈成</t>
  </si>
  <si>
    <t>999-9297620281</t>
  </si>
  <si>
    <t>翁晨晓</t>
  </si>
  <si>
    <t>784-9297620285</t>
  </si>
  <si>
    <t>CZ3437</t>
  </si>
  <si>
    <t>王磊</t>
  </si>
  <si>
    <t>781-9297620286</t>
  </si>
  <si>
    <t>陈万东</t>
  </si>
  <si>
    <t>999-9297620290</t>
  </si>
  <si>
    <t>陈玉云</t>
  </si>
  <si>
    <t>479-9297620291</t>
  </si>
  <si>
    <t>ZH9405</t>
  </si>
  <si>
    <t>袁建新</t>
  </si>
  <si>
    <t>876-6551424289</t>
  </si>
  <si>
    <t>3U8882</t>
  </si>
  <si>
    <t>万康</t>
  </si>
  <si>
    <t>479-9297620338</t>
  </si>
  <si>
    <r>
      <rPr>
        <sz val="11"/>
        <color theme="1"/>
        <rFont val="宋体"/>
        <charset val="134"/>
      </rPr>
      <t>K</t>
    </r>
    <r>
      <rPr>
        <sz val="11"/>
        <color theme="1"/>
        <rFont val="宋体"/>
        <charset val="134"/>
      </rPr>
      <t>HN</t>
    </r>
  </si>
  <si>
    <r>
      <rPr>
        <sz val="11"/>
        <color theme="1"/>
        <rFont val="宋体"/>
        <charset val="134"/>
      </rPr>
      <t>0</t>
    </r>
    <r>
      <rPr>
        <sz val="11"/>
        <color theme="1"/>
        <rFont val="宋体"/>
        <charset val="134"/>
      </rPr>
      <t>010+1</t>
    </r>
  </si>
  <si>
    <t>ZH9474</t>
  </si>
  <si>
    <t>钟凯</t>
  </si>
  <si>
    <t>784-9297620354</t>
  </si>
  <si>
    <t>CZ6295</t>
  </si>
  <si>
    <t>张猛</t>
  </si>
  <si>
    <t>784-9297620355</t>
  </si>
  <si>
    <t>CZ3903</t>
  </si>
  <si>
    <t>金嘉怡</t>
  </si>
  <si>
    <t>999-9297620356</t>
  </si>
  <si>
    <r>
      <rPr>
        <sz val="11"/>
        <color theme="1"/>
        <rFont val="宋体"/>
        <charset val="134"/>
      </rPr>
      <t>Y</t>
    </r>
    <r>
      <rPr>
        <sz val="11"/>
        <color theme="1"/>
        <rFont val="宋体"/>
        <charset val="134"/>
      </rPr>
      <t>IW</t>
    </r>
  </si>
  <si>
    <t>CA2648</t>
  </si>
  <si>
    <t>唐志春</t>
  </si>
  <si>
    <t>781-9297620357</t>
  </si>
  <si>
    <r>
      <rPr>
        <sz val="11"/>
        <color theme="1"/>
        <rFont val="宋体"/>
        <charset val="134"/>
      </rPr>
      <t>S</t>
    </r>
    <r>
      <rPr>
        <sz val="11"/>
        <color theme="1"/>
        <rFont val="宋体"/>
        <charset val="134"/>
      </rPr>
      <t>HA</t>
    </r>
  </si>
  <si>
    <t>MU8377</t>
  </si>
  <si>
    <t>孙迪</t>
  </si>
  <si>
    <t>876-6551424310</t>
  </si>
  <si>
    <r>
      <rPr>
        <sz val="11"/>
        <color theme="1"/>
        <rFont val="宋体"/>
        <charset val="134"/>
      </rPr>
      <t>S</t>
    </r>
    <r>
      <rPr>
        <sz val="11"/>
        <color theme="1"/>
        <rFont val="宋体"/>
        <charset val="134"/>
      </rPr>
      <t>HE</t>
    </r>
  </si>
  <si>
    <t>侯婷婷</t>
  </si>
  <si>
    <t>999-9297620394</t>
  </si>
  <si>
    <r>
      <rPr>
        <sz val="11"/>
        <color theme="1"/>
        <rFont val="宋体"/>
        <charset val="134"/>
      </rPr>
      <t>H</t>
    </r>
    <r>
      <rPr>
        <sz val="11"/>
        <color theme="1"/>
        <rFont val="宋体"/>
        <charset val="134"/>
      </rPr>
      <t>UZ</t>
    </r>
  </si>
  <si>
    <t>CA2624</t>
  </si>
  <si>
    <t>王鑫</t>
  </si>
  <si>
    <t>880-9297620396</t>
  </si>
  <si>
    <r>
      <rPr>
        <sz val="11"/>
        <color theme="1"/>
        <rFont val="宋体"/>
        <charset val="134"/>
      </rPr>
      <t>H</t>
    </r>
    <r>
      <rPr>
        <sz val="11"/>
        <color theme="1"/>
        <rFont val="宋体"/>
        <charset val="134"/>
      </rPr>
      <t>AK</t>
    </r>
  </si>
  <si>
    <t>999-9297620403</t>
  </si>
  <si>
    <r>
      <rPr>
        <sz val="11"/>
        <color theme="1"/>
        <rFont val="宋体"/>
        <charset val="134"/>
      </rPr>
      <t>C</t>
    </r>
    <r>
      <rPr>
        <sz val="11"/>
        <color theme="1"/>
        <rFont val="宋体"/>
        <charset val="134"/>
      </rPr>
      <t>GO</t>
    </r>
  </si>
  <si>
    <t>999-9297620404</t>
  </si>
  <si>
    <t>999-9297620406</t>
  </si>
  <si>
    <r>
      <rPr>
        <sz val="11"/>
        <color theme="1"/>
        <rFont val="宋体"/>
        <charset val="134"/>
      </rPr>
      <t>K</t>
    </r>
    <r>
      <rPr>
        <sz val="11"/>
        <color theme="1"/>
        <rFont val="宋体"/>
        <charset val="134"/>
      </rPr>
      <t xml:space="preserve">RL </t>
    </r>
  </si>
  <si>
    <t>谢迪</t>
  </si>
  <si>
    <t>999-9297620407</t>
  </si>
  <si>
    <r>
      <rPr>
        <sz val="11"/>
        <color theme="1"/>
        <rFont val="宋体"/>
        <charset val="134"/>
      </rPr>
      <t>P</t>
    </r>
    <r>
      <rPr>
        <sz val="11"/>
        <color theme="1"/>
        <rFont val="宋体"/>
        <charset val="134"/>
      </rPr>
      <t>EK</t>
    </r>
  </si>
  <si>
    <t>CA1407</t>
  </si>
  <si>
    <t>何建</t>
  </si>
  <si>
    <t>999-9297620409</t>
  </si>
  <si>
    <t>ZUH</t>
  </si>
  <si>
    <t>CA4394</t>
  </si>
  <si>
    <t>999-9297620410</t>
  </si>
  <si>
    <t>CA4393</t>
  </si>
  <si>
    <t xml:space="preserve">李搏 </t>
  </si>
  <si>
    <t>876-6553252085</t>
  </si>
  <si>
    <t>999-9297620411</t>
  </si>
  <si>
    <t>784-9297620414</t>
  </si>
  <si>
    <t>876-6553252087</t>
  </si>
  <si>
    <t>3U8739</t>
  </si>
  <si>
    <t>781-9297620419</t>
  </si>
  <si>
    <t>MU6036</t>
  </si>
  <si>
    <t>管华曙</t>
  </si>
  <si>
    <t>811-5849112973</t>
  </si>
  <si>
    <t>SQD</t>
  </si>
  <si>
    <t>EU6674</t>
  </si>
  <si>
    <t xml:space="preserve">杜雁雁 </t>
  </si>
  <si>
    <t>876-6553252097</t>
  </si>
  <si>
    <t>3U8886</t>
  </si>
  <si>
    <t>杜雁雁</t>
  </si>
  <si>
    <t>479-9297620424</t>
  </si>
  <si>
    <t>ZH9475</t>
  </si>
  <si>
    <t>479-9297620425</t>
  </si>
  <si>
    <t xml:space="preserve">CTU </t>
  </si>
  <si>
    <t xml:space="preserve">ZH9404 </t>
  </si>
  <si>
    <t xml:space="preserve">袁建新 </t>
  </si>
  <si>
    <t>876-6553252098</t>
  </si>
  <si>
    <t xml:space="preserve">徐珊珊 </t>
  </si>
  <si>
    <t>781-9297620426</t>
  </si>
  <si>
    <t>876-6553252102</t>
  </si>
  <si>
    <r>
      <rPr>
        <sz val="11"/>
        <color theme="1"/>
        <rFont val="宋体"/>
        <charset val="134"/>
      </rPr>
      <t>H</t>
    </r>
    <r>
      <rPr>
        <sz val="11"/>
        <color theme="1"/>
        <rFont val="宋体"/>
        <charset val="134"/>
      </rPr>
      <t>GH</t>
    </r>
  </si>
  <si>
    <t>811-5849113165</t>
  </si>
  <si>
    <r>
      <rPr>
        <sz val="11"/>
        <color theme="1"/>
        <rFont val="宋体"/>
        <charset val="134"/>
      </rPr>
      <t>S</t>
    </r>
    <r>
      <rPr>
        <sz val="11"/>
        <color theme="1"/>
        <rFont val="宋体"/>
        <charset val="134"/>
      </rPr>
      <t>QD</t>
    </r>
  </si>
  <si>
    <t>784-9297620427</t>
  </si>
  <si>
    <t>784-9297620428</t>
  </si>
  <si>
    <t>朱忠磊</t>
  </si>
  <si>
    <t>880-9297620429</t>
  </si>
  <si>
    <r>
      <rPr>
        <sz val="11"/>
        <color theme="1"/>
        <rFont val="宋体"/>
        <charset val="134"/>
      </rPr>
      <t>S</t>
    </r>
    <r>
      <rPr>
        <sz val="11"/>
        <color theme="1"/>
        <rFont val="宋体"/>
        <charset val="134"/>
      </rPr>
      <t>ZX</t>
    </r>
  </si>
  <si>
    <t>876-6553252105</t>
  </si>
  <si>
    <t>3U8705</t>
  </si>
  <si>
    <t>龚硕文</t>
  </si>
  <si>
    <t>876-6553252106</t>
  </si>
  <si>
    <t>876-6553252107</t>
  </si>
  <si>
    <r>
      <rPr>
        <sz val="11"/>
        <color theme="1"/>
        <rFont val="宋体"/>
        <charset val="134"/>
      </rPr>
      <t>X</t>
    </r>
    <r>
      <rPr>
        <sz val="11"/>
        <color theme="1"/>
        <rFont val="宋体"/>
        <charset val="134"/>
      </rPr>
      <t>UZ</t>
    </r>
  </si>
  <si>
    <t>3U6425</t>
  </si>
  <si>
    <t>郭潇雨</t>
  </si>
  <si>
    <t>876-6553252108</t>
  </si>
  <si>
    <r>
      <rPr>
        <sz val="11"/>
        <color theme="1"/>
        <rFont val="宋体"/>
        <charset val="134"/>
      </rPr>
      <t>C</t>
    </r>
    <r>
      <rPr>
        <sz val="11"/>
        <color theme="1"/>
        <rFont val="宋体"/>
        <charset val="134"/>
      </rPr>
      <t>AN</t>
    </r>
  </si>
  <si>
    <t>3U6712</t>
  </si>
  <si>
    <t>何志强</t>
  </si>
  <si>
    <t>876-6553252109</t>
  </si>
  <si>
    <t>褚洪洋</t>
  </si>
  <si>
    <t>876-6553252110</t>
  </si>
  <si>
    <t>0025+1</t>
  </si>
  <si>
    <t>3U6426</t>
  </si>
  <si>
    <t>876-6553252111</t>
  </si>
  <si>
    <t>XUZ</t>
  </si>
  <si>
    <t>3U6971</t>
  </si>
  <si>
    <t>880-9297620435</t>
  </si>
  <si>
    <t>HU7304</t>
  </si>
  <si>
    <t>宋兴瑞</t>
  </si>
  <si>
    <t>781-5849821512</t>
  </si>
  <si>
    <r>
      <rPr>
        <sz val="11"/>
        <color theme="1"/>
        <rFont val="宋体"/>
        <charset val="134"/>
      </rPr>
      <t>N</t>
    </r>
    <r>
      <rPr>
        <sz val="11"/>
        <color theme="1"/>
        <rFont val="宋体"/>
        <charset val="134"/>
      </rPr>
      <t>KG</t>
    </r>
  </si>
  <si>
    <t>MU2805</t>
  </si>
  <si>
    <t>479-5849821513</t>
  </si>
  <si>
    <t>ZH9568</t>
  </si>
  <si>
    <t>784-5849821522</t>
  </si>
  <si>
    <t>1.10日</t>
  </si>
  <si>
    <t>999-5849821545</t>
  </si>
  <si>
    <r>
      <rPr>
        <sz val="11"/>
        <color theme="1"/>
        <rFont val="宋体"/>
        <charset val="134"/>
      </rPr>
      <t>S</t>
    </r>
    <r>
      <rPr>
        <sz val="11"/>
        <color theme="1"/>
        <rFont val="宋体"/>
        <charset val="134"/>
      </rPr>
      <t>YX</t>
    </r>
  </si>
  <si>
    <t xml:space="preserve"> CA4375</t>
  </si>
  <si>
    <t>999-5849821546</t>
  </si>
  <si>
    <t>CA4313</t>
  </si>
  <si>
    <t>784-5849821547</t>
  </si>
  <si>
    <t>876-6553252170</t>
  </si>
  <si>
    <t>999-5849821559</t>
  </si>
  <si>
    <t>改期</t>
  </si>
  <si>
    <t>倪渊清</t>
  </si>
  <si>
    <t>781-5849821566</t>
  </si>
  <si>
    <t>MU5413</t>
  </si>
  <si>
    <t>781-5849821567</t>
  </si>
  <si>
    <t>MU5410</t>
  </si>
  <si>
    <t>876-6553252176</t>
  </si>
  <si>
    <t>781-5849821576</t>
  </si>
  <si>
    <t>781-5849821577</t>
  </si>
  <si>
    <t>MU5854</t>
  </si>
  <si>
    <t xml:space="preserve">退票 </t>
  </si>
  <si>
    <t>781-5849821587</t>
  </si>
  <si>
    <t>MU6176</t>
  </si>
  <si>
    <t>徐晓磊</t>
  </si>
  <si>
    <t>999-5849821588</t>
  </si>
  <si>
    <t xml:space="preserve">999-5849821589 </t>
  </si>
  <si>
    <t>876-6553252237</t>
  </si>
  <si>
    <t>784-5849821594</t>
  </si>
  <si>
    <t>CZ6120</t>
  </si>
  <si>
    <t>784-5849821598</t>
  </si>
  <si>
    <t>876-6554430256</t>
  </si>
  <si>
    <t>3U8916</t>
  </si>
  <si>
    <t>479-5849821595</t>
  </si>
  <si>
    <t>ZH9567</t>
  </si>
  <si>
    <t>蒋居妍</t>
  </si>
  <si>
    <t>999-5849821599</t>
  </si>
  <si>
    <r>
      <rPr>
        <sz val="11"/>
        <color theme="1"/>
        <rFont val="宋体"/>
        <charset val="134"/>
      </rPr>
      <t>K</t>
    </r>
    <r>
      <rPr>
        <sz val="11"/>
        <color theme="1"/>
        <rFont val="宋体"/>
        <charset val="134"/>
      </rPr>
      <t>WE</t>
    </r>
  </si>
  <si>
    <t>CA4436</t>
  </si>
  <si>
    <t>781-5849821601</t>
  </si>
  <si>
    <t>MU5418</t>
  </si>
  <si>
    <t>876-6920058651</t>
  </si>
  <si>
    <t>999-5849821616</t>
  </si>
  <si>
    <t>999-5849821619</t>
  </si>
  <si>
    <t>KHN</t>
  </si>
  <si>
    <t>CA4507</t>
  </si>
  <si>
    <t>876-6920058693</t>
  </si>
  <si>
    <t>3U8873</t>
  </si>
  <si>
    <t>999-5849821620</t>
  </si>
  <si>
    <t>CA1914</t>
  </si>
  <si>
    <t>784-5849821621</t>
  </si>
  <si>
    <t>999-5849821622</t>
  </si>
  <si>
    <t>781-5849821623</t>
  </si>
  <si>
    <r>
      <rPr>
        <sz val="11"/>
        <color indexed="8"/>
        <rFont val="宋体"/>
        <charset val="134"/>
      </rPr>
      <t>T</t>
    </r>
    <r>
      <rPr>
        <sz val="11"/>
        <color indexed="8"/>
        <rFont val="宋体"/>
        <charset val="134"/>
      </rPr>
      <t>FU</t>
    </r>
  </si>
  <si>
    <t>MU8378</t>
  </si>
  <si>
    <t>999-5849821624</t>
  </si>
  <si>
    <t>999-5849821625</t>
  </si>
  <si>
    <t>781-5849821626</t>
  </si>
  <si>
    <r>
      <rPr>
        <sz val="11"/>
        <color theme="1"/>
        <rFont val="宋体"/>
        <charset val="134"/>
      </rPr>
      <t>W</t>
    </r>
    <r>
      <rPr>
        <sz val="11"/>
        <color theme="1"/>
        <rFont val="宋体"/>
        <charset val="134"/>
      </rPr>
      <t>UH</t>
    </r>
  </si>
  <si>
    <t>MU2652</t>
  </si>
  <si>
    <t>999-5849821627</t>
  </si>
  <si>
    <t>876-6920058700</t>
  </si>
  <si>
    <t>876-6580081402</t>
  </si>
  <si>
    <t>3U8769</t>
  </si>
  <si>
    <t>781-5849821655</t>
  </si>
  <si>
    <t>999-5849821656</t>
  </si>
  <si>
    <t>999-5849821657</t>
  </si>
  <si>
    <t>总金额</t>
  </si>
  <si>
    <r>
      <rPr>
        <sz val="11"/>
        <color theme="1"/>
        <rFont val="宋体"/>
        <charset val="134"/>
      </rPr>
      <t>CA43</t>
    </r>
    <r>
      <rPr>
        <sz val="11"/>
        <color theme="1"/>
        <rFont val="宋体"/>
        <charset val="134"/>
      </rPr>
      <t>03</t>
    </r>
  </si>
  <si>
    <t>479-5849821666</t>
  </si>
  <si>
    <t>ZH9444</t>
  </si>
  <si>
    <t>479-5849821667</t>
  </si>
  <si>
    <t>876-6920058734</t>
  </si>
  <si>
    <t>999-5849821664</t>
  </si>
  <si>
    <t>KRL</t>
  </si>
  <si>
    <t>CA2643</t>
  </si>
  <si>
    <t>李搏</t>
  </si>
  <si>
    <t>999-5849821665</t>
  </si>
  <si>
    <r>
      <rPr>
        <sz val="11"/>
        <color theme="1"/>
        <rFont val="宋体"/>
        <charset val="134"/>
      </rPr>
      <t>H</t>
    </r>
    <r>
      <rPr>
        <sz val="11"/>
        <color theme="1"/>
        <rFont val="宋体"/>
        <charset val="134"/>
      </rPr>
      <t>RB</t>
    </r>
  </si>
  <si>
    <t>876-6920058739</t>
  </si>
  <si>
    <t>876-6920058744</t>
  </si>
  <si>
    <t>3U8789</t>
  </si>
  <si>
    <t>876-6920058750</t>
  </si>
  <si>
    <t>999-5849821672</t>
  </si>
  <si>
    <t>CA4361</t>
  </si>
  <si>
    <t>999-5849821673</t>
  </si>
  <si>
    <t>781-5849821670</t>
  </si>
  <si>
    <t>781-5849821671</t>
  </si>
  <si>
    <t>876-6920058760</t>
  </si>
  <si>
    <t>876-6920058763</t>
  </si>
  <si>
    <t>876-6920058788</t>
  </si>
  <si>
    <r>
      <rPr>
        <sz val="11"/>
        <color theme="1"/>
        <rFont val="宋体"/>
        <charset val="134"/>
      </rPr>
      <t>3</t>
    </r>
    <r>
      <rPr>
        <sz val="11"/>
        <color theme="1"/>
        <rFont val="宋体"/>
        <charset val="134"/>
      </rPr>
      <t>U</t>
    </r>
    <r>
      <rPr>
        <sz val="11"/>
        <color theme="1"/>
        <rFont val="宋体"/>
        <charset val="134"/>
      </rPr>
      <t>6763</t>
    </r>
  </si>
  <si>
    <t>金主酒店</t>
  </si>
  <si>
    <t>王靖楠</t>
  </si>
  <si>
    <t>088-5849063489</t>
  </si>
  <si>
    <t>TV9822</t>
  </si>
  <si>
    <t>齐云丽</t>
  </si>
  <si>
    <t>876-6551424250</t>
  </si>
  <si>
    <t>876-6551424251</t>
  </si>
  <si>
    <t>李文博</t>
  </si>
  <si>
    <t>876-6551424284</t>
  </si>
  <si>
    <t>999-5849821677</t>
  </si>
  <si>
    <t>CA4109</t>
  </si>
  <si>
    <t>784-5849821678</t>
  </si>
  <si>
    <t>CZ6184</t>
  </si>
  <si>
    <t>784-5849821680</t>
  </si>
  <si>
    <t>784-5849821681</t>
  </si>
  <si>
    <t>主播酒店</t>
  </si>
  <si>
    <t>876-6551424247</t>
  </si>
  <si>
    <t>刘涛</t>
  </si>
  <si>
    <t>876-6551424248</t>
  </si>
  <si>
    <t>钱晶晶</t>
  </si>
  <si>
    <t>876-6551424249</t>
  </si>
  <si>
    <t>999-5849821676</t>
  </si>
  <si>
    <t>784-5849821679</t>
  </si>
  <si>
    <t>784-5849821674</t>
  </si>
  <si>
    <t>CZ6110</t>
  </si>
  <si>
    <r>
      <rPr>
        <b/>
        <sz val="10"/>
        <rFont val="微软雅黑"/>
        <charset val="134"/>
      </rPr>
      <t>当地工作人员费用（每日固定工作时长10小时，加班每小时50元）</t>
    </r>
    <r>
      <rPr>
        <sz val="10"/>
        <rFont val="微软雅黑"/>
        <charset val="134"/>
      </rPr>
      <t xml:space="preserve">
1. 主播侧共97人次，总计加班时长237.5小时（3小时以下没有算入账单金额）总计费用：52975元
2. 金主侧共33人次，总计加班时长49.5小时（3小时以下没有算入账单金额）总计费用：16575元
总计：69550元</t>
    </r>
  </si>
  <si>
    <t>场景</t>
  </si>
  <si>
    <t>岗位</t>
  </si>
  <si>
    <t>人数</t>
  </si>
  <si>
    <t>工作内容</t>
  </si>
  <si>
    <t>天数</t>
  </si>
  <si>
    <t>工资</t>
  </si>
  <si>
    <t>加班</t>
  </si>
  <si>
    <t>工作起止时间</t>
  </si>
  <si>
    <t>工作时长</t>
  </si>
  <si>
    <t>主播侧人员安排表</t>
  </si>
  <si>
    <t>香格里拉酒店+物料整理</t>
  </si>
  <si>
    <t>刘婷</t>
  </si>
  <si>
    <t>工作安排+体育公园场地</t>
  </si>
  <si>
    <t>邱先燕</t>
  </si>
  <si>
    <t>张建勋</t>
  </si>
  <si>
    <t>体育公园场地踩点</t>
  </si>
  <si>
    <t>张雪芹</t>
  </si>
  <si>
    <t>物料负责人</t>
  </si>
  <si>
    <t>曾强</t>
  </si>
  <si>
    <t>装物料</t>
  </si>
  <si>
    <t>许峰</t>
  </si>
  <si>
    <t>全天</t>
  </si>
  <si>
    <t>香格里拉酒店地接人员</t>
  </si>
  <si>
    <t>酒店会议/工作安排</t>
  </si>
  <si>
    <t>香格里拉物料整理</t>
  </si>
  <si>
    <t>香格里拉+录音棚踩点</t>
  </si>
  <si>
    <t>双流机场</t>
  </si>
  <si>
    <t>接机人员</t>
  </si>
  <si>
    <t>酒店总负责人</t>
  </si>
  <si>
    <t>香格里拉</t>
  </si>
  <si>
    <t>用餐管理+物料</t>
  </si>
  <si>
    <t>机场</t>
  </si>
  <si>
    <t>徐道春</t>
  </si>
  <si>
    <t>樊小花</t>
  </si>
  <si>
    <t>体育公园</t>
  </si>
  <si>
    <t>交通总控会场对接车辆</t>
  </si>
  <si>
    <t>主播联排的时候，指挥车</t>
  </si>
  <si>
    <t>总控</t>
  </si>
  <si>
    <t>签到+拿行李送到电梯口</t>
  </si>
  <si>
    <t>段珂璐</t>
  </si>
  <si>
    <t>核酸指引+协助拿行李</t>
  </si>
  <si>
    <t>王云汉</t>
  </si>
  <si>
    <t>物料1</t>
  </si>
  <si>
    <t>T2，4号口接机人员</t>
  </si>
  <si>
    <t>黄雪梅</t>
  </si>
  <si>
    <t>T2，5号口接机人员</t>
  </si>
  <si>
    <t>T1接机人员+东站接站</t>
  </si>
  <si>
    <t>会场对接车辆</t>
  </si>
  <si>
    <t>周惟峰</t>
  </si>
  <si>
    <t>分房</t>
  </si>
  <si>
    <t>陈静瑶</t>
  </si>
  <si>
    <t>签到+指引</t>
  </si>
  <si>
    <t>陈一肖</t>
  </si>
  <si>
    <t>物料2</t>
  </si>
  <si>
    <t>胡诗佳</t>
  </si>
  <si>
    <t>T2，接机人员</t>
  </si>
  <si>
    <t>李静</t>
  </si>
  <si>
    <t>T1，接机人员</t>
  </si>
  <si>
    <t>天府机场接机人员</t>
  </si>
  <si>
    <t>杨雅莉</t>
  </si>
  <si>
    <t>崔广茂</t>
  </si>
  <si>
    <t>签到台签到+指引</t>
  </si>
  <si>
    <t>物料负责人+盯自助餐</t>
  </si>
  <si>
    <t>物料协助房间放东西</t>
  </si>
  <si>
    <t>T2，5号口引领人员</t>
  </si>
  <si>
    <t>对接摄影师，艺人咨询，物料等</t>
  </si>
  <si>
    <t>沈明宇</t>
  </si>
  <si>
    <t>T2机场机动+协助接机人员</t>
  </si>
  <si>
    <t>张玲玲</t>
  </si>
  <si>
    <t>天府机场</t>
  </si>
  <si>
    <t>东站</t>
  </si>
  <si>
    <t>接站人员</t>
  </si>
  <si>
    <t>陈旭</t>
  </si>
  <si>
    <t>成都东站接站人员</t>
  </si>
  <si>
    <t>彩排发车</t>
  </si>
  <si>
    <t>杜涛涛</t>
  </si>
  <si>
    <t>指引1</t>
  </si>
  <si>
    <t>张敏</t>
  </si>
  <si>
    <t>主播接机</t>
  </si>
  <si>
    <t>彩排用车</t>
  </si>
  <si>
    <t>戴玉</t>
  </si>
  <si>
    <t>张先芝</t>
  </si>
  <si>
    <t>签到台+指引</t>
  </si>
  <si>
    <t>分房，协助敲门</t>
  </si>
  <si>
    <t>物料1，协助敲门</t>
  </si>
  <si>
    <t>物料2，协助敲门</t>
  </si>
  <si>
    <t>大巴</t>
  </si>
  <si>
    <t>交通助理</t>
  </si>
  <si>
    <t>指挥车</t>
  </si>
  <si>
    <t>指引发车</t>
  </si>
  <si>
    <t>签到台+指引发车</t>
  </si>
  <si>
    <t>敲门发车+晚宴</t>
  </si>
  <si>
    <t>天府机场送机人员</t>
  </si>
  <si>
    <t>双流机场送机人员</t>
  </si>
  <si>
    <t>小计（97人次），加班总计时：237.5小时，每小时50元</t>
  </si>
  <si>
    <t>主播侧人员总计</t>
  </si>
  <si>
    <t>金主侧人员安排表</t>
  </si>
  <si>
    <t>瑞吉酒店</t>
  </si>
  <si>
    <t>瑞吉+杂项</t>
  </si>
  <si>
    <t>发车人员</t>
  </si>
  <si>
    <t>林满卫</t>
  </si>
  <si>
    <t>金主车调</t>
  </si>
  <si>
    <t>刘芳芳</t>
  </si>
  <si>
    <t>瑞吉接机调车</t>
  </si>
  <si>
    <t>殷红叶</t>
  </si>
  <si>
    <t>协助</t>
  </si>
  <si>
    <t>瑞吉金主接机</t>
  </si>
  <si>
    <t>瑞吉金主接机举牌</t>
  </si>
  <si>
    <t>瑞吉金主接机-双流机场</t>
  </si>
  <si>
    <t>瑞吉金主接机-天府机场</t>
  </si>
  <si>
    <t>接站人员+敲门</t>
  </si>
  <si>
    <t>杨东芝</t>
  </si>
  <si>
    <t>瑞吉金主接站-成都东站</t>
  </si>
  <si>
    <t>送机人员</t>
  </si>
  <si>
    <t>小计（33人次），加班总计时：49.5小时，每小时50元</t>
  </si>
  <si>
    <t>金主侧人员总计</t>
  </si>
  <si>
    <t>出票日期</t>
  </si>
  <si>
    <t>行程日期</t>
  </si>
  <si>
    <t>行程</t>
  </si>
  <si>
    <t>出发时间</t>
  </si>
  <si>
    <t>出票费用</t>
  </si>
  <si>
    <t>退票金额</t>
  </si>
  <si>
    <t>操作日期</t>
  </si>
  <si>
    <t>孙小乐</t>
  </si>
  <si>
    <t>秦皇岛-成都东</t>
  </si>
  <si>
    <t>G1704</t>
  </si>
  <si>
    <t>北戴河-成都东</t>
  </si>
  <si>
    <t>重庆北-成都东</t>
  </si>
  <si>
    <t>G8628</t>
  </si>
  <si>
    <t>成都东-秦皇岛</t>
  </si>
  <si>
    <t>G1702</t>
  </si>
  <si>
    <t>成都东-重庆北</t>
  </si>
  <si>
    <t>G8621</t>
  </si>
  <si>
    <t>发票内容</t>
  </si>
  <si>
    <t>发票金额</t>
  </si>
  <si>
    <t>笔、包、文具</t>
  </si>
  <si>
    <t>皮包</t>
  </si>
  <si>
    <t>商品名称</t>
  </si>
  <si>
    <t>链接</t>
  </si>
  <si>
    <t>价格</t>
  </si>
  <si>
    <t>单位小包装</t>
  </si>
  <si>
    <t>下单数量</t>
  </si>
  <si>
    <t>小包装总量</t>
  </si>
  <si>
    <t>下单总价</t>
  </si>
  <si>
    <t>零食类</t>
  </si>
  <si>
    <t>老板仔海苔卷原味 每盒9根*3g</t>
  </si>
  <si>
    <t>https://item.m.jd.com/product/100006305275.html</t>
  </si>
  <si>
    <t>北田糙米卷10g*16芝士</t>
  </si>
  <si>
    <t>https://item.jd.com/258238.html</t>
  </si>
  <si>
    <t>lotus和情缤咖时焦糖饼干313g*2</t>
  </si>
  <si>
    <t>https://item.jd.com/685464.html#crumb-wrap</t>
  </si>
  <si>
    <t>周黑鸭豆干120g*一包8个</t>
  </si>
  <si>
    <t>https://item.m.jd.com/product/5021243.html</t>
  </si>
  <si>
    <t>越南进口lipo面包干300g30个</t>
  </si>
  <si>
    <t>https://item.m.jd.com/product/412415.html</t>
  </si>
  <si>
    <t>海底捞哇哦黄金玉米豆奶油味20g*15包</t>
  </si>
  <si>
    <t>https://item.m.jd.com/product/100012103750.html</t>
  </si>
  <si>
    <t>海底捞哇哦虎牙脆+锅巴混合味20包</t>
  </si>
  <si>
    <t>https://item.jd.com/100015341906.html#crumb-wrap</t>
  </si>
  <si>
    <t>卡乐比日本进口薯条三兄弟咸味薯条18g*10</t>
  </si>
  <si>
    <t>https://item.jd.com/100001028464.html</t>
  </si>
  <si>
    <t>亲亲虾条18g*20包原味</t>
  </si>
  <si>
    <t>https://item.m.jd.com/product/100010807992.html</t>
  </si>
  <si>
    <t>好丽友浪里个浪四层脆玉米浓汤味40g*10</t>
  </si>
  <si>
    <t>https://item.m.jd.com/product/10042433736999.html</t>
  </si>
  <si>
    <t>琥珀小米锅巴760g（32袋）</t>
  </si>
  <si>
    <t>https://item.jd.com/100003340015.html</t>
  </si>
  <si>
    <t>百草味 去骨凤爪脱骨辣味鸡肉小零食小吃卤味藤椒味 去骨凤爪</t>
  </si>
  <si>
    <t>https://item.jd.com/100006215480.html#none</t>
  </si>
  <si>
    <t>百草味 脆里脆威化85g 夹心巧克力味</t>
  </si>
  <si>
    <t>https://item.m.jd.com/product/100013484740.html</t>
  </si>
  <si>
    <t>印尼进口小鸡干脆面</t>
  </si>
  <si>
    <t>https://item.jd.com/8571077.html</t>
  </si>
  <si>
    <t>周黑鸭鸭脖小包装140g*一包8个</t>
  </si>
  <si>
    <t>https://item.m.jd.com/product/10244710624.html</t>
  </si>
  <si>
    <t>周黑鸭卤鸭掌108g6袋</t>
  </si>
  <si>
    <t>https://item.jd.com/5021241.html</t>
  </si>
  <si>
    <t>周黑鸭卤鸭翅145g6袋</t>
  </si>
  <si>
    <t>https://item.jd.com/5021267.html</t>
  </si>
  <si>
    <t>周黑鸭周小伴烤面筋麻辣160g（7个小包装）</t>
  </si>
  <si>
    <t>https://item.m.jd.com/product/100010610673.html</t>
  </si>
  <si>
    <t>乐事薯片大礼包5种口味</t>
  </si>
  <si>
    <t>https://item.jd.com/100006967292.html#crumb-wrap</t>
  </si>
  <si>
    <t>乐事薯片桶装3种口味104g*3桶</t>
  </si>
  <si>
    <t>https://item.m.jd.com/product/10031134534393.html</t>
  </si>
  <si>
    <t>良品铺子 椰丝球300g(10个装）</t>
  </si>
  <si>
    <t>https://item.jd.com/2099281.html#none</t>
  </si>
  <si>
    <t>良品铺子肉松海苔面包520g9个装</t>
  </si>
  <si>
    <t>https://item.jd.com/70768527315.html</t>
  </si>
  <si>
    <t>良品铺子岩焗乳酪吐司10个装</t>
  </si>
  <si>
    <t>https://item.jd.com/10029944661157.html#crumb-wrap</t>
  </si>
  <si>
    <t>良品铺子芋泥流心蛋黄酥320g6个装</t>
  </si>
  <si>
    <t>https://item.jd.com/100012326266.html</t>
  </si>
  <si>
    <t>良品铺子火辣大满贯618g23袋</t>
  </si>
  <si>
    <t>https://item.m.jd.com/product/100012763746.html</t>
  </si>
  <si>
    <t>良品铺子牛初乳高钙棒50g(10个小包装）</t>
  </si>
  <si>
    <t>良品铺子 香酥脆灰枣400g 脆枣 即食新疆红枣无核酥脆枣整箱网红零食健康送礼休闲零食独立小包装 【甜脆红枣】香酥脆灰枣400g 1箱</t>
  </si>
  <si>
    <t>https://item.jd.com/10036803533336.html</t>
  </si>
  <si>
    <t>日本进口星七奶油夹心小蛋卷123g（27小包）</t>
  </si>
  <si>
    <t>https://item.m.jd.com/product/7766600.html</t>
  </si>
  <si>
    <t>味滋源糯米锅巴500g（12包）</t>
  </si>
  <si>
    <t>https://item.m.jd.com/product/100012554980.html</t>
  </si>
  <si>
    <t>德国进口knoppers牛奶榛子巧克力威化饼干600g 24包</t>
  </si>
  <si>
    <t>https://item.m.jd.com/product/100017265336.html</t>
  </si>
  <si>
    <t>百草味 酸辣海带结200g/袋 海味休闲零食海带丝开袋即食特产小吃小包装</t>
  </si>
  <si>
    <t>https://item.jd.com/8551012.html</t>
  </si>
  <si>
    <t>百草味 抹茶味夹心麻薯210g/袋 台式点心糕点休闲零食特产办公室糯米糍早餐</t>
  </si>
  <si>
    <t>https://item.jd.com/1277624.html</t>
  </si>
  <si>
    <t>百草味鲜蔬素卤小分队510g脆爽海带片/4包、海带丝2-4包、藕片3包、土豆片4包、笋尖3包</t>
  </si>
  <si>
    <t>https://item.m.jd.com/product/100008511039.html</t>
  </si>
  <si>
    <t>百草味魔芋素毛肚180g（6小包）</t>
  </si>
  <si>
    <t>https://item.m.jd.com/product/100024332046.html</t>
  </si>
  <si>
    <t>三只松鼠每日坚果礼盒混合装30包干果零食大礼包混合坚果小包装 益生菌款750g/盒</t>
  </si>
  <si>
    <t>https://item.jd.com/10024257484851.html</t>
  </si>
  <si>
    <t>三只松鼠休闲零食蜀香牛肉100g牛肉特产小吃麻辣肉干肉脯手撕牛肉干牛肉条 麻辣味 100g</t>
  </si>
  <si>
    <t>https://item.jd.com/10031591212824.html</t>
  </si>
  <si>
    <t>科尔沁 肉脯零食 牛肉干小吃 卤汁牛肉五香味100g</t>
  </si>
  <si>
    <t>https://item.jd.com/5267768.html</t>
  </si>
  <si>
    <t>科尔沁 休闲肉脯零食 内蒙古特产 超干手撕风干牛肉干原味175g</t>
  </si>
  <si>
    <t>https://item.jd.com/1438186.html</t>
  </si>
  <si>
    <t>上好佳零食大礼包玉米口味田园泡7g*25包</t>
  </si>
  <si>
    <t>https://item.m.jd.com/product/10020394286049.html</t>
  </si>
  <si>
    <t>好巴食豆干1080g30袋</t>
  </si>
  <si>
    <t>https://item.jd.com/100007010258.html</t>
  </si>
  <si>
    <t>格力高百醇9盒装</t>
  </si>
  <si>
    <t>Franzzi法丽兹巧克力味10袋115g每盒</t>
  </si>
  <si>
    <t>https://item.jd.com/10033141035647.html#crumb-wrap</t>
  </si>
  <si>
    <t>奥利奥 零食大礼包17袋</t>
  </si>
  <si>
    <t>https://item.jd.com/100005014609.html</t>
  </si>
  <si>
    <t>雀巢美极土豆泥 4杯装</t>
  </si>
  <si>
    <t>https://item.jd.com/100008771882.html</t>
  </si>
  <si>
    <t>山姆黄油华夫饼32个</t>
  </si>
  <si>
    <t>https://item.m.jd.com/product/41742278508.html</t>
  </si>
  <si>
    <t>旺旺大礼包918g</t>
  </si>
  <si>
    <t>https://item.m.jd.com/product/1332375.html</t>
  </si>
  <si>
    <t>咖果派冻干草莓干40g（7个小包装）</t>
  </si>
  <si>
    <t>https://item.m.jd.com/product/100011289967.html</t>
  </si>
  <si>
    <t>祖名香逗卷 豆干零食500g（20个小包装）五香、香辣、鸡汁</t>
  </si>
  <si>
    <t>https://item.m.jd.com/product/100006262171.html</t>
  </si>
  <si>
    <t>甘源弟子规礼盒1021g6大袋（独立小包装）</t>
  </si>
  <si>
    <t>https://item.m.jd.com/product/100003789473.html</t>
  </si>
  <si>
    <t>老金磨坊黑芝麻饼200g（15个小包装）</t>
  </si>
  <si>
    <t>https://item.m.jd.com/product/100027937474.html</t>
  </si>
  <si>
    <t>粮悦咸蛋黄锅巴60g*6袋</t>
  </si>
  <si>
    <t>https://item.m.jd.com/product/100013609984.html</t>
  </si>
  <si>
    <t>好想你树上粮仓枣夹核桃770g（60个小包装）</t>
  </si>
  <si>
    <t>https://item.m.jd.com/product/100010183292.html</t>
  </si>
  <si>
    <t>口水娃泰国炒米300g</t>
  </si>
  <si>
    <t>https://item.m.jd.com/product/1381488.html</t>
  </si>
  <si>
    <t>卫龙 辣条 圣诞节送礼零食大礼包 送女友礼物休闲零食1648g/内含117包 人气辣条大面筋 小面筋 大辣棒 亲嘴烧</t>
  </si>
  <si>
    <t>https://item.jd.com/100003395735.html</t>
  </si>
  <si>
    <t>麻辣王子 休闲零食 辣条小袋装辣条零食特产小吃很麻很辣550g/盒</t>
  </si>
  <si>
    <t>https://item.jd.com/100019518396.html</t>
  </si>
  <si>
    <t>亲亲 零食 吸吸果冻60g*10连包 果汁乳酸果冻组合装 儿童果冻零食</t>
  </si>
  <si>
    <t>https://item.jd.com/2882130.html</t>
  </si>
  <si>
    <t>京东JOY联名款】旺旺 零食京东年货节雪饼仙贝组合装 年货零食大礼包 休闲饼干 618g</t>
  </si>
  <si>
    <t>https://item.jd.com/5255426.html</t>
  </si>
  <si>
    <t>上好佳（Oishi）鲜虾条 膨化零食大礼包 7g*20袋</t>
  </si>
  <si>
    <t>https://item.jd.com/5443748.html</t>
  </si>
  <si>
    <t>阿婆家的薯片20包 休闲膨化零食大礼包多口味食品组合</t>
  </si>
  <si>
    <t>https://item.jd.com/100006413489.html</t>
  </si>
  <si>
    <t>久久丫 甜辣薄豆干 办公室休闲零食 开袋即食卤味小吃下酒菜独立小包装 190g/袋</t>
  </si>
  <si>
    <t>https://item.jd.com/4195862.html#</t>
  </si>
  <si>
    <t>日本进口星七巧克力奶油味夹心蛋糕卷136g（8个）</t>
  </si>
  <si>
    <t>https://item.m.jd.com/product/100003849646.html</t>
  </si>
  <si>
    <t>麦德好燕麦巧克力358g（35个）</t>
  </si>
  <si>
    <t>https://item.m.jd.com/product/3444503.html</t>
  </si>
  <si>
    <t>好想你益生菌奶皮山楂128g（25小包）</t>
  </si>
  <si>
    <t>https://item.m.jd.com/product/100023147026.html</t>
  </si>
  <si>
    <t>徐福记米格玛糙米卷425g（35小包）</t>
  </si>
  <si>
    <t>https://item.m.jd.com/product/5759121.html</t>
  </si>
  <si>
    <t>董小姐星座薯片24包</t>
  </si>
  <si>
    <t>https://item.m.jd.com/product/100013912208.html</t>
  </si>
  <si>
    <t>卫龙Q弹鱼蛋108g（8小包）</t>
  </si>
  <si>
    <t>https://item.m.jd.com/product/100008572367.html</t>
  </si>
  <si>
    <t>卫龙鱼豆腐180g（12包）</t>
  </si>
  <si>
    <t>https://item.m.jd.com/product/3924039.html</t>
  </si>
  <si>
    <t>日本进口丸京铜锣烧鸡蛋糕318g（6小包）</t>
  </si>
  <si>
    <t>https://item.m.jd.com/product/5700644.html</t>
  </si>
  <si>
    <t>金宝丽Kambly华夫薄片饼干98g（2小包 1包12片）</t>
  </si>
  <si>
    <t>https://item.m.jd.com/product/100005194083.html</t>
  </si>
  <si>
    <t>日本进口真光乳酸菌果冻混合口味420（24个小包装）</t>
  </si>
  <si>
    <t>https://item.m.jd.com/product/100012419644.html</t>
  </si>
  <si>
    <t>乐事 奇多日式牛排味干杯脆25g*12包</t>
  </si>
  <si>
    <t>https://item.m.jd.com/product/100006986539.html</t>
  </si>
  <si>
    <t>龟田制果休闲零食柿子种 花生类膨化25g*6包</t>
  </si>
  <si>
    <t>https://item.m.jd.com/product/100018986414.html</t>
  </si>
  <si>
    <t>长鼻王 膨化夹心卷（蛋黄口味）420g</t>
  </si>
  <si>
    <t>https://item.m.jd.com/product/5394535.html</t>
  </si>
  <si>
    <t>乐事薯片大礼包12g*40包混合口味</t>
  </si>
  <si>
    <t>https://item.m.jd.com/product/68213285256.html</t>
  </si>
  <si>
    <t>久久丫卤味大礼包460g（19个小包装）</t>
  </si>
  <si>
    <t>https://item.m.jd.com/product/10029926056006.html</t>
  </si>
  <si>
    <t>来伊份 饥本要素 蛋白素肉（五香味）素食豆干</t>
  </si>
  <si>
    <t>https://item.m.jd.com/product/2215416.html</t>
  </si>
  <si>
    <t>AIxi清口糖750g</t>
  </si>
  <si>
    <t>https://item.jd.com/10031784132859.html</t>
  </si>
  <si>
    <t>bekind黑巧克力坚果能量棒20g*8条 黑巧巴旦木</t>
  </si>
  <si>
    <t>https://item.m.jd.com/product/100005196768.html</t>
  </si>
  <si>
    <t>健达巧克力</t>
  </si>
  <si>
    <t>https://item.jd.com/10026915456489.html#none</t>
  </si>
  <si>
    <t>坚果蜜饯类</t>
  </si>
  <si>
    <t>薛记原味奶枣（独立包装）250G</t>
  </si>
  <si>
    <t>https://item.m.jd.com/product/10026096116081.html</t>
  </si>
  <si>
    <t>华味享 15种口味蜜饯果干15袋</t>
  </si>
  <si>
    <t>https://item.jd.com/8502779.html#none</t>
  </si>
  <si>
    <t>汤姆农场蜂蜜黄油杏仁坚果10g*20</t>
  </si>
  <si>
    <t>https://item.m.jd.com/product/100001791583.html?gx=RnE1xmReamfendRP--tzWvs0QJsZ62A-1cMx&amp;ad_od=share&amp;utm_source=androidapp&amp;utm_medium=appshare&amp;utm_campaign=t_335139774&amp;utm_term=CopyURL</t>
  </si>
  <si>
    <t>来伊份加州西梅108g （6个小包装）</t>
  </si>
  <si>
    <t>https://item.m.jd.com/product/100025558362.html</t>
  </si>
  <si>
    <t>日本龙角散润喉糖 蜂蜜柠檬味/白桃味/柚子味</t>
  </si>
  <si>
    <t>https://item.m.jd.com/product/100008367795.html</t>
  </si>
  <si>
    <t>饮品类</t>
  </si>
  <si>
    <t>元气森林4种口味</t>
  </si>
  <si>
    <t>https://item.jd.com/10022262142830.html</t>
  </si>
  <si>
    <t>旺仔牛奶24个</t>
  </si>
  <si>
    <t>https://item.m.jd.com/product/1152038.html</t>
  </si>
  <si>
    <t>屈臣氏香草苏打水24听*330ml</t>
  </si>
  <si>
    <t>https://item.jd.com/41046619124.html</t>
  </si>
  <si>
    <t>元气森林玉米须茶500ml*15</t>
  </si>
  <si>
    <t>https://item.m.jd.com/product/43741251620.html</t>
  </si>
  <si>
    <t>三得利乌龙茶低糖\无糖500ml*15</t>
  </si>
  <si>
    <t>https://item.m.jd.com/product/2293339.html</t>
  </si>
  <si>
    <t>健力宝 国潮1984经典罐330ml*24罐</t>
  </si>
  <si>
    <t>https://item.m.jd.com/product/100007875515.html</t>
  </si>
  <si>
    <t>正宗椰树牌椰子汁250ml*6罐</t>
  </si>
  <si>
    <t>https://item.m.jd.com/product/100025070976.html</t>
  </si>
  <si>
    <t>椰树牌椰子汁250ml*24</t>
  </si>
  <si>
    <t>韩国进口九日罐装饮料四种口味*238ml*12罐</t>
  </si>
  <si>
    <t>2022年1月8日主播安排（确认版）</t>
  </si>
  <si>
    <t>批次</t>
  </si>
  <si>
    <t>主播</t>
  </si>
  <si>
    <t>司机信息</t>
  </si>
  <si>
    <t>实际用车</t>
  </si>
  <si>
    <t>结束时间</t>
  </si>
  <si>
    <t>超时长</t>
  </si>
  <si>
    <t>超时单价</t>
  </si>
  <si>
    <t>车费</t>
  </si>
  <si>
    <t>用车</t>
  </si>
  <si>
    <t>亚阿熙</t>
  </si>
  <si>
    <t xml:space="preserve">刘成刚13880077258川A618F6
</t>
  </si>
  <si>
    <t>香格里拉-复城-香格里拉</t>
  </si>
  <si>
    <t>成都本地</t>
  </si>
  <si>
    <t xml:space="preserve">杨亮18980031896川AC0D31 
</t>
  </si>
  <si>
    <t>17:05落地</t>
  </si>
  <si>
    <t>2022年1月9日主播安排（确认版）</t>
  </si>
  <si>
    <t>小晗晗</t>
  </si>
  <si>
    <t>杨亮18980031896
川AC0D31</t>
  </si>
  <si>
    <t>录音结束去现场</t>
  </si>
  <si>
    <t>洞洞</t>
  </si>
  <si>
    <t>刘志春135 5188 1925川A1E68H</t>
  </si>
  <si>
    <t>酒店――天府二街――凤凰山体育场――酒店</t>
  </si>
  <si>
    <t>曾一竣</t>
  </si>
  <si>
    <t>王小小/小晗晗/洞洞/曾一竣</t>
  </si>
  <si>
    <t xml:space="preserve">杨亮18980031896川AC0D31 </t>
  </si>
  <si>
    <t>香格里拉-凤凰山体育场-香格里拉</t>
  </si>
  <si>
    <t>现场结束回酒店</t>
  </si>
  <si>
    <t>五月儿</t>
  </si>
  <si>
    <t>廖玉龙 13880149198川A659RL</t>
  </si>
  <si>
    <t>香格里拉到录音棚到香格</t>
  </si>
  <si>
    <t>录音结束回酒店</t>
  </si>
  <si>
    <t>茶茶</t>
  </si>
  <si>
    <t>时间：16:30～20:35公里数:40    停车费:6</t>
  </si>
  <si>
    <t>舞小小</t>
  </si>
  <si>
    <t>黄福明 13693488892川A47U6Y</t>
  </si>
  <si>
    <t>17点香格里拉～录音棚～香格里拉21点50行程结束</t>
  </si>
  <si>
    <t>辣妹小新</t>
  </si>
  <si>
    <t>尹航</t>
  </si>
  <si>
    <t>廖昌明13194997888川AG1E51</t>
  </si>
  <si>
    <t>18.00到21.30香格里拉酒店到复城国际到香格里拉酒店</t>
  </si>
  <si>
    <t>文哥</t>
  </si>
  <si>
    <t>邱自航13990022788川A2C27Z</t>
  </si>
  <si>
    <t>时间：19:30分至下午分：22:00</t>
  </si>
  <si>
    <t>（文哥机场-现场）</t>
  </si>
  <si>
    <t>顾希诚</t>
  </si>
  <si>
    <t>香格里拉一天府二街一香格里拉一天府二街一香格里拉</t>
  </si>
  <si>
    <t>录音</t>
  </si>
  <si>
    <t>Ted</t>
  </si>
  <si>
    <t>岳波18081005742川A2L19R</t>
  </si>
  <si>
    <t>香格里拉酒店-复成国际-香格里拉酒店</t>
  </si>
  <si>
    <t>贾小明</t>
  </si>
  <si>
    <t>时间:20:30-23:20公里数:30</t>
  </si>
  <si>
    <t>古典舞小佩仪</t>
  </si>
  <si>
    <t>杨霄 13540026032 川A7X4S7</t>
  </si>
  <si>
    <t>香格里拉酒店～凤凰山体育馆～香格里拉酒店结束</t>
  </si>
  <si>
    <t>排练结束回酒店</t>
  </si>
  <si>
    <t>姚小妖</t>
  </si>
  <si>
    <t>2022年1月10日主播安排（1月9日版）</t>
  </si>
  <si>
    <t>文筝珺主</t>
  </si>
  <si>
    <t>刘治川13551881925川A1E68H</t>
  </si>
  <si>
    <t>酒店――天府二街――酒店</t>
  </si>
  <si>
    <t>录完音回酒店</t>
  </si>
  <si>
    <t>女博后佳佳</t>
  </si>
  <si>
    <t>时间：9:30――14:30公里数:40</t>
  </si>
  <si>
    <t>聂伯友18030600780川A4K0Q9</t>
  </si>
  <si>
    <t>香格里拉复城国际来回</t>
  </si>
  <si>
    <t>古典舞小佩仪/亚阿熙/姚小妖/商潮</t>
  </si>
  <si>
    <t>叶发勇17358533697
ES川AUK638</t>
  </si>
  <si>
    <t>香格里拉酒店——体育演出中心——香格里拉酒店</t>
  </si>
  <si>
    <t>彩排完回酒店</t>
  </si>
  <si>
    <t>时间：10:30——15:00公里数:56公里</t>
  </si>
  <si>
    <t>kiki大魔王</t>
  </si>
  <si>
    <t>录完音去现场</t>
  </si>
  <si>
    <t>免收超时长费用</t>
  </si>
  <si>
    <t>洞洞/小晗晗/曾一竣/王小小</t>
  </si>
  <si>
    <t>廖应龙13880149198川A659RL</t>
  </si>
  <si>
    <t>香格里拉到北新干道到香格里拉</t>
  </si>
  <si>
    <t>时间：11:30～16:30公里数:60</t>
  </si>
  <si>
    <t>五月儿/茶茶/舞小小/辣妹小新</t>
  </si>
  <si>
    <t>吴正轩13880194612川A74K7E</t>
  </si>
  <si>
    <t>香格里拉酒店～凤凰山体育公园～香格里拉酒店</t>
  </si>
  <si>
    <t>11:45～19:35公里数：62公里</t>
  </si>
  <si>
    <t>支教大杨</t>
  </si>
  <si>
    <t>杨霄 13540026032 川A7X4S79</t>
  </si>
  <si>
    <t>香格里拉酒店~复城国际广场～太古里结束时间：13点45～17点30公里：31公里</t>
  </si>
  <si>
    <t>尹航/文哥/顾希诚/Ted/贾小明/东坡肉</t>
  </si>
  <si>
    <t>罗星13808000256川AKY030</t>
  </si>
  <si>
    <t>:香格里拉酒店-北新体育公园-香格里拉酒店</t>
  </si>
  <si>
    <t>13点35-17点45</t>
  </si>
  <si>
    <t>泊言妹妹</t>
  </si>
  <si>
    <t>胡军189 9042 5041川A6BQ90</t>
  </si>
  <si>
    <t>酒店-录音棚-体育馆-酒店</t>
  </si>
  <si>
    <t>雷子818</t>
  </si>
  <si>
    <t>易建伟师傅18081035105川A0CQ10</t>
  </si>
  <si>
    <t>15.30香格里拉酒店-复城国际广场-22.05凤凰山体育公园</t>
  </si>
  <si>
    <t>昊阳</t>
  </si>
  <si>
    <t>公里数:78公里停车费:3元时间：6.5小时</t>
  </si>
  <si>
    <t>栗老师</t>
  </si>
  <si>
    <t>陆瑞宁川A04K4R~13551361551</t>
  </si>
  <si>
    <t>香格里拉~天府二街录音棚~凤凰山体育公园~香格里拉。时间:16:30~21:55公里数:86停车费:3元</t>
  </si>
  <si>
    <t>歆然/张乐瑶</t>
  </si>
  <si>
    <t>廖玉贵13551334569川A2L19R</t>
  </si>
  <si>
    <t>17:30香格里拉~凤凰山往反20:40结束。</t>
  </si>
  <si>
    <t>排练完回酒店</t>
  </si>
  <si>
    <t>晗晗</t>
  </si>
  <si>
    <t>酒店-凤凰山来回</t>
  </si>
  <si>
    <t>2022年1月11日主播安排</t>
  </si>
  <si>
    <t>10:00香格里拉~凤凰山往反19:10结束。公里数42</t>
  </si>
  <si>
    <t>带红毯服装</t>
  </si>
  <si>
    <t>免收1小时超时费</t>
  </si>
  <si>
    <t>茶茶/舞小小/辣妹小新</t>
  </si>
  <si>
    <t>徐 洪军18180598929川AB2199</t>
  </si>
  <si>
    <t>香格里拉酒店一凤凰山体育公园一香格里拉酒店，结束行程时间：下午13:15一19:30</t>
  </si>
  <si>
    <t>樊晓华13880889176川A7446N</t>
  </si>
  <si>
    <t>早上9.00香格里拉酒店一凤凰山公园一香格里拉酒店时间9.00一14.30，结束，公里数46。</t>
  </si>
  <si>
    <t>带红毯服装，拍摄结束回酒店</t>
  </si>
  <si>
    <t>胜仔</t>
  </si>
  <si>
    <t>曾兵13880130330川A1Z2N4</t>
  </si>
  <si>
    <t>香格里拉酒店一凤凰山体育公园一新都玛歌庄园公里数：62时间：11：15-18：20</t>
  </si>
  <si>
    <t>拍摄结束回酒店</t>
  </si>
  <si>
    <t>救援队长</t>
  </si>
  <si>
    <t>冯望 15928036642，川A936KV</t>
  </si>
  <si>
    <t>香格里拉酒店~复城国际~香格里拉12:00~13:45公里数: 29公里停车费: 3元</t>
  </si>
  <si>
    <t>高泽雨</t>
  </si>
  <si>
    <t>行程： 香格里拉一瑞吉酒店一香格里拉一凤凰体育中心一香格里拉公里数:56</t>
  </si>
  <si>
    <t>13558758966、川A5Q0A1胡</t>
  </si>
  <si>
    <t>12:15香格里拉一凤凰山、17:20一回香格里拉：18:05分完成</t>
  </si>
  <si>
    <t>易健伟18111558895川AKY241</t>
  </si>
  <si>
    <t>2.30香格里拉酒店备车至14.00 18.00香格里拉酒店-凤凰山体育公园23.30公里数:40公里</t>
  </si>
  <si>
    <t>聂伯友18030600780川A4k0Q9</t>
  </si>
  <si>
    <t>香格里拉凤凰山公园来回里程: 40时间: 9小时
12:45-21:45结束</t>
  </si>
  <si>
    <t>果小菁</t>
  </si>
  <si>
    <t>黄富明136 9348 8892川A47U6Y</t>
  </si>
  <si>
    <t>12点30分 香格里拉～录音棚～凤凰山体育公园～香格里拉21点40分行程</t>
  </si>
  <si>
    <t>果小菁/凌珂</t>
  </si>
  <si>
    <t>录音棚-现场</t>
  </si>
  <si>
    <t>歆然/张乐瑶/文筝郡主/女博后佳佳/刘芮含，共5人</t>
  </si>
  <si>
    <t>胡军189 9042 5041 川A6BQ90</t>
  </si>
  <si>
    <t>胡军1月11日（15:00~:20:00）酒店体育馆</t>
  </si>
  <si>
    <t>彩排结束回酒店</t>
  </si>
  <si>
    <t>王建明 川A74T1W 13881993904</t>
  </si>
  <si>
    <t>王建明香格里拉酒店-凤凰山体育馆-香格里拉酒店时间:15：00-20：10</t>
  </si>
  <si>
    <t>三斤</t>
  </si>
  <si>
    <t>川A34HB1俞师18702832866</t>
  </si>
  <si>
    <t>13点30香格里拉酒店待命接客人去录音棚，有16点35返回酒店结束行程</t>
  </si>
  <si>
    <t>逸楠</t>
  </si>
  <si>
    <t>廖昌明15228888575川A33Y9T</t>
  </si>
  <si>
    <t>13.：00接机，送凤凰山会场，到香格里拉大酒店，21：26结束行程，停车费过路费16元，</t>
  </si>
  <si>
    <t>13:30落地双流</t>
  </si>
  <si>
    <t>过路费16元免收</t>
  </si>
  <si>
    <t>涵火火</t>
  </si>
  <si>
    <t>香格里拉~凤凰山体育公园~太古里。时间:16:45~21:29</t>
  </si>
  <si>
    <t>山水自然保护/支教大杨/阿诺</t>
  </si>
  <si>
    <t>徐龙飞13540413019，川AZ51E5</t>
  </si>
  <si>
    <t>香格里拉-凤凰体育公园-香格里拉时间:17:00-23:08公里数：45公里</t>
  </si>
  <si>
    <t>机器人主播排行榜</t>
  </si>
  <si>
    <t>刘勇13880666315川A21Y3Q</t>
  </si>
  <si>
    <t>17点50接机到会场再到酒店22点20分结束</t>
  </si>
  <si>
    <t>17:50落地双流</t>
  </si>
  <si>
    <t>水鱼儿</t>
  </si>
  <si>
    <t>香格里拉酒店~凤凰山体育公园~香格里拉时间:18:30~23:28公里数: 45公里</t>
  </si>
  <si>
    <t>2022年1月12日主播安排</t>
  </si>
  <si>
    <t>富贵小水牛</t>
  </si>
  <si>
    <t>行程:香格里拉到凤凰山到香格里拉时间:8:30～15:40</t>
  </si>
  <si>
    <t>录制完回酒店</t>
  </si>
  <si>
    <t>斗福无脑</t>
  </si>
  <si>
    <t>08:30~15:11香格里拉酒店~凤凰山体育公园~香格里拉公里数: 45公里</t>
  </si>
  <si>
    <t>康康/小晗晗/曾一竣/王小小</t>
  </si>
  <si>
    <t>行程:香格里拉酒店~凤凰山体育公园~香格里拉15:30-0:34</t>
  </si>
  <si>
    <t>康康/小晗晗/曾一竣出发时带上荣耀时刻服装；王小小彩排完回酒店</t>
  </si>
  <si>
    <t>车小贩直播号</t>
  </si>
  <si>
    <t>行程:香格里拉酒店一凤凰山公园一香格里拉酒店。过时间:11.00--19.10</t>
  </si>
  <si>
    <t>艺美有氧形体</t>
  </si>
  <si>
    <t>易健伟18111558895 川AKY241</t>
  </si>
  <si>
    <t>11点香格里拉酒店-凤凰山体育公园-香格里拉酒店17.00时间：6小时公里数:40公里</t>
  </si>
  <si>
    <t>带荣耀时刻服装</t>
  </si>
  <si>
    <t>山水自然保护中心/阿诺/支教大杨</t>
  </si>
  <si>
    <t>香格里拉酒店～凤凰山公园～香格里拉酒店11:30～17:50公里数40公里</t>
  </si>
  <si>
    <t>【表演】高泽雨/雷子818/
文筝珺主/果小菁/三斤</t>
  </si>
  <si>
    <t>所有主播带上荣耀时刻服装来现场换装；如愿：3组互动代位（潘晓娴、大天使英语icey代位）；荣耀时刻：（潘晓娴、大天使英语icey、幻想家、陶白白代位）</t>
  </si>
  <si>
    <t>李晓平13408058113川A046AZ</t>
  </si>
  <si>
    <t>香格里拉酒店一凤凰山体育公园-香格里拉17点40一2点结束。</t>
  </si>
  <si>
    <t>STR胖哥</t>
  </si>
  <si>
    <t>陆瑞宁川A04K4R
13551361551</t>
  </si>
  <si>
    <t>线路:香格里拉~凤凰山体育公园~给金主胖哥买刮胡刀~香格里拉~凤凰山体育公园~香格里拉
公里数:93公里时间:13:00~01:30</t>
  </si>
  <si>
    <t>录制完回酒店休息再过来</t>
  </si>
  <si>
    <t>芷柔（天使之翼）</t>
  </si>
  <si>
    <t>香格里拉酒店一凤凰山体育公园一香格里拉酒店时间：13：00-17：30</t>
  </si>
  <si>
    <t>杜师傅，电话13981866154，车牌川A66939</t>
  </si>
  <si>
    <t>香格里拉至凤凰山体育公园回香格里拉，公里数40公里1月12日13点30至17点30，</t>
  </si>
  <si>
    <t>栗老师/禅游昊阳/雷子818</t>
  </si>
  <si>
    <t>吴道合18982282296川A4K32M</t>
  </si>
  <si>
    <t>香格里拉酒店到凤凰山公园，到香格里拉酒店时间:14.00一18.50</t>
  </si>
  <si>
    <t>古典舞小佩仪/亚阿熙/商潮/姚小妖</t>
  </si>
  <si>
    <t>李仁俊13981888170川AW90R1</t>
  </si>
  <si>
    <t>行程:香格里拉酒店一凤凰山体育公园一香格里拉酒店时间:15：00一20：00</t>
  </si>
  <si>
    <t>彩排完回酒店；姚小妖出发时带上荣耀时刻服装</t>
  </si>
  <si>
    <t>三斤/泊言妹妹</t>
  </si>
  <si>
    <t>吴正轩13880194612:川A74K7E</t>
  </si>
  <si>
    <t>香格里拉酒店～凤凰山体育公园～香格里拉酒店时间: 14:30～19:30公里数40公里</t>
  </si>
  <si>
    <t>小熊油龙</t>
  </si>
  <si>
    <t>朱师傅13882173660川A741AE</t>
  </si>
  <si>
    <t>香格里拉酒店—凤凰山体育公园—香格里拉—复城国际—香格里拉酒店公里数：65公里停车费: 5元时间:15:00–22:30</t>
  </si>
  <si>
    <t>八戒</t>
  </si>
  <si>
    <t>酒店-体育馆-酒店（15:00~:01:00）</t>
  </si>
  <si>
    <t>带闪耀时刻服装</t>
  </si>
  <si>
    <t>春哥爱旅行</t>
  </si>
  <si>
    <t>香格里拉酒店~凤凰山体育公园~香格里拉15：45~凌晨01：00，公里数40</t>
  </si>
  <si>
    <t>康康</t>
  </si>
  <si>
    <t>香格里拉酒店-凤凰山体育馆-香格里拉酒店时间:14：45：00-21：30公里数：37</t>
  </si>
  <si>
    <t>五月儿/茶茶/舞小小</t>
  </si>
  <si>
    <t>康文辉18030408178 T9J59</t>
  </si>
  <si>
    <t>香格里拉酒店~凤凰山体育公园~香格里拉~盈家酒店:14：00~凌晨01：00，超时1小时+50</t>
  </si>
  <si>
    <t>19:30开始换装</t>
  </si>
  <si>
    <t>【仪式感】胜仔/逸楠/涵火火/机器人排行榜/水鱼儿</t>
  </si>
  <si>
    <t>唐伟18111552887川A11ZY6</t>
  </si>
  <si>
    <t>冯列15902878567，川A13D6B</t>
  </si>
  <si>
    <t xml:space="preserve">冯列兵香格里拉酒店~凤凰山体育公园~香格里拉16：00~凌晨01：30公里数: 58公里 </t>
  </si>
  <si>
    <t>尹航/文哥/贾小明出发时带上闪耀时刻服装；Ted/东坡肉彩排完回酒店</t>
  </si>
  <si>
    <t>黄师13693488892川A47U6Y</t>
  </si>
  <si>
    <t>黄师16点香格里拉～凤凰山体育公园～香格里拉 23点行程结束</t>
  </si>
  <si>
    <t>【召集人】胖超说艺考/财经林妹妹/普陀山小帅</t>
  </si>
  <si>
    <t>廖师13551334569川A2L19R</t>
  </si>
  <si>
    <t>20：00~凌晨02：05行程:香格里拉酒店~凤凰山体育公园~香格里拉公里数: 42公里</t>
  </si>
  <si>
    <t>带上荣耀时刻服装来现场换装；荣耀时刻：（潘晓娴、大天使英语icey、幻想家、陶白白代位）</t>
  </si>
  <si>
    <t>易建忠18081071017川A0CQ10别克GL8</t>
  </si>
  <si>
    <t>17.45-18.45香格里拉-复地T4-5香格里拉</t>
  </si>
  <si>
    <t>2022年1月14日主播安排</t>
  </si>
  <si>
    <t>尹航、文哥、顾希诚、TED、贾小明、东坡肉</t>
  </si>
  <si>
    <t>临时无法取消用车</t>
  </si>
  <si>
    <t>闪耀时刻服装和红毯服装补妆的时候再定妆</t>
  </si>
  <si>
    <t>曾兵13880130330，川A1Z2N4</t>
  </si>
  <si>
    <t>预录完回酒店</t>
  </si>
  <si>
    <t>日出俱乐部（林凡+Jinx）</t>
  </si>
  <si>
    <t>黄义忠13730604277，川A1UY28</t>
  </si>
  <si>
    <t>早10：30香格里拉酒店至凤凰山体育场。待命至下午4：40返回番格里拉酒店。结束时间5：10。</t>
  </si>
  <si>
    <t>刘勇13880666315车牌： 川A21Y3Q</t>
  </si>
  <si>
    <t>时间:12点30到18点36行程:酒店~会场~酒店</t>
  </si>
  <si>
    <t>彩排完定妆定妆时间见下表</t>
  </si>
  <si>
    <t>陶白白/支教大杨/山水/阿诺</t>
  </si>
  <si>
    <t>刘成刚13880077258川A618F6</t>
  </si>
  <si>
    <t>11：30(香格里拉——凤凰山体育公园——香格里拉）0：40行程结束超时3小时+150</t>
  </si>
  <si>
    <t>匠才才</t>
  </si>
  <si>
    <t>行程：酒店-凤凰山体育公园-香格里拉公里数:30时间：14：00-22：30</t>
  </si>
  <si>
    <t>重复使用司机</t>
  </si>
  <si>
    <t>反诈老陈/成都消防/救援队长</t>
  </si>
  <si>
    <t>香格里拉酒店一凤凰山体育公园一香格里拉酒店时间：14：40-22：30</t>
  </si>
  <si>
    <t>彩排完定妆</t>
  </si>
  <si>
    <t>大巴车（19辆餐补）</t>
  </si>
  <si>
    <t>时间</t>
  </si>
  <si>
    <t>数量</t>
  </si>
  <si>
    <t>明细</t>
  </si>
  <si>
    <t>费用</t>
  </si>
  <si>
    <t>11:00香格里拉-会场彩排-走动线-回酒店（凌晨2点结束，超时5小时）</t>
  </si>
  <si>
    <t>川AEH738 邹树根 17790274257</t>
  </si>
  <si>
    <t>11:00酒店-会场彩排</t>
  </si>
  <si>
    <t>12:30酒店-会场彩排</t>
  </si>
  <si>
    <t>川AEH280 曾远友 15902876045</t>
  </si>
  <si>
    <t>13:00酒店-会场彩排</t>
  </si>
  <si>
    <t>川AEH672 李 勇 13882928916</t>
  </si>
  <si>
    <t>川AEH285 王 飞 15282563888</t>
  </si>
  <si>
    <t>川L87150刘师傅17323027258</t>
  </si>
  <si>
    <t>川ABL236 叶久刚 18040368106</t>
  </si>
  <si>
    <t>9:30酒店-会场彩排/16:30酒店-会场彩排</t>
  </si>
  <si>
    <t>9:30酒店-会场彩排</t>
  </si>
  <si>
    <t>川ABL236 孙志海13795701930</t>
  </si>
  <si>
    <t>11:30酒店-会场彩排</t>
  </si>
  <si>
    <t>13:30酒店-会场彩排</t>
  </si>
  <si>
    <t>14:00酒店-会场彩排</t>
  </si>
  <si>
    <t>8:30酒店-会场-酒店/14:30酒店-会场-酒店</t>
  </si>
  <si>
    <t>8:30酒店-会场-酒店</t>
  </si>
  <si>
    <t>10：30酒店-会场-酒店</t>
  </si>
  <si>
    <t>12:30酒店-会场-酒店/17:00酒店-会场-酒店</t>
  </si>
  <si>
    <t>21：00会场-酒店</t>
  </si>
  <si>
    <t>王华明17790525158车号川AQ8930</t>
  </si>
  <si>
    <t>杜远15908180908车号川AS9158</t>
  </si>
  <si>
    <t>用车明细</t>
  </si>
  <si>
    <t>车型</t>
  </si>
  <si>
    <t>司机</t>
  </si>
  <si>
    <t>超时数</t>
  </si>
  <si>
    <t>超时费（150元/小时）</t>
  </si>
  <si>
    <t>超公里数</t>
  </si>
  <si>
    <t>超公里费用</t>
  </si>
  <si>
    <t>1月7日（1台包车）酒店备车</t>
  </si>
  <si>
    <t>酒店――瑞吉酒店――香格里拉――天府二街――香格里拉公里56</t>
  </si>
  <si>
    <t>别克</t>
  </si>
  <si>
    <t>1月8日（1台包车）</t>
  </si>
  <si>
    <t xml:space="preserve"> 酒店――凤凰山体育场――酒店时间：13:00――22:00</t>
  </si>
  <si>
    <t>1小时免收</t>
  </si>
  <si>
    <t>1月9日（1台包车）酒店备车</t>
  </si>
  <si>
    <t>行程：香格里拉～瑞吉酒店～香格里拉～饕林餐厅～香格里拉～凤凰山公园时间：10点～20点30</t>
  </si>
  <si>
    <t>彭彬13550283591，川A64B7J</t>
  </si>
  <si>
    <t>酒店――凤凰山体育场――酒店――耿家巷――酒店公里数:50公里时间：15:00――22:00</t>
  </si>
  <si>
    <t>香格里拉酒店一凤凰山体育公园一香格里拉酒店一君悦酒店一香格里拉酒店。9点一20点结束。超时3小时</t>
  </si>
  <si>
    <t>1月11日（3台包车）酒店备车+工作人员用车</t>
  </si>
  <si>
    <t>酒店-熊猫基地-酒店-成都吃客-酒店-派出所-市区公  里 数：109公里停车费:20元</t>
  </si>
  <si>
    <t>包车   酒店――天府二街——凤凰山——酒店9：00――22:00公里数:80公里超时5小时</t>
  </si>
  <si>
    <t>香格里拉～瑞吉～香格里拉～凤凰山公园～群光君悦～香格里拉10点～20点40公里：60公里</t>
  </si>
  <si>
    <t>1月12日（3台包车）酒店备车+工作人员用车</t>
  </si>
  <si>
    <t xml:space="preserve"> 酒店-瑞吉-香格里拉-八里庄-瑞吉-红星路-瑞吉-凤凰山公园-香格里拉10：00-凌晨2点公里数:80公里（超时8小时）</t>
  </si>
  <si>
    <t>酒店备车香格里拉酒店备车11:00～21:00（超时2小时）</t>
  </si>
  <si>
    <t>贾平13881039208，川A79K44</t>
  </si>
  <si>
    <t>12-15左右的凤凰山备车12:15分凤凰山备车、一送香格里拉22:05分结束</t>
  </si>
  <si>
    <t>A5Q0A1:胡安成：13558758966</t>
  </si>
  <si>
    <t>1月13日（3台包车）酒店备车+工作人员用车</t>
  </si>
  <si>
    <t>香格里拉～凤凰山体育馆～群光君悦～凤凰山体育馆～双流机场～香格里拉～凤凰山体育馆～香格里拉时间：10点～凌晨2点公里：170公里，超70公里 超时8小时 停车费：6元</t>
  </si>
  <si>
    <t>酒店备车香格里拉酒店～凤凰山体育馆（往返三来回）。香格里拉酒店～天府四街～香格里拉时间：11:30～21:30  公里数:173 超73公里</t>
  </si>
  <si>
    <t>12-15左右的凤凰山备车11:30分香格里拉备车一凤凰山一香格里拉20:10分结束</t>
  </si>
  <si>
    <t>超时费免收</t>
  </si>
  <si>
    <t>1月14日（3台包车）酒店备车+工作人员用车</t>
  </si>
  <si>
    <t>瑞吉～凤凰山体育馆～瑞吉～香格里拉～瑞吉～香格里拉～凤凰山体育馆～香格里拉时间：10点30～凌晨1点30公里：120公里 超20公里（超时7小时）</t>
  </si>
  <si>
    <t>香格里拉酒店～凤凰山体育馆～酒店时间：10:00～20:00公里数:  45</t>
  </si>
  <si>
    <t>10:30分．香格里拉一凤凰山一回洒店、1:15日凌晨3:30结束（超时9小时）</t>
  </si>
  <si>
    <t>1月15日（3台包车）酒店备车+工作人员用车</t>
  </si>
  <si>
    <t>香格里拉～双流机场～香格里拉～瑞吉～香格里拉～凤凰山体育馆～～香格里拉时间：7点～凌晨1点公里：80公里 超时10小时</t>
  </si>
  <si>
    <t>香格里拉酒店～凤凰山体育馆（往返两来回）。香格里拉酒店～双流机场～体育馆～大丰镇～酒店时间：09:00～00:30 公里数:182 超82公里 过路费：10（超时7.5小时）</t>
  </si>
  <si>
    <t>13:00备车香格里拉酒店—凤凰山公园—香格里拉飯店—鳳凰山公園—香格里拉时间：13:00–00:30 公里数:70公里（超时3.5小时）</t>
  </si>
  <si>
    <t>朱登勇13882173660川A741AE</t>
  </si>
  <si>
    <t>使用人</t>
  </si>
  <si>
    <t>联系电话</t>
  </si>
  <si>
    <t>落地时间</t>
  </si>
  <si>
    <t>航站楼</t>
  </si>
  <si>
    <t>双流T2</t>
  </si>
  <si>
    <t>冯江18285089224川A48Q7N</t>
  </si>
  <si>
    <t>1台GL8</t>
  </si>
  <si>
    <r>
      <rPr>
        <sz val="12"/>
        <rFont val="微软雅黑"/>
        <charset val="134"/>
      </rPr>
      <t>文筝珺主</t>
    </r>
    <r>
      <rPr>
        <sz val="12"/>
        <rFont val="宋体"/>
        <charset val="134"/>
      </rPr>
      <t>🎵❤️</t>
    </r>
    <r>
      <rPr>
        <sz val="12"/>
        <rFont val="微软雅黑"/>
        <charset val="134"/>
      </rPr>
      <t>古筝</t>
    </r>
  </si>
  <si>
    <t>叶发勇17358533697新款别克ES川AUK638</t>
  </si>
  <si>
    <r>
      <rPr>
        <sz val="12"/>
        <rFont val="微软雅黑"/>
        <charset val="134"/>
      </rPr>
      <t>舞小小</t>
    </r>
    <r>
      <rPr>
        <sz val="12"/>
        <rFont val="宋体"/>
        <charset val="134"/>
      </rPr>
      <t>💃</t>
    </r>
    <r>
      <rPr>
        <sz val="12"/>
        <rFont val="微软雅黑"/>
        <charset val="134"/>
      </rPr>
      <t xml:space="preserve"> ⁵</t>
    </r>
    <r>
      <rPr>
        <sz val="12"/>
        <rFont val="微软雅黑"/>
        <charset val="134"/>
      </rPr>
      <t>⁴</t>
    </r>
    <r>
      <rPr>
        <sz val="12"/>
        <rFont val="微软雅黑"/>
        <charset val="134"/>
      </rPr>
      <t>²</t>
    </r>
    <r>
      <rPr>
        <sz val="12"/>
        <rFont val="Times New Roman"/>
        <charset val="134"/>
      </rPr>
      <t>⁶</t>
    </r>
    <r>
      <rPr>
        <sz val="12"/>
        <rFont val="微软雅黑"/>
        <charset val="134"/>
      </rPr>
      <t>（休息）</t>
    </r>
  </si>
  <si>
    <t>王龙13550070988川AL5161</t>
  </si>
  <si>
    <r>
      <rPr>
        <sz val="12"/>
        <rFont val="微软雅黑"/>
        <charset val="134"/>
      </rPr>
      <t>Kiki大魔王</t>
    </r>
    <r>
      <rPr>
        <sz val="12"/>
        <rFont val="宋体"/>
        <charset val="134"/>
      </rPr>
      <t>🐬</t>
    </r>
  </si>
  <si>
    <t>天府T2</t>
  </si>
  <si>
    <t>彭良17124888885，川A11P1N</t>
  </si>
  <si>
    <r>
      <rPr>
        <sz val="12"/>
        <rFont val="宋体"/>
        <charset val="134"/>
      </rPr>
      <t>🎙️</t>
    </r>
    <r>
      <rPr>
        <sz val="12"/>
        <rFont val="微软雅黑"/>
        <charset val="134"/>
      </rPr>
      <t>商潮</t>
    </r>
    <r>
      <rPr>
        <sz val="12"/>
        <rFont val="宋体"/>
        <charset val="134"/>
      </rPr>
      <t>🎵</t>
    </r>
  </si>
  <si>
    <t>CA4198</t>
  </si>
  <si>
    <r>
      <rPr>
        <sz val="12"/>
        <rFont val="微软雅黑"/>
        <charset val="134"/>
      </rPr>
      <t>小晗晗</t>
    </r>
    <r>
      <rPr>
        <sz val="12"/>
        <rFont val="宋体"/>
        <charset val="134"/>
      </rPr>
      <t>🍔</t>
    </r>
  </si>
  <si>
    <r>
      <rPr>
        <sz val="12"/>
        <rFont val="微软雅黑"/>
        <charset val="134"/>
      </rPr>
      <t>茶茶</t>
    </r>
    <r>
      <rPr>
        <sz val="12"/>
        <rFont val="Tahoma"/>
        <charset val="134"/>
      </rPr>
      <t>๑</t>
    </r>
    <r>
      <rPr>
        <sz val="12"/>
        <rFont val="微软雅黑"/>
        <charset val="134"/>
      </rPr>
      <t>324</t>
    </r>
    <r>
      <rPr>
        <sz val="12"/>
        <rFont val="宋体"/>
        <charset val="134"/>
      </rPr>
      <t>🎤</t>
    </r>
  </si>
  <si>
    <t>CA3517</t>
  </si>
  <si>
    <t>歆然</t>
  </si>
  <si>
    <t>不用接</t>
  </si>
  <si>
    <t>双流T1</t>
  </si>
  <si>
    <t>/</t>
  </si>
  <si>
    <t>王保长与罗主任（尊师放羊娃龙哥）</t>
  </si>
  <si>
    <t>MU2620</t>
  </si>
  <si>
    <t>禅游昊阳</t>
  </si>
  <si>
    <t>刘成刚13885077258川A618F6</t>
  </si>
  <si>
    <t>别克商务</t>
  </si>
  <si>
    <t>Sunny</t>
  </si>
  <si>
    <t>文哥(大观园)</t>
  </si>
  <si>
    <t>自闭症钢琴少年舒海峰</t>
  </si>
  <si>
    <r>
      <rPr>
        <sz val="12"/>
        <rFont val="微软雅黑"/>
        <charset val="134"/>
      </rPr>
      <t>刘芮含</t>
    </r>
    <r>
      <rPr>
        <sz val="12"/>
        <rFont val="宋体"/>
        <charset val="134"/>
      </rPr>
      <t>💓</t>
    </r>
    <r>
      <rPr>
        <sz val="12"/>
        <rFont val="微软雅黑"/>
        <charset val="134"/>
      </rPr>
      <t>琵琶</t>
    </r>
  </si>
  <si>
    <t>MU6384</t>
  </si>
  <si>
    <t>去天府二街录音棚。再回酒店，按包车算</t>
  </si>
  <si>
    <t>东坡肉</t>
  </si>
  <si>
    <t>TV6352</t>
  </si>
  <si>
    <r>
      <rPr>
        <sz val="12"/>
        <rFont val="微软雅黑"/>
        <charset val="134"/>
      </rPr>
      <t>张乐瑶起来</t>
    </r>
    <r>
      <rPr>
        <sz val="12"/>
        <rFont val="宋体"/>
        <charset val="134"/>
      </rPr>
      <t>🐰</t>
    </r>
  </si>
  <si>
    <t>微乐斗福无脑（微乐斗地主）</t>
  </si>
  <si>
    <t>WLl微乐辣妹小新</t>
  </si>
  <si>
    <t>女博后佳佳（笛缘）616</t>
  </si>
  <si>
    <t>糊糊和小岱</t>
  </si>
  <si>
    <t>cz3453</t>
  </si>
  <si>
    <t>王小小</t>
  </si>
  <si>
    <t>凤凰山体育场-酒店；按包车算</t>
  </si>
  <si>
    <t>江小帆帆</t>
  </si>
  <si>
    <t>vv</t>
  </si>
  <si>
    <t>🐷八戒🎵</t>
  </si>
  <si>
    <t xml:space="preserve">3U6976 </t>
  </si>
  <si>
    <t>别克商务1</t>
  </si>
  <si>
    <t>栗老师教唱</t>
  </si>
  <si>
    <t>别克商务2</t>
  </si>
  <si>
    <t>沛子歆🦄️</t>
  </si>
  <si>
    <t>不用接，自己有车</t>
  </si>
  <si>
    <t>雷子</t>
  </si>
  <si>
    <t>待出票</t>
  </si>
  <si>
    <t>小羊同学</t>
  </si>
  <si>
    <t>别克商务3</t>
  </si>
  <si>
    <t>春雨Rain_</t>
  </si>
  <si>
    <t>别克商务4</t>
  </si>
  <si>
    <t>别克商务5</t>
  </si>
  <si>
    <r>
      <rPr>
        <sz val="12"/>
        <rFont val="微软雅黑"/>
        <charset val="134"/>
      </rPr>
      <t>杨霄 13540026032</t>
    </r>
    <r>
      <rPr>
        <sz val="12"/>
        <rFont val="Times New Roman"/>
        <charset val="134"/>
      </rPr>
      <t> </t>
    </r>
    <r>
      <rPr>
        <sz val="12"/>
        <rFont val="微软雅黑"/>
        <charset val="134"/>
      </rPr>
      <t xml:space="preserve"> 川A7X4S79</t>
    </r>
  </si>
  <si>
    <t>别克商务6</t>
  </si>
  <si>
    <t>G1831</t>
  </si>
  <si>
    <t>成都东站</t>
  </si>
  <si>
    <t>别克商务7</t>
  </si>
  <si>
    <t>高泽雨新歌</t>
  </si>
  <si>
    <t>CZ6189</t>
  </si>
  <si>
    <r>
      <rPr>
        <sz val="12"/>
        <rFont val="微软雅黑"/>
        <charset val="134"/>
      </rPr>
      <t xml:space="preserve"> 刘勇13880666315川A21Y3Q</t>
    </r>
    <r>
      <rPr>
        <sz val="12"/>
        <rFont val="Times New Roman"/>
        <charset val="134"/>
      </rPr>
      <t> </t>
    </r>
  </si>
  <si>
    <t>要录音 按照包车算</t>
  </si>
  <si>
    <t>周波：15208456836川AR99B3</t>
  </si>
  <si>
    <t>接机包车到离开成都（费用算包车）</t>
  </si>
  <si>
    <t>候牧野，关文举</t>
  </si>
  <si>
    <t>CZ8849</t>
  </si>
  <si>
    <t>别克商务8</t>
  </si>
  <si>
    <t>川航3U5069（MU2651）</t>
  </si>
  <si>
    <t>胖超说艺考</t>
  </si>
  <si>
    <r>
      <rPr>
        <sz val="12"/>
        <rFont val="微软雅黑"/>
        <charset val="134"/>
      </rPr>
      <t>舟舟</t>
    </r>
    <r>
      <rPr>
        <sz val="12"/>
        <rFont val="宋体"/>
        <charset val="134"/>
      </rPr>
      <t>⛵</t>
    </r>
    <r>
      <rPr>
        <sz val="12"/>
        <rFont val="微软雅黑"/>
        <charset val="134"/>
      </rPr>
      <t>️</t>
    </r>
  </si>
  <si>
    <t>李英～13408050077～川A33Y9T</t>
  </si>
  <si>
    <t>狼门勤少（0739）</t>
  </si>
  <si>
    <t>涵火火🔥9726🔥</t>
  </si>
  <si>
    <t xml:space="preserve">CZ6401 </t>
  </si>
  <si>
    <t>唐音乐队</t>
  </si>
  <si>
    <t xml:space="preserve">CA4040 </t>
  </si>
  <si>
    <t xml:space="preserve"> 廖昌明15228888575川A33Y9T</t>
  </si>
  <si>
    <t>直接机场-会场算彩排账单</t>
  </si>
  <si>
    <t xml:space="preserve"> 刘成刚13885077258川A618F6 </t>
  </si>
  <si>
    <t>别克商务9</t>
  </si>
  <si>
    <t>直接机场-会场</t>
  </si>
  <si>
    <t>尊敬的杨总</t>
  </si>
  <si>
    <r>
      <rPr>
        <sz val="12"/>
        <rFont val="微软雅黑"/>
        <charset val="134"/>
      </rPr>
      <t>樊晓华13880889176川A7446N</t>
    </r>
    <r>
      <rPr>
        <sz val="12"/>
        <rFont val="Times New Roman"/>
        <charset val="134"/>
      </rPr>
      <t> </t>
    </r>
  </si>
  <si>
    <t>别克商务10</t>
  </si>
  <si>
    <t>大白</t>
  </si>
  <si>
    <t>别克商务11</t>
  </si>
  <si>
    <t>Fs-阿诺</t>
  </si>
  <si>
    <t>别克商务12</t>
  </si>
  <si>
    <t>换夏刚</t>
  </si>
  <si>
    <t>芷柔（最强武魂）</t>
  </si>
  <si>
    <t>别克商务13</t>
  </si>
  <si>
    <t>王火星🔥</t>
  </si>
  <si>
    <t>胡红波18708117018 川A7P09C</t>
  </si>
  <si>
    <t>机器人01</t>
  </si>
  <si>
    <r>
      <rPr>
        <sz val="12"/>
        <color rgb="FFFF0000"/>
        <rFont val="微软雅黑"/>
        <charset val="134"/>
      </rPr>
      <t xml:space="preserve"> 刘勇13880666315川A21Y3Q</t>
    </r>
    <r>
      <rPr>
        <sz val="12"/>
        <color rgb="FFFF0000"/>
        <rFont val="Times New Roman"/>
        <charset val="134"/>
      </rPr>
      <t> </t>
    </r>
  </si>
  <si>
    <t>方师18224074475川AT3161</t>
  </si>
  <si>
    <t>别克商务14</t>
  </si>
  <si>
    <t>川子唢呐</t>
  </si>
  <si>
    <t xml:space="preserve"> EU2758 </t>
  </si>
  <si>
    <t>别克商务15</t>
  </si>
  <si>
    <t>画子白🔥砥砺前行</t>
  </si>
  <si>
    <t>CZ4375（MF8423）</t>
  </si>
  <si>
    <t>彭良17124888885，川A2C272</t>
  </si>
  <si>
    <t>李子甜</t>
  </si>
  <si>
    <t xml:space="preserve"> HO1119</t>
  </si>
  <si>
    <t>三秒（金刚传媒）</t>
  </si>
  <si>
    <t>南兮Nancy</t>
  </si>
  <si>
    <t>CZ4597</t>
  </si>
  <si>
    <t>普陀山小庄导游</t>
  </si>
  <si>
    <t>MU2624转Mu2458</t>
  </si>
  <si>
    <t>曾兵13880130330，川A68GS1</t>
  </si>
  <si>
    <t>陈元元🌙</t>
  </si>
  <si>
    <t>HO1059</t>
  </si>
  <si>
    <t>彭晓英13458674023，川AZ721D</t>
  </si>
  <si>
    <t>别克商务46</t>
  </si>
  <si>
    <t>送现场-酒店原来双流改天府 安包车算</t>
  </si>
  <si>
    <t>普陀山小帅</t>
  </si>
  <si>
    <t>MU2624转3U6764</t>
  </si>
  <si>
    <t>单良</t>
  </si>
  <si>
    <t>阿峰</t>
  </si>
  <si>
    <t>微凉</t>
  </si>
  <si>
    <t>3u8952</t>
  </si>
  <si>
    <t>李英～13408050077～川A33Y9</t>
  </si>
  <si>
    <t>云霄大叔（手游推荐官）</t>
  </si>
  <si>
    <t>3U8990</t>
  </si>
  <si>
    <t>王先奎15881022212别克G L8川AF472M</t>
  </si>
  <si>
    <t>小龙鼠</t>
  </si>
  <si>
    <t>Mf5337（3U8906）</t>
  </si>
  <si>
    <r>
      <rPr>
        <sz val="12"/>
        <rFont val="微软雅黑"/>
        <charset val="134"/>
      </rPr>
      <t>方师18224074475川AT3161</t>
    </r>
    <r>
      <rPr>
        <sz val="12"/>
        <rFont val="Times New Roman"/>
        <charset val="134"/>
      </rPr>
      <t> </t>
    </r>
  </si>
  <si>
    <t>小皓🎙️</t>
  </si>
  <si>
    <t>CZ9648（3U8982）</t>
  </si>
  <si>
    <r>
      <rPr>
        <sz val="12"/>
        <rFont val="微软雅黑"/>
        <charset val="134"/>
      </rPr>
      <t>郭益诚川A0L7D9～18981898826</t>
    </r>
    <r>
      <rPr>
        <sz val="12"/>
        <rFont val="Times New Roman"/>
        <charset val="134"/>
      </rPr>
      <t> </t>
    </r>
  </si>
  <si>
    <t>艾瑞吧弟👆🏻</t>
  </si>
  <si>
    <t>CZ9380（3U8468）</t>
  </si>
  <si>
    <t>张桂铭17713539810川A4E76</t>
  </si>
  <si>
    <t>迅游小泽_（迅游歌王）</t>
  </si>
  <si>
    <t>李拜六很6</t>
  </si>
  <si>
    <t>别克商务16</t>
  </si>
  <si>
    <t>二蛋（尊师胜仔）</t>
  </si>
  <si>
    <t>别克商务17</t>
  </si>
  <si>
    <t>心碎小k</t>
  </si>
  <si>
    <t>别克商务18</t>
  </si>
  <si>
    <t>贺熙然</t>
  </si>
  <si>
    <t>CA3741</t>
  </si>
  <si>
    <t>别克商务19</t>
  </si>
  <si>
    <t xml:space="preserve"> CA1405 </t>
  </si>
  <si>
    <t>别克商务20</t>
  </si>
  <si>
    <t>送酒店-现场 按照包车算</t>
  </si>
  <si>
    <t>江氏趋势之道</t>
  </si>
  <si>
    <t>别克商务21</t>
  </si>
  <si>
    <t>兰博</t>
  </si>
  <si>
    <t>别克商务22
别克商务23</t>
  </si>
  <si>
    <t>陈老师</t>
  </si>
  <si>
    <t>铭宝哟</t>
  </si>
  <si>
    <t>176 1420 4305</t>
  </si>
  <si>
    <t>占米</t>
  </si>
  <si>
    <t xml:space="preserve"> 廖玉贵13551334569川A2L19R</t>
  </si>
  <si>
    <r>
      <rPr>
        <sz val="12"/>
        <rFont val="微软雅黑"/>
        <charset val="134"/>
      </rPr>
      <t>（康康）</t>
    </r>
    <r>
      <rPr>
        <sz val="12"/>
        <rFont val="Times New Roman"/>
        <charset val="134"/>
      </rPr>
      <t>⁹</t>
    </r>
    <r>
      <rPr>
        <sz val="12"/>
        <rFont val="微软雅黑"/>
        <charset val="134"/>
      </rPr>
      <t>⁴²¹</t>
    </r>
  </si>
  <si>
    <t>白羊妹妹</t>
  </si>
  <si>
    <t xml:space="preserve"> CA4520</t>
  </si>
  <si>
    <t>别克商务24</t>
  </si>
  <si>
    <t>宝儿吖</t>
  </si>
  <si>
    <t>别克商务25</t>
  </si>
  <si>
    <t>伍哥</t>
  </si>
  <si>
    <t>别克商务26</t>
  </si>
  <si>
    <t>酒酒🍫</t>
  </si>
  <si>
    <t>别克商务27</t>
  </si>
  <si>
    <t>财经林妹妹</t>
  </si>
  <si>
    <t xml:space="preserve"> MU5409</t>
  </si>
  <si>
    <r>
      <rPr>
        <sz val="12"/>
        <rFont val="微软雅黑"/>
        <charset val="134"/>
      </rPr>
      <t>吴治县（17502826778）川A935H6</t>
    </r>
    <r>
      <rPr>
        <sz val="12"/>
        <rFont val="Times New Roman"/>
        <charset val="134"/>
      </rPr>
      <t> </t>
    </r>
  </si>
  <si>
    <t>梦婷💕</t>
  </si>
  <si>
    <t>胖头鲸_</t>
  </si>
  <si>
    <t>cz3401</t>
  </si>
  <si>
    <t>川AD8R46 15008221300  史俊</t>
  </si>
  <si>
    <t>别克商务28</t>
  </si>
  <si>
    <t>安安总裁</t>
  </si>
  <si>
    <t>别克商务29</t>
  </si>
  <si>
    <t>Dr6585</t>
  </si>
  <si>
    <t>别克商务30</t>
  </si>
  <si>
    <t>刘一诺</t>
  </si>
  <si>
    <t>别克商务31</t>
  </si>
  <si>
    <t>别克商务32</t>
  </si>
  <si>
    <t>含丹-双语主持</t>
  </si>
  <si>
    <t>别克商务44</t>
  </si>
  <si>
    <t>浪子琪</t>
  </si>
  <si>
    <t>小花花哩轰🍿️</t>
  </si>
  <si>
    <t>张桂铭17713539810川A4E76R</t>
  </si>
  <si>
    <t>别克商务33</t>
  </si>
  <si>
    <t>凸爷</t>
  </si>
  <si>
    <t>别克商务43</t>
  </si>
  <si>
    <t>小菠萝（286团宠）</t>
  </si>
  <si>
    <t>别克商务34</t>
  </si>
  <si>
    <t>南希阿</t>
  </si>
  <si>
    <t>吴治县（17502826778）川A935H6</t>
  </si>
  <si>
    <t>别克商务45</t>
  </si>
  <si>
    <t>美琪baby</t>
  </si>
  <si>
    <t>李英～13408050077～川A33Y9包车</t>
  </si>
  <si>
    <t>别克商务35</t>
  </si>
  <si>
    <t>若楠不难</t>
  </si>
  <si>
    <t>别克商务36</t>
  </si>
  <si>
    <t>远征2手游</t>
  </si>
  <si>
    <t>ZH4372(CA4372)</t>
  </si>
  <si>
    <t>别克商务37</t>
  </si>
  <si>
    <t>林美乐《266》</t>
  </si>
  <si>
    <t>EU7242</t>
  </si>
  <si>
    <r>
      <rPr>
        <sz val="12"/>
        <rFont val="微软雅黑"/>
        <charset val="134"/>
      </rPr>
      <t>刘勇13880666315川A21Y3Q</t>
    </r>
    <r>
      <rPr>
        <sz val="12"/>
        <rFont val="Times New Roman"/>
        <charset val="134"/>
      </rPr>
      <t> </t>
    </r>
  </si>
  <si>
    <t>别克商务38</t>
  </si>
  <si>
    <t>锐殿-</t>
  </si>
  <si>
    <t xml:space="preserve"> ZH9445</t>
  </si>
  <si>
    <t>别克商务39</t>
  </si>
  <si>
    <t>大哥远</t>
  </si>
  <si>
    <t>别克商务40</t>
  </si>
  <si>
    <t>辰小仙</t>
  </si>
  <si>
    <t xml:space="preserve">G8618 </t>
  </si>
  <si>
    <t>别克商务41</t>
  </si>
  <si>
    <t>Jinger婧儿</t>
  </si>
  <si>
    <t>g8626</t>
  </si>
  <si>
    <t>别克商务42</t>
  </si>
  <si>
    <t>自理</t>
  </si>
  <si>
    <t>阳阳形体气质教育</t>
  </si>
  <si>
    <t>待定</t>
  </si>
  <si>
    <t>🎖小可爱🎖心动交友</t>
  </si>
  <si>
    <t>👠四姐</t>
  </si>
  <si>
    <t>CZ8647</t>
  </si>
  <si>
    <t xml:space="preserve">黄师    136  9348  8892川A47U6Y </t>
  </si>
  <si>
    <t>单接机</t>
  </si>
  <si>
    <t>哑舍</t>
  </si>
  <si>
    <t>吴小宝直播号（承蒙厚爱）</t>
  </si>
  <si>
    <t>CJ.搭配</t>
  </si>
  <si>
    <t xml:space="preserve"> CA4380</t>
  </si>
  <si>
    <t xml:space="preserve">曾兵13880130330，川A11P1N </t>
  </si>
  <si>
    <t>余泽323</t>
  </si>
  <si>
    <t>凉笙🌸（信达公主）</t>
  </si>
  <si>
    <t>歌手毛惠</t>
  </si>
  <si>
    <t>ca8281</t>
  </si>
  <si>
    <t>彭良17124888885，川AZ721D</t>
  </si>
  <si>
    <t>接机</t>
  </si>
  <si>
    <t>傲世凌云</t>
  </si>
  <si>
    <t>EU2236</t>
  </si>
  <si>
    <t>接机-凤凰山-酒店-凤凰山-酒店13:30-21:00，按包车算</t>
  </si>
  <si>
    <t>大劳R</t>
  </si>
  <si>
    <t>机场~会场~酒店~春熙路时间:12点30到19:18</t>
  </si>
  <si>
    <t>禅游牛哥</t>
  </si>
  <si>
    <t>mu5411</t>
  </si>
  <si>
    <t>12点30分双流机场～凤凰山体育公园～香格里拉 23点30分行程结束</t>
  </si>
  <si>
    <t>ZH9565</t>
  </si>
  <si>
    <t>13：20(双流机场——凤凰山体育场——香格里拉）全程71公里18：45行程结束</t>
  </si>
  <si>
    <t>3u8884</t>
  </si>
  <si>
    <t>15：05</t>
  </si>
  <si>
    <t xml:space="preserve">机场—14：00—18：00凤凰山体育公园—香格里拉 </t>
  </si>
  <si>
    <t>潘晓娴</t>
  </si>
  <si>
    <t>司机到了朋友接</t>
  </si>
  <si>
    <t>反诈警官老陈</t>
  </si>
  <si>
    <t xml:space="preserve">G54940 </t>
  </si>
  <si>
    <t>易建忠川A00R3R 18081071017</t>
  </si>
  <si>
    <t>陶白白Sensei</t>
  </si>
  <si>
    <t>3u8790</t>
  </si>
  <si>
    <t>林凡Marco</t>
  </si>
  <si>
    <t>JinxZhou</t>
  </si>
  <si>
    <t>22：55</t>
  </si>
  <si>
    <t>AYUKO-叶晓粤</t>
  </si>
  <si>
    <t>庄然💛</t>
  </si>
  <si>
    <t>G8602</t>
  </si>
  <si>
    <t>小黑暖</t>
  </si>
  <si>
    <t xml:space="preserve"> G8702 </t>
  </si>
  <si>
    <t>泰蜜Tammy</t>
  </si>
  <si>
    <t>D1782</t>
  </si>
  <si>
    <t>大天使英语icey</t>
  </si>
  <si>
    <t>MU3388</t>
  </si>
  <si>
    <t>天府机场T2</t>
  </si>
  <si>
    <t>接送机不含餐</t>
  </si>
  <si>
    <t>考斯特用车账单</t>
  </si>
  <si>
    <t>用途</t>
  </si>
  <si>
    <t>用车时间</t>
  </si>
  <si>
    <t>里程</t>
  </si>
  <si>
    <t>超公里（20元/公里）</t>
  </si>
  <si>
    <t>超时（150元/小时）</t>
  </si>
  <si>
    <t>包车考察（3天）</t>
  </si>
  <si>
    <t>12月6-8日</t>
  </si>
  <si>
    <t>6号接机，协信希尔顿，凤凰山体育公园，八婆串串香
7号协信希尔顿，保利皇冠，瑞吉，尼依格罗，费尔蒙，香格里拉
8号协信希尔顿，甄选酒店，花店，送机</t>
  </si>
  <si>
    <t>吴师傅13980415538， 川A0151C</t>
  </si>
  <si>
    <t>包车(8天）</t>
  </si>
  <si>
    <t>1000-2030</t>
  </si>
  <si>
    <t>香格里拉一凤凰山体育公园一香格里拉</t>
  </si>
  <si>
    <t>何师傅13982041126，川A0929Q</t>
  </si>
  <si>
    <t>1000-2130</t>
  </si>
  <si>
    <t>香格里拉一凤凰山体育公园一天街一凤凰山体育公园一香格里拉</t>
  </si>
  <si>
    <t>1000-2200</t>
  </si>
  <si>
    <t>香格里拉一凤凰山体育公园一香格里拉一凤凰山体育公园一香格里拉</t>
  </si>
  <si>
    <t>1000-2100</t>
  </si>
  <si>
    <t>1000-2230</t>
  </si>
  <si>
    <t>香格里拉一凤凰山体育公园一香格里拉一凤凰山体育一香格里拉</t>
  </si>
  <si>
    <t>1000-2000</t>
  </si>
  <si>
    <t>香格里拉一凤凰山体育公园一香格里拉一凤凰山体育公一香格里拉</t>
  </si>
  <si>
    <t>0900-0200</t>
  </si>
  <si>
    <t>香格里拉一凤凰山体育公园</t>
  </si>
  <si>
    <t>0600-2400</t>
  </si>
  <si>
    <t>香格里拉一凤凰山体育公园一香格里拉一凤凰山体育公园一香格里拉一凤凰山体育公园一香格里拉一凤凰山体育公园一香格里拉</t>
  </si>
  <si>
    <t>双流机场送机</t>
  </si>
  <si>
    <t>香格里拉酒店-双流机场</t>
  </si>
  <si>
    <t>李浩民，18200133044，川A83986，</t>
  </si>
  <si>
    <t>李照勇，13982177197，川A2962Q</t>
  </si>
  <si>
    <t>郭远斌，13548309668，川AEN903</t>
  </si>
  <si>
    <t>蒋能军，13666166968，川A94896</t>
  </si>
  <si>
    <t>天府机场送机</t>
  </si>
  <si>
    <t>香格里拉酒店-天府机场</t>
  </si>
  <si>
    <t>钱刚 川AAQ075，13541198120  ，21座</t>
  </si>
  <si>
    <t>蒋能军，13666166968，川A94896,9:45天府八戒</t>
  </si>
  <si>
    <t>钱刚 川AAQ075，13541198120  ，21座，换成蒋师</t>
  </si>
  <si>
    <t>吴师傅13980415538，川A0151C</t>
  </si>
  <si>
    <t>乘客类型</t>
  </si>
  <si>
    <t>嘉宾姓名</t>
  </si>
  <si>
    <t>嘉宾昵称</t>
  </si>
  <si>
    <t>车牌</t>
  </si>
  <si>
    <t>起止时间</t>
  </si>
  <si>
    <t>用车类型</t>
  </si>
  <si>
    <t>基础单价</t>
  </si>
  <si>
    <t>使用公里</t>
  </si>
  <si>
    <t>超公里费单价</t>
  </si>
  <si>
    <t>使用时长</t>
  </si>
  <si>
    <t>超时费单价</t>
  </si>
  <si>
    <t>超公里数总费用</t>
  </si>
  <si>
    <t>超时总费用</t>
  </si>
  <si>
    <t>1月8日用车明细</t>
  </si>
  <si>
    <t>2022.1.8</t>
  </si>
  <si>
    <t>金主</t>
  </si>
  <si>
    <t>耿女士</t>
  </si>
  <si>
    <t>曾明亮</t>
  </si>
  <si>
    <t>奔驰S</t>
  </si>
  <si>
    <t>川A4W72R</t>
  </si>
  <si>
    <t>接机前2小时确认不用车，费用照收</t>
  </si>
  <si>
    <t>1月9日用车明细</t>
  </si>
  <si>
    <t>2022.1.9</t>
  </si>
  <si>
    <t>雨哥</t>
  </si>
  <si>
    <t>覃大伟</t>
  </si>
  <si>
    <t>川AE474Z</t>
  </si>
  <si>
    <t>16:32-17:32</t>
  </si>
  <si>
    <t>机场-酒店</t>
  </si>
  <si>
    <t>1月10日用车明细</t>
  </si>
  <si>
    <t>2022.1.10</t>
  </si>
  <si>
    <t>零零零零™</t>
  </si>
  <si>
    <t>余晓菲</t>
  </si>
  <si>
    <t>川A40BL7</t>
  </si>
  <si>
    <t>00:00-03:10</t>
  </si>
  <si>
    <t>天府机场-瑞吉酒店-丽思卡尔顿-天府五街</t>
  </si>
  <si>
    <t>薇薇姐</t>
  </si>
  <si>
    <t>罗学全</t>
  </si>
  <si>
    <t>川A4F59J</t>
  </si>
  <si>
    <t>20:05-20:34</t>
  </si>
  <si>
    <t>双流-成都香格里拉</t>
  </si>
  <si>
    <t>1月11日用车明细</t>
  </si>
  <si>
    <t>2022.1.11</t>
  </si>
  <si>
    <t>临时增加车辆</t>
  </si>
  <si>
    <t>张晓岚</t>
  </si>
  <si>
    <t>V260</t>
  </si>
  <si>
    <t>川A1HZ05</t>
  </si>
  <si>
    <t>17:33-18:29</t>
  </si>
  <si>
    <t>单趟</t>
  </si>
  <si>
    <t>成都瑞吉酒店-考拉酒店(成都世纪城会展中心店</t>
  </si>
  <si>
    <t>1月12日用车明细</t>
  </si>
  <si>
    <t>2022.1.12</t>
  </si>
  <si>
    <t>郑文封</t>
  </si>
  <si>
    <t>YK</t>
  </si>
  <si>
    <t>许师傅</t>
  </si>
  <si>
    <t>川AB750T</t>
  </si>
  <si>
    <t>13:30-16:40</t>
  </si>
  <si>
    <t>双流机场-瑞吉酒店（在机场等候两个航班）</t>
  </si>
  <si>
    <t>阿拉丁</t>
  </si>
  <si>
    <t>晋军</t>
  </si>
  <si>
    <t>川A8F4K1</t>
  </si>
  <si>
    <t>16:15-16:48</t>
  </si>
  <si>
    <t>双流机场-瑞吉</t>
  </si>
  <si>
    <t>任师傅</t>
  </si>
  <si>
    <t>川A•784KM</t>
  </si>
  <si>
    <t>20:30-21:30</t>
  </si>
  <si>
    <t>双流机场-瑞吉酒店</t>
  </si>
  <si>
    <t>工作人员用车</t>
  </si>
  <si>
    <t>廖昌明</t>
  </si>
  <si>
    <t>GL8</t>
  </si>
  <si>
    <t>川AG1E51</t>
  </si>
  <si>
    <t>14:00-00:00</t>
  </si>
  <si>
    <t>瑞吉酒店备车</t>
  </si>
  <si>
    <t>杨霄</t>
  </si>
  <si>
    <t>川A7X4S7</t>
  </si>
  <si>
    <t>11:00-21:45</t>
  </si>
  <si>
    <t>瑞吉酒店备车～凤凰山体育馆～瑞吉酒店</t>
  </si>
  <si>
    <t>夏师</t>
  </si>
  <si>
    <t>川A46Ｂ3A</t>
  </si>
  <si>
    <t>10:00一23:30</t>
  </si>
  <si>
    <t>亚朵网易严选酒店一一瑞吉酒店一一双流机场一一希尔顿欢朋酒店一一市二人民医院一一希尔顿欢朋友酒店一一天府一街写庭鱼鲜川菜一一协信中希尔顿酒店一一烫嘴角炉边烧烤</t>
  </si>
  <si>
    <t>1月13日用车明细</t>
  </si>
  <si>
    <t>2022.1.13</t>
  </si>
  <si>
    <t>天少</t>
  </si>
  <si>
    <t>曾太云</t>
  </si>
  <si>
    <t>川A4XJ51</t>
  </si>
  <si>
    <t>大丁</t>
  </si>
  <si>
    <t>11:15机场接到客人后客人告知自己有车，不用车（大丁）</t>
  </si>
  <si>
    <t>加勒比小摩托</t>
  </si>
  <si>
    <t>姚剑</t>
  </si>
  <si>
    <t>川A1VZ51</t>
  </si>
  <si>
    <t>天府机场-瑞吉酒店</t>
  </si>
  <si>
    <t>皇廷</t>
  </si>
  <si>
    <t>15:53-16:33</t>
  </si>
  <si>
    <t>成野</t>
  </si>
  <si>
    <t>覃攀</t>
  </si>
  <si>
    <t>川A878SZ7</t>
  </si>
  <si>
    <t>18:04-18:58</t>
  </si>
  <si>
    <t>韭菜张</t>
  </si>
  <si>
    <t>梁宇</t>
  </si>
  <si>
    <t>川A237U3</t>
  </si>
  <si>
    <t>17:57-18:46</t>
  </si>
  <si>
    <t>．^命乄</t>
  </si>
  <si>
    <t>18:00-19:01</t>
  </si>
  <si>
    <t>刘师傅</t>
  </si>
  <si>
    <t>16:35通知接机取消（钟凯），18:00接活动方机场的工作人员回酒店</t>
  </si>
  <si>
    <t>金先生</t>
  </si>
  <si>
    <t>张平</t>
  </si>
  <si>
    <t>川AF12Q1</t>
  </si>
  <si>
    <t>15：00-T+04:00</t>
  </si>
  <si>
    <t>机场-瑞吉酒店-蜀大侠-瑞华KTV-瑞吉酒店</t>
  </si>
  <si>
    <t>雨夜幽灵</t>
  </si>
  <si>
    <t>许俊</t>
  </si>
  <si>
    <t>川A1N66Y</t>
  </si>
  <si>
    <t>14：40-20：00</t>
  </si>
  <si>
    <t>机场-瑞吉酒店（待命）</t>
  </si>
  <si>
    <t>Sarah</t>
  </si>
  <si>
    <t>曾磊</t>
  </si>
  <si>
    <t>川A736ZJ</t>
  </si>
  <si>
    <t>22:51-3:30</t>
  </si>
  <si>
    <t>原客户：王鑫（Sarah）取消行程，后续万东哥使用此车</t>
  </si>
  <si>
    <t>啊旺</t>
  </si>
  <si>
    <t>骆勇</t>
  </si>
  <si>
    <t>川AN4W62</t>
  </si>
  <si>
    <t>12:54-21:33</t>
  </si>
  <si>
    <t>机场-瑞吉-太古里-瑞吉</t>
  </si>
  <si>
    <t>李晓平</t>
  </si>
  <si>
    <t>川A046AZ</t>
  </si>
  <si>
    <t>17:40一1:20</t>
  </si>
  <si>
    <t>瑞吉酒店一太古里一瑞吉酒店</t>
  </si>
  <si>
    <t>12:30-22:30</t>
  </si>
  <si>
    <t>瑞吉酒店～香格里拉酒店~瑞吉酒店～双流机场～瑞吉酒店～新津县顺丰物流中心～瑞吉酒店～香格里拉酒店～瑞吉酒店～凤凰山体育馆～瑞吉酒店～天仙桥北路～瑞吉酒店～香格里拉酒店</t>
  </si>
  <si>
    <t>13:00—00:15</t>
  </si>
  <si>
    <t>瑞吉酒店—香格里拉酒店—明宇豪雅酒店—园田火锅店—瑞吉酒店</t>
  </si>
  <si>
    <t>1月14日用车明细</t>
  </si>
  <si>
    <t>2022.1.14</t>
  </si>
  <si>
    <t>刘军</t>
  </si>
  <si>
    <t>川A15YU7</t>
  </si>
  <si>
    <t>10：30-23：00</t>
  </si>
  <si>
    <t>公司（贴车贴）-瑞吉-香格里拉-博舍-香格里拉-瑞吉-博舍-丽思卡尔顿-琴台路-管委会-瑞吉-瑞吉-丽思卡尔顿-金沙</t>
  </si>
  <si>
    <t>董师傅</t>
  </si>
  <si>
    <t>川A2588H</t>
  </si>
  <si>
    <t>12：00-22：16</t>
  </si>
  <si>
    <t>机场（待命）-瑞吉酒店（待命）</t>
  </si>
  <si>
    <t>杜</t>
  </si>
  <si>
    <t>龙永强</t>
  </si>
  <si>
    <t>川AA70Z0</t>
  </si>
  <si>
    <t>10:30-T+05:00</t>
  </si>
  <si>
    <t>瑞吉酒店-机场-瑞吉酒店-凤凰山（N趟）</t>
  </si>
  <si>
    <t>欧孟友</t>
  </si>
  <si>
    <t>川AQ53L1</t>
  </si>
  <si>
    <t>12：00-19：00</t>
  </si>
  <si>
    <t>机场（待命）-瑞吉酒店</t>
  </si>
  <si>
    <t>郭</t>
  </si>
  <si>
    <t>石海龙</t>
  </si>
  <si>
    <t>川A7867U</t>
  </si>
  <si>
    <t>14:00- 22:52</t>
  </si>
  <si>
    <t>缺根筋！</t>
  </si>
  <si>
    <t>陶技明</t>
  </si>
  <si>
    <t>川AGX546</t>
  </si>
  <si>
    <t>14：00-23：20</t>
  </si>
  <si>
    <t>10：00-T+01:30</t>
  </si>
  <si>
    <t>瑞吉酒店-铁像寺-酒店-楠火锅-瑞吉</t>
  </si>
  <si>
    <t>cccc</t>
  </si>
  <si>
    <t>陆瑞宁</t>
  </si>
  <si>
    <t>川A04K4R</t>
  </si>
  <si>
    <t>14：00-T+03:35</t>
  </si>
  <si>
    <t>机场-瑞吉-机场-瑞吉-香格里拉-瑞吉-楠火锅-立寇会所-瑞吉</t>
  </si>
  <si>
    <t>魏建</t>
  </si>
  <si>
    <t>川AL6J94</t>
  </si>
  <si>
    <t>14：00-23：00</t>
  </si>
  <si>
    <t>机场（备车）</t>
  </si>
  <si>
    <t>苏信</t>
  </si>
  <si>
    <t>向立林</t>
  </si>
  <si>
    <t>川A64SY7</t>
  </si>
  <si>
    <t>12：00-21：30</t>
  </si>
  <si>
    <t>机场-瑞吉酒店-机场-瑞吉酒店</t>
  </si>
  <si>
    <t>刘奎汗一行人</t>
  </si>
  <si>
    <t>夏师傅</t>
  </si>
  <si>
    <t>川A0150Q</t>
  </si>
  <si>
    <t>15：00-22：30</t>
  </si>
  <si>
    <t>酒店-机场-酒店-宽窄巷子-酒店</t>
  </si>
  <si>
    <t>10：00-20：00</t>
  </si>
  <si>
    <t>瑞吉酒店-宽窄巷子-瑞吉酒店</t>
  </si>
  <si>
    <t>瞿涛</t>
  </si>
  <si>
    <t>易师傅</t>
  </si>
  <si>
    <t>川A00R3R</t>
  </si>
  <si>
    <t>17:22-18:50</t>
  </si>
  <si>
    <t>机场-瑞吉</t>
  </si>
  <si>
    <t>章洋</t>
  </si>
  <si>
    <t>13:50-15:15</t>
  </si>
  <si>
    <t>MM</t>
  </si>
  <si>
    <t>许柯</t>
  </si>
  <si>
    <t>川AXK518</t>
  </si>
  <si>
    <t>14：00-22：00</t>
  </si>
  <si>
    <t>瑞吉酒店-太古里-香格里拉-阳光新业-宏济路</t>
  </si>
  <si>
    <t>旺旺雪饼</t>
  </si>
  <si>
    <t>蒋勇权</t>
  </si>
  <si>
    <t>川A1T77R</t>
  </si>
  <si>
    <t>10：30-20：42</t>
  </si>
  <si>
    <t>公司（贴车贴）-瑞吉酒店-东站-瑞吉酒店</t>
  </si>
  <si>
    <t>妍JT</t>
  </si>
  <si>
    <t>唐勇</t>
  </si>
  <si>
    <t>川A861F4</t>
  </si>
  <si>
    <t>14：00-20：00</t>
  </si>
  <si>
    <t>丽思卡尔顿-天府机场-瑞吉酒店</t>
  </si>
  <si>
    <t>14：00-T+01:12</t>
  </si>
  <si>
    <t>瑞吉酒店-机场-瑞吉酒店</t>
  </si>
  <si>
    <t>未接到客人，客人航班时间错误，实际是1月14日起飞</t>
  </si>
  <si>
    <t>刘余芬</t>
  </si>
  <si>
    <t>川AW1491</t>
  </si>
  <si>
    <t>14：00-23：40</t>
  </si>
  <si>
    <t>机场-瑞吉酒店-香格里拉-瑞吉-香格里拉-太古里-九眼桥</t>
  </si>
  <si>
    <t>胡军</t>
  </si>
  <si>
    <t>川A30P1N</t>
  </si>
  <si>
    <t>10：30-21：10</t>
  </si>
  <si>
    <t>瑞吉酒店（待命）</t>
  </si>
  <si>
    <t>铺铺铺</t>
  </si>
  <si>
    <t>罗建</t>
  </si>
  <si>
    <t>10：30-T+04:00</t>
  </si>
  <si>
    <t>瑞吉酒店-柴门头啖汤中粮店-东大街明宇豪雅-凯悦瑧酒店-瑞吉酒店-北门炎华置信花千集香格里拉大酒店</t>
  </si>
  <si>
    <t>11:18-1:25</t>
  </si>
  <si>
    <t>瑞吉-成都东站-瑞吉-凤凰山-瑞吉</t>
  </si>
  <si>
    <t>张科</t>
  </si>
  <si>
    <t>川A557Z6</t>
  </si>
  <si>
    <t>11:00-1:12</t>
  </si>
  <si>
    <t>瑞吉-太古里-瑞吉-晶融汇-明宇豪雅-瑞吉</t>
  </si>
  <si>
    <t>guguigui</t>
  </si>
  <si>
    <t>11:22-20:43</t>
  </si>
  <si>
    <t>瑞吉-香格里拉酒店-瑞吉</t>
  </si>
  <si>
    <t>荣波</t>
  </si>
  <si>
    <t>川A8258U</t>
  </si>
  <si>
    <t>11:03-20:55</t>
  </si>
  <si>
    <t>Eternity 路飞飞</t>
  </si>
  <si>
    <t>谢鹏</t>
  </si>
  <si>
    <t>川A6QD01</t>
  </si>
  <si>
    <t>17:59-22:40</t>
  </si>
  <si>
    <t>王裕兴</t>
  </si>
  <si>
    <t>mikey</t>
  </si>
  <si>
    <t>王华明</t>
  </si>
  <si>
    <t>川A36AA1</t>
  </si>
  <si>
    <t>11:07-23:50</t>
  </si>
  <si>
    <t>瑞吉-华侨城天鹅堡-瑞吉-桐梓林-瑞吉</t>
  </si>
  <si>
    <t>川AN4W63</t>
  </si>
  <si>
    <t>13:06-21:40</t>
  </si>
  <si>
    <t>瑞吉-银杏金阁-太古里-瑞吉-火车东站</t>
  </si>
  <si>
    <t>川A878SZ8</t>
  </si>
  <si>
    <t>11:12-01:45</t>
  </si>
  <si>
    <t>瑞吉-锦里-瑞吉-群光君悦酒店-楠火锅-瑞吉-万贰麻酒馆-接朋友再去麻酒馆-瑞吉-君悦酒店</t>
  </si>
  <si>
    <t>二小姐的犟脾气不好惹.别惹我</t>
  </si>
  <si>
    <t>14:36-23:07</t>
  </si>
  <si>
    <t>机场-瑞吉-广都-水碾河-广都</t>
  </si>
  <si>
    <t>李晓松</t>
  </si>
  <si>
    <t>金牌辅助</t>
  </si>
  <si>
    <t>鲁彬</t>
  </si>
  <si>
    <t>川AU7222</t>
  </si>
  <si>
    <t>12:18-21:56</t>
  </si>
  <si>
    <t>陈德诚</t>
  </si>
  <si>
    <t>川A2LH40</t>
  </si>
  <si>
    <t>11:24-21:23</t>
  </si>
  <si>
    <t>瑞吉-蜀大侠火锅店-瑞吉-赫本酒吧</t>
  </si>
  <si>
    <t>川A8F4K2</t>
  </si>
  <si>
    <t>11:00-21:16</t>
  </si>
  <si>
    <t>瑞吉-君悦酒店-锦里-君悦酒店-瑞吉</t>
  </si>
  <si>
    <t>珊珊宝贝儿</t>
  </si>
  <si>
    <t>曾超</t>
  </si>
  <si>
    <t>川A4Z550</t>
  </si>
  <si>
    <t>18:50-21:48</t>
  </si>
  <si>
    <t>忘情天书铁蛋（大观园）</t>
  </si>
  <si>
    <t>11:22-20:40</t>
  </si>
  <si>
    <t>瑞吉-机场-瑞吉</t>
  </si>
  <si>
    <t>小♉️瓶盖</t>
  </si>
  <si>
    <t>陈嘉明</t>
  </si>
  <si>
    <t>川A9X42N</t>
  </si>
  <si>
    <t>瑞吉-锦晖西二街-瑞吉</t>
  </si>
  <si>
    <t>小王子</t>
  </si>
  <si>
    <t>15:49-21:59</t>
  </si>
  <si>
    <t>机场-瑞吉-太古里</t>
  </si>
  <si>
    <t>胡振宇</t>
  </si>
  <si>
    <t>郑三</t>
  </si>
  <si>
    <t>川A371VN</t>
  </si>
  <si>
    <t>11:21-18:39</t>
  </si>
  <si>
    <t>一帆的灰机✈️</t>
  </si>
  <si>
    <t>黄小清</t>
  </si>
  <si>
    <t>川AAN252</t>
  </si>
  <si>
    <t>14:54-22:28</t>
  </si>
  <si>
    <t>被朋友接走了，后续做为备车</t>
  </si>
  <si>
    <t>一只</t>
  </si>
  <si>
    <t>川AX555H</t>
  </si>
  <si>
    <t>16:10-21:52</t>
  </si>
  <si>
    <t>金沙遗址博物馆-瑞吉</t>
  </si>
  <si>
    <t>永哥-807</t>
  </si>
  <si>
    <t>黄清龙</t>
  </si>
  <si>
    <t>16:22-23:37</t>
  </si>
  <si>
    <t>董民宇</t>
  </si>
  <si>
    <t>古斯特</t>
  </si>
  <si>
    <t>川A64ZZ0</t>
  </si>
  <si>
    <t>15;30-19:00</t>
  </si>
  <si>
    <t>香格里拉-锦江宾馆-瑞吉-隐庐酒店-瑞吉</t>
  </si>
  <si>
    <t>Kevin</t>
  </si>
  <si>
    <t>周宇豪</t>
  </si>
  <si>
    <t>川A2223W</t>
  </si>
  <si>
    <t>14：00-21：30</t>
  </si>
  <si>
    <t>星辰</t>
  </si>
  <si>
    <t>曾瑞和</t>
  </si>
  <si>
    <t>川AD444G</t>
  </si>
  <si>
    <t>11：30-23：10</t>
  </si>
  <si>
    <t>公司-天府机场-瑞吉酒店-春熙路-太古里-瑞吉</t>
  </si>
  <si>
    <t>最新款古思特</t>
  </si>
  <si>
    <t>高层</t>
  </si>
  <si>
    <t>尚佑</t>
  </si>
  <si>
    <t>邱自航</t>
  </si>
  <si>
    <t>川A122T7</t>
  </si>
  <si>
    <t>10：30-22：00</t>
  </si>
  <si>
    <t>公司（贴车贴）-瑞吉酒店（待命）</t>
  </si>
  <si>
    <t>林学芹取消用车，后续作为备车</t>
  </si>
  <si>
    <t>熊永</t>
  </si>
  <si>
    <t>川A8JD71</t>
  </si>
  <si>
    <t>14：00-24：00</t>
  </si>
  <si>
    <t>机场-瑞吉-凤凰山-瑞吉</t>
  </si>
  <si>
    <t>给我一杯椰子（取消），后续当备车</t>
  </si>
  <si>
    <t>田师傅</t>
  </si>
  <si>
    <t>川AH26Z4</t>
  </si>
  <si>
    <t>瑞吉酒店-新都-香槟广场-瑞吉酒店</t>
  </si>
  <si>
    <t>备车</t>
  </si>
  <si>
    <t>唐刚</t>
  </si>
  <si>
    <t>川A456BZ</t>
  </si>
  <si>
    <t>13：00-21：00</t>
  </si>
  <si>
    <t>酒店（备车）</t>
  </si>
  <si>
    <t>赵文金</t>
  </si>
  <si>
    <t>川A0V3V9</t>
  </si>
  <si>
    <t>14：00-23：30</t>
  </si>
  <si>
    <t>唐宏</t>
  </si>
  <si>
    <t>川A36W9N</t>
  </si>
  <si>
    <t>12:00-23:00</t>
  </si>
  <si>
    <t>易建伟</t>
  </si>
  <si>
    <t>川AKY241</t>
  </si>
  <si>
    <t>14：00-20：30</t>
  </si>
  <si>
    <t>双流机场-天府机场（备车）</t>
  </si>
  <si>
    <t>况文安</t>
  </si>
  <si>
    <t>川ANL000</t>
  </si>
  <si>
    <t>10:30-23：00</t>
  </si>
  <si>
    <t>瑞吉酒店-高新区-瑞吉</t>
  </si>
  <si>
    <t>邱洪</t>
  </si>
  <si>
    <t>川AZ005G</t>
  </si>
  <si>
    <t>12:01-21:52</t>
  </si>
  <si>
    <t>王若菲</t>
  </si>
  <si>
    <t>川AU6606</t>
  </si>
  <si>
    <t>11:56-20:44</t>
  </si>
  <si>
    <t>田建</t>
  </si>
  <si>
    <t>川ALX057</t>
  </si>
  <si>
    <t>12:30-22:28</t>
  </si>
  <si>
    <t>刘晋延</t>
  </si>
  <si>
    <t>川A1104W</t>
  </si>
  <si>
    <t>14:36-0:08</t>
  </si>
  <si>
    <t>王向君</t>
  </si>
  <si>
    <t>川AZ481Q</t>
  </si>
  <si>
    <t>机场-JW万豪-瑞吉酒店-机场-凤凰山-瑞吉</t>
  </si>
  <si>
    <t>14:00-22:00</t>
  </si>
  <si>
    <t>13:00-21:00</t>
  </si>
  <si>
    <t>13:00——21:50</t>
  </si>
  <si>
    <t>瑞吉酒店一一希尔顿酒店一一市二人民医院一一希尔顿酒店一一海堂佳苑一一兄弟文化有限公司一一香格里拉酒店一一瑞吉酒店一一渺秒海鲜大排档一一瑞吉酒店时间</t>
  </si>
  <si>
    <t>超时1小时免收超时费</t>
  </si>
  <si>
    <t>廖应龙</t>
  </si>
  <si>
    <t>川A659RL</t>
  </si>
  <si>
    <t>12:00～20:00</t>
  </si>
  <si>
    <t>瑞吉酒店-机场-瑞吉酒店-到东郊记忆-群光君悦-瑞吉酒店</t>
  </si>
  <si>
    <t>1月15日用车明细</t>
  </si>
  <si>
    <t>2022.1.15</t>
  </si>
  <si>
    <t>11：00-T+03：40</t>
  </si>
  <si>
    <t>瑞吉酒店-凤凰山-香格里拉-太古里-香格里拉</t>
  </si>
  <si>
    <t>12：00-22：14</t>
  </si>
  <si>
    <t>瑞吉酒店-太古里-王府井-中粮鸿云-龙湖天璞-瑞吉酒店</t>
  </si>
  <si>
    <t>07：30-T+01:30</t>
  </si>
  <si>
    <t>瑞吉-凤凰山-刘记烧烤（华阳）-瑞吉</t>
  </si>
  <si>
    <t>08：00-T+02:30</t>
  </si>
  <si>
    <t>瑞吉酒店-太古里-瑞吉-锦里-凤凰山-蜀大侠-瑞吉酒店</t>
  </si>
  <si>
    <t>11:00-T+00:31</t>
  </si>
  <si>
    <t>成都瑞吉酒店-踏水苗圃-凤凰山体育公园-瑞吉酒店-建设巷-成都瑞吉酒店</t>
  </si>
  <si>
    <t>15：00-23：00</t>
  </si>
  <si>
    <t>11：00-T+01:10</t>
  </si>
  <si>
    <t>瑞吉酒店-太古里-酒店-饭店-瑞吉</t>
  </si>
  <si>
    <t>13：30-22：48</t>
  </si>
  <si>
    <t>瑞吉-龙湖天街-瑞吉-凤凰山-香格里拉-中和-太古里-水碾河</t>
  </si>
  <si>
    <t>11：00-00：07</t>
  </si>
  <si>
    <t>瑞吉酒店-香格里拉-熊猫基地-瑞吉-凤凰山-瑞吉-凤凰山-瑞吉</t>
  </si>
  <si>
    <t>10：30-22：30</t>
  </si>
  <si>
    <t>瑞吉酒店-双林路-凤凰山-瑞吉酒店</t>
  </si>
  <si>
    <t>08：00-T+00:30</t>
  </si>
  <si>
    <t>酒店-熊猫基地-酒店-凤凰山-酒店-火锅店-酒店</t>
  </si>
  <si>
    <t>11：00-21：00</t>
  </si>
  <si>
    <t>14：00-23：50</t>
  </si>
  <si>
    <t>瑞吉酒店-香格里拉-凤凰山-春熙路</t>
  </si>
  <si>
    <t>11：00-23：02</t>
  </si>
  <si>
    <t>瑞吉酒店-凤凰山-瑞吉酒店</t>
  </si>
  <si>
    <t>11：00-22：30</t>
  </si>
  <si>
    <t>瑞吉酒店（备车）</t>
  </si>
  <si>
    <t>14：00-22：30</t>
  </si>
  <si>
    <t>12：00-T+04:20</t>
  </si>
  <si>
    <t>瑞吉酒店-香格里拉-太古里-水碾河-瑞吉</t>
  </si>
  <si>
    <t>11：00-23：32</t>
  </si>
  <si>
    <t>11：00-T+01:30</t>
  </si>
  <si>
    <t>瑞吉---香格里拉（N趟）-春熙路--瑞吉-北门大桥-瑞吉-香格里拉-瑞吉</t>
  </si>
  <si>
    <t>川A737ZJ</t>
  </si>
  <si>
    <t>12：12-3:44</t>
  </si>
  <si>
    <t>成都东站-瑞吉-反时针理发店-瑞吉-私人行程</t>
  </si>
  <si>
    <t>川A557Z7</t>
  </si>
  <si>
    <t>11:00-00：30</t>
  </si>
  <si>
    <t>瑞吉-酒店附近-瑞吉-香格里拉酒店-瑞吉</t>
  </si>
  <si>
    <t>川AE475Z</t>
  </si>
  <si>
    <t>13:47-22:54</t>
  </si>
  <si>
    <t>瑞吉-香格里拉酒店-瑞吉-凤凰山-瑞吉</t>
  </si>
  <si>
    <t>川A8259U</t>
  </si>
  <si>
    <t>11:02-23:26</t>
  </si>
  <si>
    <t>瑞吉-五里关火锅店-瑞吉</t>
  </si>
  <si>
    <t>川A6QD02</t>
  </si>
  <si>
    <t>11:01-04:30</t>
  </si>
  <si>
    <t>瑞吉-香格里拉-宽巷子-桐梓林-北湖国际城3期</t>
  </si>
  <si>
    <t>川A36AA2</t>
  </si>
  <si>
    <t>11:00-03:19</t>
  </si>
  <si>
    <t>瑞吉-凤凰林-瑞吉-桐梓林-瑞吉</t>
  </si>
  <si>
    <t>川AN4W64</t>
  </si>
  <si>
    <t>11：10-22:28</t>
  </si>
  <si>
    <t>成都东站-凤凰山-瑞吉</t>
  </si>
  <si>
    <t>川A878SZ9</t>
  </si>
  <si>
    <t>13:00-3:19</t>
  </si>
  <si>
    <t>瑞吉-群光君悦-老妈蹄花店-香格里拉-老妈蹄花</t>
  </si>
  <si>
    <t>川A4F60J</t>
  </si>
  <si>
    <t>13:36-20:00</t>
  </si>
  <si>
    <t>瑞吉-凤凰山-待命</t>
  </si>
  <si>
    <t>川AU7223</t>
  </si>
  <si>
    <t>11:01-22:32</t>
  </si>
  <si>
    <t>瑞吉-凤凰山-瑞吉</t>
  </si>
  <si>
    <t>川A2LH41</t>
  </si>
  <si>
    <t>11:06-20:08</t>
  </si>
  <si>
    <t>瑞吉-宽窄巷子-凤凰山-子非餐厅-瑞吉</t>
  </si>
  <si>
    <t>川A8F4K3</t>
  </si>
  <si>
    <t>14:00-3:22</t>
  </si>
  <si>
    <t>香格里拉-双楠酒店-瑞吉-play house酒吧-待命</t>
  </si>
  <si>
    <t>川A4Z551</t>
  </si>
  <si>
    <t>11:00-2:19</t>
  </si>
  <si>
    <t>瑞吉-博舍酒店-魁星楼-瑞吉-68烧烤店-兰桂坊-瑞吉</t>
  </si>
  <si>
    <t>川A1HZ06</t>
  </si>
  <si>
    <t>12:04-23:17</t>
  </si>
  <si>
    <t>瑞吉-凤凰山-春天商务ktv</t>
  </si>
  <si>
    <t>川A9X43N</t>
  </si>
  <si>
    <t>11:12-23:10</t>
  </si>
  <si>
    <t>瑞吉-马安北路-ifs-瑞吉-凤凰山-郫都区两河东路-宽窄巷子-瑞吉-凤凰山-瑞吉</t>
  </si>
  <si>
    <t>川A237U4</t>
  </si>
  <si>
    <t>11:02-23:10</t>
  </si>
  <si>
    <t>瑞吉-熊猫基地-瑞吉-凤凰山-瑞吉</t>
  </si>
  <si>
    <t>川A372VN</t>
  </si>
  <si>
    <t>11:00-21:00</t>
  </si>
  <si>
    <t>川AAN253</t>
  </si>
  <si>
    <t>11:01-23:15</t>
  </si>
  <si>
    <t>瑞吉-市二医院-太古里-熊猫基地-环球中心-瑞吉-凤凰山-太古里-瑞吉</t>
  </si>
  <si>
    <t>川AX556H</t>
  </si>
  <si>
    <t>8:00-21:53</t>
  </si>
  <si>
    <t>瑞吉-蜀大侠-瑞吉-成都博物馆-瑞吉-锦里-人民公园-瑞吉</t>
  </si>
  <si>
    <t>永哥-808</t>
  </si>
  <si>
    <t>3U8907</t>
  </si>
  <si>
    <t>11:00-23:16</t>
  </si>
  <si>
    <t>瑞吉-太古里-瑞吉-凤凰山-瑞吉-太古里</t>
  </si>
  <si>
    <t>10:00-T+02:00</t>
  </si>
  <si>
    <t>瑞吉-送客人吃早餐-接化妆师-酒店-凤凰山-太古里-凤凰山-瑞吉-火锅店-酒吧</t>
  </si>
  <si>
    <t>酒店（待命）-太古里-春熙路-酒店</t>
  </si>
  <si>
    <t>10：00-23：00</t>
  </si>
  <si>
    <t>酒店-泰山大厦-酒店-凤凰山-酒店</t>
  </si>
  <si>
    <t>11：00-T+02:30</t>
  </si>
  <si>
    <t>一品天下-三星堆-339-凤凰山-香格里拉-瑞吉</t>
  </si>
  <si>
    <t>vvip</t>
  </si>
  <si>
    <t>高层游览用车</t>
  </si>
  <si>
    <t>朱师傅</t>
  </si>
  <si>
    <t>川ACK939</t>
  </si>
  <si>
    <t>09：00-17：00</t>
  </si>
  <si>
    <t>瑞吉酒店-三星堆-电视塔-瑞吉</t>
  </si>
  <si>
    <t>隆斌</t>
  </si>
  <si>
    <t>川A30186</t>
  </si>
  <si>
    <t>13：30-23：00</t>
  </si>
  <si>
    <t>瑞吉-凤凰山-会场</t>
  </si>
  <si>
    <t>09：30-22：30</t>
  </si>
  <si>
    <t>瑞吉酒店（拿花）-机场-瑞吉酒店-凤凰山-瑞吉</t>
  </si>
  <si>
    <t>09：00-24：00</t>
  </si>
  <si>
    <t>瑞吉酒店（拿花）-机场-瑞吉酒店（备车）</t>
  </si>
  <si>
    <t>11：00-24：00</t>
  </si>
  <si>
    <t>瑞吉酒店-凤凰山-香格里拉</t>
  </si>
  <si>
    <t>10:00-2:44</t>
  </si>
  <si>
    <t>10:01-2:44</t>
  </si>
  <si>
    <t>12:00-0:03</t>
  </si>
  <si>
    <t>16:00-2:25</t>
  </si>
  <si>
    <t>川AZ181Q</t>
  </si>
  <si>
    <t>12:00-03:00</t>
  </si>
  <si>
    <t>瑞吉酒店一成都339电视台一瑞吉酒店一香格里拉酒店一瑞吉酒店</t>
  </si>
  <si>
    <t>12:00-04:00</t>
  </si>
  <si>
    <t>瑞吉酒店～凤凰山体育馆～香格里拉酒店～瑞吉酒店～香格里拉酒店～曾哥烧烤～瑞吉酒店</t>
  </si>
  <si>
    <t>09:00—-02:00</t>
  </si>
  <si>
    <t>瑞吉酒店一一会场一一双流机场一一卡尔顿酒店一一香格里拉酒店一一会场一一卡尔顿酒店一一香格里拉一一瑞吉酒店</t>
  </si>
  <si>
    <t>11:00～00:30</t>
  </si>
  <si>
    <t>瑞吉酒店-北新干道-瑞吉酒店-群光君越-皇冠假日-东风大桥</t>
  </si>
  <si>
    <t>刘治川</t>
  </si>
  <si>
    <t>川A1E68H</t>
  </si>
  <si>
    <t>黄义忠</t>
  </si>
  <si>
    <t>川A1UY28</t>
  </si>
  <si>
    <t>瑞吉酒店待命</t>
  </si>
  <si>
    <t>彭良</t>
  </si>
  <si>
    <t>川A2C27Z</t>
  </si>
  <si>
    <t>黄福明</t>
  </si>
  <si>
    <t>川A47U6Y</t>
  </si>
  <si>
    <t>冯望</t>
  </si>
  <si>
    <t>川A936KV</t>
  </si>
  <si>
    <t>14:00~23:38</t>
  </si>
  <si>
    <t>瑞吉酒店~凤凰山~瑞吉酒店</t>
  </si>
  <si>
    <t>曾兵</t>
  </si>
  <si>
    <t>川A1Z2N4</t>
  </si>
  <si>
    <t>瑞吉酒店一香格里拉酒店一瑞吉酒店一凤凰山体育公园一瑞吉酒店一凤凰山体育公园一酒店</t>
  </si>
  <si>
    <t>1月16日用车明细</t>
  </si>
  <si>
    <t>2022.1.16</t>
  </si>
  <si>
    <t>10：00-T+03：20</t>
  </si>
  <si>
    <t>瑞吉-丽思卡尔顿-太古里-丽思卡尔顿</t>
  </si>
  <si>
    <t>11：00-20：00</t>
  </si>
  <si>
    <t>瑞吉酒店（待命）-机场-瑞吉酒店</t>
  </si>
  <si>
    <t>10：30-T+03:30</t>
  </si>
  <si>
    <t>瑞吉-太古里（N趟）-香格里拉-饺子酒馆-瑞吉</t>
  </si>
  <si>
    <t>08：00-13：00</t>
  </si>
  <si>
    <t>11:00-16:58</t>
  </si>
  <si>
    <t>成都瑞吉酒店-成都双流国际机场-成都瑞吉酒店-成都双流国际机场</t>
  </si>
  <si>
    <t>叶云军</t>
  </si>
  <si>
    <t>川A2535W</t>
  </si>
  <si>
    <t>酒店待命后服务郭潇雨</t>
  </si>
  <si>
    <t>11：30-22：00</t>
  </si>
  <si>
    <t>瑞吉酒店（待命）-华润广场-酒店-学道街-酒店</t>
  </si>
  <si>
    <t>瑞吉酒店-机场-瑞吉酒店（待命）</t>
  </si>
  <si>
    <t>06：00-16：48</t>
  </si>
  <si>
    <t>瑞吉-T2-瑞吉-香格里拉-川音-香格里拉-天府机场-瑞吉</t>
  </si>
  <si>
    <t>11：00-00：00</t>
  </si>
  <si>
    <t>瑞吉-东郊记忆-瑞吉-凤凰山-瑞吉</t>
  </si>
  <si>
    <t>11：00-17：30</t>
  </si>
  <si>
    <t>酒店-太古里-酒店-机场</t>
  </si>
  <si>
    <t>11：00-19：00</t>
  </si>
  <si>
    <t>12：30-20：30</t>
  </si>
  <si>
    <t>瑞吉-香格里拉-青石桥-丽思卡尔顿-机场-丽思卡尔顿-瑞吉-香格里拉</t>
  </si>
  <si>
    <t>10：00-18：30</t>
  </si>
  <si>
    <t>瑞吉酒店-里院传家菜-瑞吉酒店</t>
  </si>
  <si>
    <t>11：30-20：20</t>
  </si>
  <si>
    <t>11：00-16：30</t>
  </si>
  <si>
    <t>瑞吉酒店-春熙路-机场</t>
  </si>
  <si>
    <t>09：30-18：30</t>
  </si>
  <si>
    <t>瑞吉酒店-天府机场-瑞吉酒店（待命）</t>
  </si>
  <si>
    <t>瑞吉酒店-香格里拉-瑞吉酒店</t>
  </si>
  <si>
    <t>11：00-16：00</t>
  </si>
  <si>
    <t>香格里拉—瑞吉—双流机场</t>
  </si>
  <si>
    <t>川A738ZJ</t>
  </si>
  <si>
    <t>11:21-13:38</t>
  </si>
  <si>
    <t>客人不用车，作为备车</t>
  </si>
  <si>
    <t>川A557Z8</t>
  </si>
  <si>
    <t>10：56-16:36</t>
  </si>
  <si>
    <t>瑞吉-机场-华西空港医院-永安社区服务中心-机场</t>
  </si>
  <si>
    <t>川AE476Z</t>
  </si>
  <si>
    <t>11:01-12:25</t>
  </si>
  <si>
    <t>瑞吉-香格里拉酒店</t>
  </si>
  <si>
    <t>川A8260U</t>
  </si>
  <si>
    <t>11:00-20:34</t>
  </si>
  <si>
    <t>川A6QD03</t>
  </si>
  <si>
    <t>11:00-04:31</t>
  </si>
  <si>
    <t>瑞吉-香格里拉-廊桥THE BRIDGE-桐梓林-瑞吉酒店</t>
  </si>
  <si>
    <t>川A36AA3</t>
  </si>
  <si>
    <t>11:00-17:26</t>
  </si>
  <si>
    <t>瑞吉-交大-瑞吉</t>
  </si>
  <si>
    <t>川AN4W65</t>
  </si>
  <si>
    <t>11:00-16:32</t>
  </si>
  <si>
    <t>瑞吉-宽窄巷子-待命</t>
  </si>
  <si>
    <t>川A878SZ10</t>
  </si>
  <si>
    <t>12:00-13:20</t>
  </si>
  <si>
    <t>瑞吉-机场</t>
  </si>
  <si>
    <t>川A4F61J</t>
  </si>
  <si>
    <t>11:02-18:10</t>
  </si>
  <si>
    <t>瑞吉酒店-锦尚天华-瑞吉酒店</t>
  </si>
  <si>
    <t>川AU7224</t>
  </si>
  <si>
    <t>5:16-17:05</t>
  </si>
  <si>
    <t>瑞吉-双流机场-瑞吉-双流机场</t>
  </si>
  <si>
    <t>川A2LH42</t>
  </si>
  <si>
    <t>7:00-11:39</t>
  </si>
  <si>
    <t>川A8F4K4</t>
  </si>
  <si>
    <t>12:33-13:44</t>
  </si>
  <si>
    <t>君悦酒店-机场</t>
  </si>
  <si>
    <t>川A4Z552</t>
  </si>
  <si>
    <t>9:36-10:46</t>
  </si>
  <si>
    <t>川A1HZ07</t>
  </si>
  <si>
    <t>12:03-00:41</t>
  </si>
  <si>
    <t>川A9X44N</t>
  </si>
  <si>
    <t>11:07-21:04</t>
  </si>
  <si>
    <t>瑞吉-锦晖西二街-成都高新豪生酒店</t>
  </si>
  <si>
    <t>川A237U5</t>
  </si>
  <si>
    <t>11:00-21:20</t>
  </si>
  <si>
    <t>瑞吉-宽窄巷子-瑞吉</t>
  </si>
  <si>
    <t>川A373VN</t>
  </si>
  <si>
    <t>11:04-19:25</t>
  </si>
  <si>
    <t>客户临时通知不用车，在酒店备车</t>
  </si>
  <si>
    <t>川AAN254</t>
  </si>
  <si>
    <t>10:00-12:21</t>
  </si>
  <si>
    <t>川AX557H</t>
  </si>
  <si>
    <t>9:55-16:59</t>
  </si>
  <si>
    <t>瑞吉-成都博物馆-杜甫草堂-省博物馆-喜来登酒店</t>
  </si>
  <si>
    <t>永哥-809</t>
  </si>
  <si>
    <t>3U8908</t>
  </si>
  <si>
    <t>11:00-23：16</t>
  </si>
  <si>
    <t>瑞吉-丽思卡尔顿-机场</t>
  </si>
  <si>
    <t>14:00-19:00</t>
  </si>
  <si>
    <t>瑞吉酒店（待命）-丽思卡尔顿</t>
  </si>
  <si>
    <t>09：00-13：40</t>
  </si>
  <si>
    <t>酒店（待命）-机场</t>
  </si>
  <si>
    <t>04：00-08：00</t>
  </si>
  <si>
    <t>酒店-天府机场</t>
  </si>
  <si>
    <t>09：00-20：00</t>
  </si>
  <si>
    <t>瑞吉酒店-天府新区-瑞吉酒店-天府新区第一小学-瑞吉酒店-洲际酒店</t>
  </si>
  <si>
    <t>08：00-17：30</t>
  </si>
  <si>
    <t>09：00-19：00</t>
  </si>
  <si>
    <t>09：00-22：40</t>
  </si>
  <si>
    <t>瑞吉酒店-机场-瑞吉酒店-香格里拉-三星堆-建设路-香格里拉-瑞吉酒店</t>
  </si>
  <si>
    <t>瑞吉</t>
  </si>
  <si>
    <t>09：00-14：00</t>
  </si>
  <si>
    <t>08：00-17：00</t>
  </si>
  <si>
    <t>瑞吉酒店-机场-瑞吉酒店（备车）</t>
  </si>
  <si>
    <t>瑞吉酒店-小关庙-瑞吉酒店</t>
  </si>
  <si>
    <t>11:58-19:32</t>
  </si>
  <si>
    <t>11:59-20:49</t>
  </si>
  <si>
    <t>12:54-20:54</t>
  </si>
  <si>
    <t>梓潼街-瑞吉-龙凤山</t>
  </si>
  <si>
    <t>12:46-20:44</t>
  </si>
  <si>
    <t>黎兆荣</t>
  </si>
  <si>
    <t>川AV1330</t>
  </si>
  <si>
    <t>12:55-13:21</t>
  </si>
  <si>
    <t>川AZ280Q</t>
  </si>
  <si>
    <t>瑞吉酒店-美仙儿写真-瑞吉酒店</t>
  </si>
  <si>
    <t>12:00-20:00</t>
  </si>
  <si>
    <t>09:00—-21：00</t>
  </si>
  <si>
    <t>瑞吉酒店一都江堰一卡尔顿酒店一瑞吉酒店一卡尔顿酒店一一群光君悦酒店</t>
  </si>
  <si>
    <t>瑞吉酒店备车-双流机场</t>
  </si>
  <si>
    <t>10:00-16:00</t>
  </si>
  <si>
    <t>酒店—凤凰山—机场</t>
  </si>
  <si>
    <t>11:30-16:30</t>
  </si>
  <si>
    <t>瑞吉酒店备车～双流机场～瑞吉酒店</t>
  </si>
  <si>
    <t>1月17日用车明细</t>
  </si>
  <si>
    <t>2022.1.17</t>
  </si>
  <si>
    <t>05:00-16：40</t>
  </si>
  <si>
    <t>丽思卡尔顿-天府机场-瑞吉酒店-机场-瑞吉酒店</t>
  </si>
  <si>
    <t>先送褚洪洋后送YK</t>
  </si>
  <si>
    <t>11：00-17：00</t>
  </si>
  <si>
    <t>05：30-16：30</t>
  </si>
  <si>
    <t>瑞吉酒店-机场-瑞吉酒店-凯悦酒店-机场-瑞吉酒店</t>
  </si>
  <si>
    <t>07：30-17：30</t>
  </si>
  <si>
    <t>瑞吉酒店-三星堆-熊猫基地-瑞吉酒店</t>
  </si>
  <si>
    <t>05：30-12：30</t>
  </si>
  <si>
    <t>酒店-机场-酒店</t>
  </si>
  <si>
    <t>03：20-16：20</t>
  </si>
  <si>
    <t>丽思卡尔顿-机场-瑞吉酒店-天府机场-瑞吉酒店</t>
  </si>
  <si>
    <t>10：30-12：30</t>
  </si>
  <si>
    <t>瑞吉酒店-机场</t>
  </si>
  <si>
    <t>车辆因车贴导致右侧车门脱漆，维修费：500</t>
  </si>
  <si>
    <t>03：10-T_01:30</t>
  </si>
  <si>
    <t>瑞吉酒店-机场-瑞吉酒店-盛世草堂-瑞吉酒店-博雅广场-瑞吉酒店-璞悦天府酒店-瑞吉酒店</t>
  </si>
  <si>
    <t>川A87SZ7</t>
  </si>
  <si>
    <t>13:28-14:50</t>
  </si>
  <si>
    <t>瑞吉-成都双流国际机场</t>
  </si>
  <si>
    <t>川AN4W66</t>
  </si>
  <si>
    <t>临时取消</t>
  </si>
  <si>
    <t>川A4F62J</t>
  </si>
  <si>
    <t>11:02-18:07</t>
  </si>
  <si>
    <t>千一取消包车，送王磊后航班更改</t>
  </si>
  <si>
    <t>川A237U6</t>
  </si>
  <si>
    <t>11:01-22:24</t>
  </si>
  <si>
    <t>瑞吉-洛带古镇-玉林街道-成都远洋太古里-瑞吉酒店-玉林街道-瑞吉酒店</t>
  </si>
  <si>
    <t>08：30-17：00</t>
  </si>
  <si>
    <t>洲际酒店-高新经济开发局-生活美学-数字文创-天府三街，四街-洲际</t>
  </si>
  <si>
    <t>12:55-13:22</t>
  </si>
  <si>
    <t>川ANA197</t>
  </si>
  <si>
    <t>09：00-18：00</t>
  </si>
  <si>
    <t>1月18日用车明细</t>
  </si>
  <si>
    <t>2022.1.18</t>
  </si>
  <si>
    <t>11:30-23:30</t>
  </si>
  <si>
    <t>包车取消送谢迪</t>
  </si>
  <si>
    <t>川A4F63J</t>
  </si>
  <si>
    <t>8:17-16:09</t>
  </si>
  <si>
    <t>JW万豪酒店-天府机场-茂业天地-天府机场</t>
  </si>
  <si>
    <t>10:40-15:34</t>
  </si>
  <si>
    <t>瑞吉-天府国际机场</t>
  </si>
  <si>
    <t>川A237U7</t>
  </si>
  <si>
    <t>11:04-15:03</t>
  </si>
  <si>
    <t>瑞吉酒店-双流国际机场</t>
  </si>
  <si>
    <t>酒店-机场-待命</t>
  </si>
  <si>
    <t>余师傅</t>
  </si>
  <si>
    <t>到酒店等候，客人通知不走</t>
  </si>
  <si>
    <t>川AX171A</t>
  </si>
  <si>
    <t>酒店-机场（因古斯特坐不下临时加的车）</t>
  </si>
  <si>
    <t>1月11日瑞吉酒店司机培训10人到场</t>
  </si>
  <si>
    <t>司机餐费（227次包车*60元/人）=13620元</t>
  </si>
  <si>
    <t>合计费用</t>
  </si>
</sst>
</file>

<file path=xl/styles.xml><?xml version="1.0" encoding="utf-8"?>
<styleSheet xmlns="http://schemas.openxmlformats.org/spreadsheetml/2006/main">
  <numFmts count="12">
    <numFmt numFmtId="176" formatCode="0.00_ "/>
    <numFmt numFmtId="177" formatCode="\¥#,##0.00;[Red]\(\¥#,##0.00\)"/>
    <numFmt numFmtId="178" formatCode="0_);[Red]\(0\)"/>
    <numFmt numFmtId="179" formatCode="h:mm;@"/>
    <numFmt numFmtId="7" formatCode="&quot;￥&quot;#,##0.00;&quot;￥&quot;\-#,##0.00"/>
    <numFmt numFmtId="6" formatCode="&quot;￥&quot;#,##0;[Red]&quot;￥&quot;\-#,##0"/>
    <numFmt numFmtId="180" formatCode="0_ "/>
    <numFmt numFmtId="41" formatCode="_ * #,##0_ ;_ * \-#,##0_ ;_ * &quot;-&quot;_ ;_ @_ "/>
    <numFmt numFmtId="43" formatCode="_ * #,##0.00_ ;_ * \-#,##0.00_ ;_ * &quot;-&quot;??_ ;_ @_ "/>
    <numFmt numFmtId="181" formatCode="_ \¥* #,##0.00_ ;_ \¥* \-#,##0.00_ ;_ \¥* &quot;-&quot;??_ ;_ @_ "/>
    <numFmt numFmtId="182" formatCode="[$-409]d\/mmm\/yy;@"/>
    <numFmt numFmtId="42" formatCode="_ &quot;￥&quot;* #,##0_ ;_ &quot;￥&quot;* \-#,##0_ ;_ &quot;￥&quot;* &quot;-&quot;_ ;_ @_ "/>
  </numFmts>
  <fonts count="106">
    <font>
      <sz val="11"/>
      <color theme="1"/>
      <name val="DengXian"/>
      <charset val="134"/>
      <scheme val="minor"/>
    </font>
    <font>
      <sz val="12"/>
      <color theme="1"/>
      <name val="DengXian"/>
      <charset val="134"/>
      <scheme val="minor"/>
    </font>
    <font>
      <sz val="9"/>
      <color rgb="FF000000"/>
      <name val="DengXian"/>
      <charset val="134"/>
      <scheme val="minor"/>
    </font>
    <font>
      <b/>
      <sz val="9"/>
      <color rgb="FF000000"/>
      <name val="DengXian"/>
      <charset val="134"/>
      <scheme val="minor"/>
    </font>
    <font>
      <sz val="9"/>
      <color rgb="FFED7D31"/>
      <name val="DengXian"/>
      <charset val="134"/>
      <scheme val="minor"/>
    </font>
    <font>
      <b/>
      <sz val="10"/>
      <color rgb="FF000000"/>
      <name val="DengXian"/>
      <charset val="134"/>
      <scheme val="minor"/>
    </font>
    <font>
      <b/>
      <sz val="11"/>
      <color rgb="FF000000"/>
      <name val="DengXian"/>
      <charset val="134"/>
      <scheme val="minor"/>
    </font>
    <font>
      <sz val="11"/>
      <name val="DengXian"/>
      <charset val="134"/>
      <scheme val="minor"/>
    </font>
    <font>
      <b/>
      <sz val="11"/>
      <name val="DengXian"/>
      <charset val="134"/>
      <scheme val="minor"/>
    </font>
    <font>
      <b/>
      <sz val="11"/>
      <color rgb="FFFF4343"/>
      <name val="DengXian"/>
      <charset val="134"/>
      <scheme val="minor"/>
    </font>
    <font>
      <sz val="12"/>
      <name val="微软雅黑"/>
      <charset val="134"/>
    </font>
    <font>
      <sz val="12"/>
      <color rgb="FFFF0000"/>
      <name val="微软雅黑"/>
      <charset val="134"/>
    </font>
    <font>
      <b/>
      <sz val="12"/>
      <name val="微软雅黑"/>
      <charset val="134"/>
    </font>
    <font>
      <sz val="12"/>
      <name val="宋体"/>
      <charset val="134"/>
    </font>
    <font>
      <strike/>
      <sz val="12"/>
      <name val="微软雅黑"/>
      <charset val="134"/>
    </font>
    <font>
      <strike/>
      <sz val="11"/>
      <name val="DengXian"/>
      <charset val="134"/>
      <scheme val="minor"/>
    </font>
    <font>
      <sz val="11"/>
      <name val="微软雅黑"/>
      <charset val="134"/>
    </font>
    <font>
      <strike/>
      <sz val="11"/>
      <name val="微软雅黑"/>
      <charset val="134"/>
    </font>
    <font>
      <sz val="12"/>
      <color rgb="FFFF4343"/>
      <name val="微软雅黑"/>
      <charset val="134"/>
    </font>
    <font>
      <b/>
      <strike/>
      <sz val="12"/>
      <name val="微软雅黑"/>
      <charset val="134"/>
    </font>
    <font>
      <sz val="11"/>
      <color rgb="FFFF4343"/>
      <name val="微软雅黑"/>
      <charset val="134"/>
    </font>
    <font>
      <b/>
      <strike/>
      <sz val="11"/>
      <name val="微软雅黑"/>
      <charset val="134"/>
    </font>
    <font>
      <sz val="10"/>
      <color rgb="FF000000"/>
      <name val="微软雅黑"/>
      <charset val="134"/>
    </font>
    <font>
      <sz val="12"/>
      <color rgb="FF1F2329"/>
      <name val="微软雅黑"/>
      <charset val="134"/>
    </font>
    <font>
      <sz val="12"/>
      <color theme="1"/>
      <name val="微软雅黑"/>
      <charset val="134"/>
    </font>
    <font>
      <sz val="12"/>
      <color rgb="FF000000"/>
      <name val="微软雅黑"/>
      <charset val="134"/>
    </font>
    <font>
      <sz val="12"/>
      <color rgb="FFF54A45"/>
      <name val="微软雅黑"/>
      <charset val="134"/>
    </font>
    <font>
      <b/>
      <strike/>
      <sz val="12"/>
      <color rgb="FFFF0000"/>
      <name val="微软雅黑"/>
      <charset val="134"/>
    </font>
    <font>
      <sz val="12"/>
      <color rgb="FF00B050"/>
      <name val="微软雅黑"/>
      <charset val="134"/>
    </font>
    <font>
      <b/>
      <sz val="12"/>
      <color rgb="FFF54A45"/>
      <name val="微软雅黑"/>
      <charset val="134"/>
    </font>
    <font>
      <strike/>
      <sz val="12"/>
      <color rgb="FFFF0000"/>
      <name val="微软雅黑"/>
      <charset val="134"/>
    </font>
    <font>
      <sz val="10"/>
      <color theme="1"/>
      <name val="微软雅黑"/>
      <charset val="134"/>
    </font>
    <font>
      <sz val="10"/>
      <name val="微软雅黑"/>
      <charset val="134"/>
    </font>
    <font>
      <b/>
      <sz val="12"/>
      <color rgb="FFFF4343"/>
      <name val="微软雅黑"/>
      <charset val="134"/>
    </font>
    <font>
      <b/>
      <sz val="12"/>
      <name val="宋体"/>
      <charset val="134"/>
    </font>
    <font>
      <b/>
      <sz val="12"/>
      <color rgb="FFFF4343"/>
      <name val="宋体"/>
      <charset val="134"/>
    </font>
    <font>
      <sz val="11"/>
      <color rgb="FF000000"/>
      <name val="DengXian"/>
      <charset val="134"/>
      <scheme val="minor"/>
    </font>
    <font>
      <sz val="10"/>
      <color theme="1"/>
      <name val="DengXian"/>
      <charset val="134"/>
      <scheme val="minor"/>
    </font>
    <font>
      <sz val="10"/>
      <name val="DengXian"/>
      <charset val="134"/>
      <scheme val="minor"/>
    </font>
    <font>
      <b/>
      <sz val="10"/>
      <name val="DengXian"/>
      <charset val="134"/>
      <scheme val="minor"/>
    </font>
    <font>
      <strike/>
      <sz val="10"/>
      <name val="DengXian"/>
      <charset val="134"/>
      <scheme val="minor"/>
    </font>
    <font>
      <sz val="12"/>
      <name val="DengXian"/>
      <charset val="134"/>
      <scheme val="minor"/>
    </font>
    <font>
      <sz val="11"/>
      <name val="方正书宋_GBK"/>
      <charset val="134"/>
    </font>
    <font>
      <sz val="12"/>
      <name val="方正书宋_GBK"/>
      <charset val="134"/>
    </font>
    <font>
      <sz val="10"/>
      <name val="Calibri"/>
      <charset val="134"/>
    </font>
    <font>
      <sz val="12"/>
      <name val="Calibri"/>
      <charset val="134"/>
    </font>
    <font>
      <u/>
      <sz val="10"/>
      <name val="DengXian"/>
      <charset val="134"/>
      <scheme val="minor"/>
    </font>
    <font>
      <sz val="9"/>
      <name val="DengXian"/>
      <charset val="134"/>
      <scheme val="minor"/>
    </font>
    <font>
      <b/>
      <sz val="10"/>
      <color theme="1"/>
      <name val="微软雅黑"/>
      <charset val="134"/>
    </font>
    <font>
      <b/>
      <sz val="10"/>
      <color theme="1"/>
      <name val="DengXian"/>
      <charset val="134"/>
      <scheme val="minor"/>
    </font>
    <font>
      <sz val="11"/>
      <color rgb="FFFF0000"/>
      <name val="DengXian"/>
      <charset val="134"/>
      <scheme val="minor"/>
    </font>
    <font>
      <b/>
      <sz val="11"/>
      <name val="微软雅黑"/>
      <charset val="134"/>
    </font>
    <font>
      <sz val="11"/>
      <color theme="1"/>
      <name val="微软雅黑"/>
      <charset val="134"/>
    </font>
    <font>
      <b/>
      <sz val="10"/>
      <name val="微软雅黑"/>
      <charset val="134"/>
    </font>
    <font>
      <b/>
      <sz val="10"/>
      <color rgb="FFFF0000"/>
      <name val="微软雅黑"/>
      <charset val="134"/>
    </font>
    <font>
      <b/>
      <sz val="10"/>
      <color rgb="FFFF4343"/>
      <name val="微软雅黑"/>
      <charset val="134"/>
    </font>
    <font>
      <sz val="11"/>
      <color indexed="8"/>
      <name val="DengXian"/>
      <charset val="134"/>
      <scheme val="minor"/>
    </font>
    <font>
      <b/>
      <sz val="11"/>
      <color theme="1"/>
      <name val="DengXian"/>
      <charset val="134"/>
      <scheme val="minor"/>
    </font>
    <font>
      <sz val="11"/>
      <color theme="1"/>
      <name val="Microsoft Sans Serif"/>
      <charset val="134"/>
    </font>
    <font>
      <b/>
      <sz val="11"/>
      <color theme="1"/>
      <name val="Microsoft Sans Serif"/>
      <charset val="134"/>
    </font>
    <font>
      <b/>
      <sz val="16"/>
      <color theme="1"/>
      <name val="DengXian"/>
      <charset val="134"/>
      <scheme val="minor"/>
    </font>
    <font>
      <sz val="9"/>
      <color theme="0"/>
      <name val="微软雅黑"/>
      <charset val="134"/>
    </font>
    <font>
      <sz val="9"/>
      <color theme="1"/>
      <name val="微软雅黑"/>
      <charset val="134"/>
    </font>
    <font>
      <b/>
      <sz val="9"/>
      <color theme="0"/>
      <name val="微软雅黑"/>
      <charset val="134"/>
    </font>
    <font>
      <sz val="9"/>
      <color rgb="FF000000"/>
      <name val="微软雅黑"/>
      <charset val="134"/>
    </font>
    <font>
      <sz val="8"/>
      <color indexed="8"/>
      <name val="微软雅黑"/>
      <charset val="134"/>
    </font>
    <font>
      <sz val="8"/>
      <color theme="1"/>
      <name val="微软雅黑"/>
      <charset val="134"/>
    </font>
    <font>
      <sz val="8"/>
      <name val="微软雅黑"/>
      <charset val="134"/>
    </font>
    <font>
      <b/>
      <sz val="8"/>
      <color rgb="FF000000"/>
      <name val="微软雅黑"/>
      <charset val="134"/>
    </font>
    <font>
      <b/>
      <sz val="8"/>
      <color indexed="8"/>
      <name val="微软雅黑"/>
      <charset val="134"/>
    </font>
    <font>
      <b/>
      <sz val="8"/>
      <color theme="0"/>
      <name val="微软雅黑"/>
      <charset val="134"/>
    </font>
    <font>
      <b/>
      <sz val="8"/>
      <color theme="1"/>
      <name val="微软雅黑"/>
      <charset val="134"/>
    </font>
    <font>
      <b/>
      <sz val="8"/>
      <name val="微软雅黑"/>
      <charset val="134"/>
    </font>
    <font>
      <strike/>
      <sz val="8"/>
      <name val="微软雅黑"/>
      <charset val="134"/>
    </font>
    <font>
      <sz val="8"/>
      <color theme="0"/>
      <name val="微软雅黑"/>
      <charset val="134"/>
    </font>
    <font>
      <u/>
      <sz val="8"/>
      <color theme="10"/>
      <name val="微软雅黑"/>
      <charset val="134"/>
    </font>
    <font>
      <sz val="8"/>
      <color rgb="FFFF0000"/>
      <name val="微软雅黑"/>
      <charset val="134"/>
    </font>
    <font>
      <sz val="8"/>
      <color rgb="FF000000"/>
      <name val="微软雅黑"/>
      <charset val="134"/>
    </font>
    <font>
      <b/>
      <sz val="8"/>
      <color rgb="FFFF0000"/>
      <name val="微软雅黑"/>
      <charset val="134"/>
    </font>
    <font>
      <u/>
      <sz val="8"/>
      <name val="微软雅黑"/>
      <charset val="134"/>
    </font>
    <font>
      <sz val="8"/>
      <color rgb="FFF54A45"/>
      <name val="微软雅黑"/>
      <charset val="134"/>
    </font>
    <font>
      <sz val="8"/>
      <color rgb="FF1F2329"/>
      <name val="微软雅黑"/>
      <charset val="134"/>
    </font>
    <font>
      <sz val="11"/>
      <color rgb="FFFA7D00"/>
      <name val="DengXian"/>
      <charset val="0"/>
      <scheme val="minor"/>
    </font>
    <font>
      <sz val="11"/>
      <color theme="1"/>
      <name val="DengXian"/>
      <charset val="0"/>
      <scheme val="minor"/>
    </font>
    <font>
      <sz val="11"/>
      <color indexed="8"/>
      <name val="宋体"/>
      <charset val="134"/>
    </font>
    <font>
      <sz val="11"/>
      <color theme="0"/>
      <name val="DengXian"/>
      <charset val="0"/>
      <scheme val="minor"/>
    </font>
    <font>
      <b/>
      <sz val="18"/>
      <color theme="3"/>
      <name val="DengXian"/>
      <charset val="134"/>
      <scheme val="minor"/>
    </font>
    <font>
      <u/>
      <sz val="11"/>
      <color theme="10"/>
      <name val="DengXian"/>
      <charset val="134"/>
      <scheme val="minor"/>
    </font>
    <font>
      <u/>
      <sz val="11"/>
      <color rgb="FF800080"/>
      <name val="DengXian"/>
      <charset val="0"/>
      <scheme val="minor"/>
    </font>
    <font>
      <b/>
      <sz val="13"/>
      <color theme="3"/>
      <name val="DengXian"/>
      <charset val="134"/>
      <scheme val="minor"/>
    </font>
    <font>
      <sz val="11"/>
      <color rgb="FF9C0006"/>
      <name val="DengXian"/>
      <charset val="0"/>
      <scheme val="minor"/>
    </font>
    <font>
      <sz val="11"/>
      <color rgb="FF9C6500"/>
      <name val="DengXian"/>
      <charset val="0"/>
      <scheme val="minor"/>
    </font>
    <font>
      <b/>
      <sz val="11"/>
      <color rgb="FFFA7D00"/>
      <name val="DengXian"/>
      <charset val="0"/>
      <scheme val="minor"/>
    </font>
    <font>
      <sz val="11"/>
      <color rgb="FFFF0000"/>
      <name val="DengXian"/>
      <charset val="0"/>
      <scheme val="minor"/>
    </font>
    <font>
      <b/>
      <sz val="11"/>
      <color rgb="FFFFFFFF"/>
      <name val="DengXian"/>
      <charset val="0"/>
      <scheme val="minor"/>
    </font>
    <font>
      <b/>
      <sz val="11"/>
      <color theme="1"/>
      <name val="DengXian"/>
      <charset val="0"/>
      <scheme val="minor"/>
    </font>
    <font>
      <b/>
      <sz val="11"/>
      <color theme="3"/>
      <name val="DengXian"/>
      <charset val="134"/>
      <scheme val="minor"/>
    </font>
    <font>
      <sz val="11"/>
      <color rgb="FF006100"/>
      <name val="DengXian"/>
      <charset val="0"/>
      <scheme val="minor"/>
    </font>
    <font>
      <sz val="11"/>
      <color rgb="FF3F3F76"/>
      <name val="DengXian"/>
      <charset val="0"/>
      <scheme val="minor"/>
    </font>
    <font>
      <b/>
      <sz val="11"/>
      <color rgb="FF3F3F3F"/>
      <name val="DengXian"/>
      <charset val="0"/>
      <scheme val="minor"/>
    </font>
    <font>
      <b/>
      <sz val="15"/>
      <color theme="3"/>
      <name val="DengXian"/>
      <charset val="134"/>
      <scheme val="minor"/>
    </font>
    <font>
      <i/>
      <sz val="11"/>
      <color rgb="FF7F7F7F"/>
      <name val="DengXian"/>
      <charset val="0"/>
      <scheme val="minor"/>
    </font>
    <font>
      <sz val="12"/>
      <name val="Times New Roman"/>
      <charset val="134"/>
    </font>
    <font>
      <sz val="12"/>
      <name val="Tahoma"/>
      <charset val="134"/>
    </font>
    <font>
      <sz val="12"/>
      <color rgb="FFFF0000"/>
      <name val="Times New Roman"/>
      <charset val="134"/>
    </font>
    <font>
      <sz val="11"/>
      <color theme="1"/>
      <name val="宋体"/>
      <charset val="134"/>
    </font>
  </fonts>
  <fills count="58">
    <fill>
      <patternFill patternType="none"/>
    </fill>
    <fill>
      <patternFill patternType="gray125"/>
    </fill>
    <fill>
      <patternFill patternType="solid">
        <fgColor rgb="FFFAD355"/>
        <bgColor indexed="64"/>
      </patternFill>
    </fill>
    <fill>
      <patternFill patternType="solid">
        <fgColor rgb="FF8EE085"/>
        <bgColor indexed="64"/>
      </patternFill>
    </fill>
    <fill>
      <patternFill patternType="solid">
        <fgColor rgb="FFFFFFFF"/>
        <bgColor indexed="64"/>
      </patternFill>
    </fill>
    <fill>
      <patternFill patternType="solid">
        <fgColor rgb="FFAD82F7"/>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2F3F5"/>
        <bgColor indexed="64"/>
      </patternFill>
    </fill>
    <fill>
      <patternFill patternType="solid">
        <fgColor rgb="FFDEE0E3"/>
        <bgColor indexed="64"/>
      </patternFill>
    </fill>
    <fill>
      <patternFill patternType="solid">
        <fgColor theme="9" tint="0.8"/>
        <bgColor indexed="64"/>
      </patternFill>
    </fill>
    <fill>
      <patternFill patternType="solid">
        <fgColor rgb="FFFBBFBC"/>
        <bgColor indexed="64"/>
      </patternFill>
    </fill>
    <fill>
      <patternFill patternType="solid">
        <fgColor theme="6" tint="0.4"/>
        <bgColor indexed="64"/>
      </patternFill>
    </fill>
    <fill>
      <patternFill patternType="solid">
        <fgColor indexed="9"/>
        <bgColor indexed="64"/>
      </patternFill>
    </fill>
    <fill>
      <patternFill patternType="solid">
        <fgColor theme="4" tint="-0.25"/>
        <bgColor indexed="64"/>
      </patternFill>
    </fill>
    <fill>
      <patternFill patternType="solid">
        <fgColor theme="5"/>
        <bgColor indexed="64"/>
      </patternFill>
    </fill>
    <fill>
      <patternFill patternType="solid">
        <fgColor indexed="8"/>
        <bgColor indexed="64"/>
      </patternFill>
    </fill>
    <fill>
      <patternFill patternType="solid">
        <fgColor theme="0" tint="-0.499984740745262"/>
        <bgColor indexed="64"/>
      </patternFill>
    </fill>
    <fill>
      <patternFill patternType="solid">
        <fgColor rgb="FF00B0F0"/>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FFC000"/>
        <bgColor indexed="64"/>
      </patternFill>
    </fill>
    <fill>
      <patternFill patternType="solid">
        <fgColor theme="8" tint="0.799981688894314"/>
        <bgColor indexed="64"/>
      </patternFill>
    </fill>
    <fill>
      <patternFill patternType="solid">
        <fgColor theme="0" tint="-0.149906918546098"/>
        <bgColor indexed="64"/>
      </patternFill>
    </fill>
    <fill>
      <patternFill patternType="solid">
        <fgColor theme="0" tint="-0.35"/>
        <bgColor indexed="64"/>
      </patternFill>
    </fill>
    <fill>
      <patternFill patternType="solid">
        <fgColor theme="0" tint="-0.14996795556505"/>
        <bgColor indexed="64"/>
      </patternFill>
    </fill>
    <fill>
      <patternFill patternType="solid">
        <fgColor rgb="FF00B050"/>
        <bgColor indexed="64"/>
      </patternFill>
    </fill>
    <fill>
      <patternFill patternType="solid">
        <fgColor theme="3" tint="0.399975585192419"/>
        <bgColor indexed="64"/>
      </patternFill>
    </fill>
    <fill>
      <patternFill patternType="solid">
        <fgColor theme="1" tint="0.499984740745262"/>
        <bgColor indexed="64"/>
      </patternFill>
    </fill>
    <fill>
      <patternFill patternType="solid">
        <fgColor theme="4" tint="0.599993896298105"/>
        <bgColor indexed="64"/>
      </patternFill>
    </fill>
    <fill>
      <patternFill patternType="solid">
        <fgColor theme="6" tint="0.6"/>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F2F2F2"/>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6"/>
        <bgColor indexed="64"/>
      </patternFill>
    </fill>
    <fill>
      <patternFill patternType="solid">
        <fgColor rgb="FFFFCC99"/>
        <bgColor indexed="64"/>
      </patternFill>
    </fill>
    <fill>
      <patternFill patternType="solid">
        <fgColor theme="7"/>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6" tint="0.799981688894314"/>
        <bgColor indexed="64"/>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EE0E3"/>
      </left>
      <right style="medium">
        <color rgb="FFDEE0E3"/>
      </right>
      <top style="medium">
        <color rgb="FFDEE0E3"/>
      </top>
      <bottom style="medium">
        <color rgb="FFDEE0E3"/>
      </bottom>
      <diagonal/>
    </border>
    <border>
      <left style="medium">
        <color rgb="FF000000"/>
      </left>
      <right style="medium">
        <color rgb="FF000000"/>
      </right>
      <top style="medium">
        <color rgb="FF000000"/>
      </top>
      <bottom style="medium">
        <color rgb="FFDEE0E3"/>
      </bottom>
      <diagonal/>
    </border>
    <border>
      <left style="medium">
        <color rgb="FF000000"/>
      </left>
      <right style="medium">
        <color rgb="FF000000"/>
      </right>
      <top style="medium">
        <color rgb="FFDEE0E3"/>
      </top>
      <bottom style="medium">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diagonalDown="1">
      <left style="thin">
        <color auto="1"/>
      </left>
      <right style="thin">
        <color auto="1"/>
      </right>
      <top style="thin">
        <color auto="1"/>
      </top>
      <bottom/>
      <diagonal style="thin">
        <color auto="1"/>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auto="1"/>
      </left>
      <right style="thin">
        <color auto="1"/>
      </right>
      <top style="thin">
        <color auto="1"/>
      </top>
      <bottom style="thin">
        <color auto="1"/>
      </bottom>
      <diagonal style="thin">
        <color auto="1"/>
      </diagonal>
    </border>
    <border>
      <left/>
      <right style="thin">
        <color rgb="FF000000"/>
      </right>
      <top/>
      <bottom style="thin">
        <color rgb="FF000000"/>
      </bottom>
      <diagonal/>
    </border>
    <border>
      <left style="thin">
        <color auto="1"/>
      </left>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auto="1"/>
      </top>
      <bottom/>
      <diagonal/>
    </border>
    <border>
      <left/>
      <right/>
      <top/>
      <bottom style="thin">
        <color rgb="FF000000"/>
      </bottom>
      <diagonal/>
    </border>
    <border>
      <left style="thin">
        <color rgb="FF1F2329"/>
      </left>
      <right style="thin">
        <color rgb="FF1F2329"/>
      </right>
      <top style="thin">
        <color rgb="FF1F2329"/>
      </top>
      <bottom style="thin">
        <color rgb="FF1F2329"/>
      </bottom>
      <diagonal/>
    </border>
    <border>
      <left style="thin">
        <color rgb="FF1F2329"/>
      </left>
      <right style="thin">
        <color rgb="FF1F2329"/>
      </right>
      <top style="thin">
        <color rgb="FF1F2329"/>
      </top>
      <bottom/>
      <diagonal/>
    </border>
    <border>
      <left/>
      <right style="thin">
        <color rgb="FF1F2329"/>
      </right>
      <top/>
      <bottom style="thin">
        <color rgb="FF1F2329"/>
      </bottom>
      <diagonal/>
    </border>
    <border>
      <left style="thin">
        <color rgb="FF1F2329"/>
      </left>
      <right style="thin">
        <color rgb="FF1F2329"/>
      </right>
      <top/>
      <bottom style="thin">
        <color rgb="FF1F2329"/>
      </bottom>
      <diagonal/>
    </border>
    <border>
      <left style="thin">
        <color rgb="FF1F2329"/>
      </left>
      <right/>
      <top style="thin">
        <color rgb="FF1F2329"/>
      </top>
      <bottom style="thin">
        <color rgb="FF1F2329"/>
      </bottom>
      <diagonal/>
    </border>
    <border>
      <left style="thin">
        <color rgb="FF000000"/>
      </left>
      <right style="thin">
        <color rgb="FF000000"/>
      </right>
      <top/>
      <bottom/>
      <diagonal/>
    </border>
    <border>
      <left/>
      <right style="thin">
        <color rgb="FF1F2329"/>
      </right>
      <top style="thin">
        <color rgb="FF1F2329"/>
      </top>
      <bottom style="thin">
        <color rgb="FF1F2329"/>
      </bottom>
      <diagonal/>
    </border>
    <border>
      <left/>
      <right style="thin">
        <color rgb="FF1F2329"/>
      </right>
      <top style="thin">
        <color rgb="FF1F2329"/>
      </top>
      <bottom/>
      <diagonal/>
    </border>
    <border>
      <left/>
      <right style="thin">
        <color rgb="FF000000"/>
      </right>
      <top/>
      <bottom/>
      <diagonal/>
    </border>
    <border>
      <left/>
      <right/>
      <top style="thin">
        <color rgb="FF1F2329"/>
      </top>
      <bottom style="thin">
        <color rgb="FF1F2329"/>
      </bottom>
      <diagonal/>
    </border>
    <border>
      <left/>
      <right/>
      <top/>
      <bottom style="thin">
        <color rgb="FF1F2329"/>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76">
    <xf numFmtId="0" fontId="0" fillId="0" borderId="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82" fontId="13" fillId="0" borderId="0" applyProtection="0">
      <alignment vertical="center"/>
    </xf>
    <xf numFmtId="0" fontId="13" fillId="0" borderId="0" applyProtection="0">
      <alignment vertical="center"/>
    </xf>
    <xf numFmtId="181" fontId="0" fillId="0" borderId="0" applyFont="0" applyFill="0" applyBorder="0" applyAlignment="0" applyProtection="0">
      <alignment vertical="center"/>
    </xf>
    <xf numFmtId="181" fontId="0" fillId="0" borderId="0" applyFont="0" applyFill="0" applyBorder="0" applyAlignment="0" applyProtection="0">
      <alignment vertical="center"/>
    </xf>
    <xf numFmtId="181" fontId="84" fillId="0" borderId="0" applyFont="0" applyFill="0" applyBorder="0" applyAlignment="0" applyProtection="0">
      <alignment vertical="center"/>
    </xf>
    <xf numFmtId="0" fontId="84" fillId="0" borderId="0">
      <alignment vertical="center"/>
    </xf>
    <xf numFmtId="0" fontId="84" fillId="0" borderId="0">
      <alignment vertical="center"/>
    </xf>
    <xf numFmtId="181" fontId="0" fillId="0" borderId="0" applyFont="0" applyFill="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3" fillId="0" borderId="0">
      <alignment vertical="center"/>
    </xf>
    <xf numFmtId="0" fontId="85" fillId="54" borderId="0" applyNumberFormat="0" applyBorder="0" applyAlignment="0" applyProtection="0">
      <alignment vertical="center"/>
    </xf>
    <xf numFmtId="0" fontId="83" fillId="47" borderId="0" applyNumberFormat="0" applyBorder="0" applyAlignment="0" applyProtection="0">
      <alignment vertical="center"/>
    </xf>
    <xf numFmtId="0" fontId="84" fillId="0" borderId="0">
      <alignment vertical="center"/>
    </xf>
    <xf numFmtId="0" fontId="85" fillId="53" borderId="0" applyNumberFormat="0" applyBorder="0" applyAlignment="0" applyProtection="0">
      <alignment vertical="center"/>
    </xf>
    <xf numFmtId="0" fontId="98" fillId="52" borderId="47" applyNumberFormat="0" applyAlignment="0" applyProtection="0">
      <alignment vertical="center"/>
    </xf>
    <xf numFmtId="0" fontId="83" fillId="56" borderId="0" applyNumberFormat="0" applyBorder="0" applyAlignment="0" applyProtection="0">
      <alignment vertical="center"/>
    </xf>
    <xf numFmtId="0" fontId="83" fillId="57" borderId="0" applyNumberFormat="0" applyBorder="0" applyAlignment="0" applyProtection="0">
      <alignment vertical="center"/>
    </xf>
    <xf numFmtId="181" fontId="0" fillId="0" borderId="0" applyFont="0" applyFill="0" applyBorder="0" applyAlignment="0" applyProtection="0">
      <alignment vertical="center"/>
    </xf>
    <xf numFmtId="0" fontId="85" fillId="51" borderId="0" applyNumberFormat="0" applyBorder="0" applyAlignment="0" applyProtection="0">
      <alignment vertical="center"/>
    </xf>
    <xf numFmtId="9" fontId="0" fillId="0" borderId="0" applyFont="0" applyFill="0" applyBorder="0" applyAlignment="0" applyProtection="0">
      <alignment vertical="center"/>
    </xf>
    <xf numFmtId="0" fontId="85" fillId="50" borderId="0" applyNumberFormat="0" applyBorder="0" applyAlignment="0" applyProtection="0">
      <alignment vertical="center"/>
    </xf>
    <xf numFmtId="0" fontId="85" fillId="48" borderId="0" applyNumberFormat="0" applyBorder="0" applyAlignment="0" applyProtection="0">
      <alignment vertical="center"/>
    </xf>
    <xf numFmtId="0" fontId="85" fillId="16" borderId="0" applyNumberFormat="0" applyBorder="0" applyAlignment="0" applyProtection="0">
      <alignment vertical="center"/>
    </xf>
    <xf numFmtId="0" fontId="85" fillId="45" borderId="0" applyNumberFormat="0" applyBorder="0" applyAlignment="0" applyProtection="0">
      <alignment vertical="center"/>
    </xf>
    <xf numFmtId="0" fontId="85" fillId="44" borderId="0" applyNumberFormat="0" applyBorder="0" applyAlignment="0" applyProtection="0">
      <alignment vertical="center"/>
    </xf>
    <xf numFmtId="0" fontId="92" fillId="43" borderId="47" applyNumberFormat="0" applyAlignment="0" applyProtection="0">
      <alignment vertical="center"/>
    </xf>
    <xf numFmtId="0" fontId="85" fillId="42" borderId="0" applyNumberFormat="0" applyBorder="0" applyAlignment="0" applyProtection="0">
      <alignment vertical="center"/>
    </xf>
    <xf numFmtId="0" fontId="91" fillId="41" borderId="0" applyNumberFormat="0" applyBorder="0" applyAlignment="0" applyProtection="0">
      <alignment vertical="center"/>
    </xf>
    <xf numFmtId="0" fontId="83" fillId="23" borderId="0" applyNumberFormat="0" applyBorder="0" applyAlignment="0" applyProtection="0">
      <alignment vertical="center"/>
    </xf>
    <xf numFmtId="0" fontId="97" fillId="49" borderId="0" applyNumberFormat="0" applyBorder="0" applyAlignment="0" applyProtection="0">
      <alignment vertical="center"/>
    </xf>
    <xf numFmtId="0" fontId="83" fillId="21" borderId="0" applyNumberFormat="0" applyBorder="0" applyAlignment="0" applyProtection="0">
      <alignment vertical="center"/>
    </xf>
    <xf numFmtId="0" fontId="95" fillId="0" borderId="49" applyNumberFormat="0" applyFill="0" applyAlignment="0" applyProtection="0">
      <alignment vertical="center"/>
    </xf>
    <xf numFmtId="9" fontId="84" fillId="0" borderId="0" applyFont="0" applyFill="0" applyBorder="0" applyAlignment="0" applyProtection="0">
      <alignment vertical="center"/>
    </xf>
    <xf numFmtId="0" fontId="90" fillId="40" borderId="0" applyNumberFormat="0" applyBorder="0" applyAlignment="0" applyProtection="0">
      <alignment vertical="center"/>
    </xf>
    <xf numFmtId="0" fontId="94" fillId="46" borderId="48" applyNumberFormat="0" applyAlignment="0" applyProtection="0">
      <alignment vertical="center"/>
    </xf>
    <xf numFmtId="181" fontId="84" fillId="0" borderId="0" applyFont="0" applyFill="0" applyBorder="0" applyAlignment="0" applyProtection="0">
      <alignment vertical="center"/>
    </xf>
    <xf numFmtId="0" fontId="99" fillId="43" borderId="51" applyNumberFormat="0" applyAlignment="0" applyProtection="0">
      <alignment vertical="center"/>
    </xf>
    <xf numFmtId="43" fontId="0" fillId="0" borderId="0" applyFont="0" applyFill="0" applyBorder="0" applyAlignment="0" applyProtection="0">
      <alignment vertical="center"/>
    </xf>
    <xf numFmtId="0" fontId="100" fillId="0" borderId="46" applyNumberFormat="0" applyFill="0" applyAlignment="0" applyProtection="0">
      <alignment vertical="center"/>
    </xf>
    <xf numFmtId="0" fontId="13" fillId="0" borderId="0">
      <alignment vertical="center"/>
    </xf>
    <xf numFmtId="0" fontId="101" fillId="0" borderId="0" applyNumberFormat="0" applyFill="0" applyBorder="0" applyAlignment="0" applyProtection="0">
      <alignment vertical="center"/>
    </xf>
    <xf numFmtId="0" fontId="0" fillId="0" borderId="0">
      <alignment vertical="center"/>
    </xf>
    <xf numFmtId="0" fontId="83" fillId="39" borderId="0" applyNumberFormat="0" applyBorder="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42" fontId="1" fillId="0" borderId="0" applyFont="0" applyFill="0" applyBorder="0" applyAlignment="0" applyProtection="0">
      <alignment vertical="center"/>
    </xf>
    <xf numFmtId="0" fontId="0" fillId="0" borderId="0">
      <alignment vertical="center"/>
    </xf>
    <xf numFmtId="0" fontId="83" fillId="38" borderId="0" applyNumberFormat="0" applyBorder="0" applyAlignment="0" applyProtection="0">
      <alignment vertical="center"/>
    </xf>
    <xf numFmtId="43" fontId="1" fillId="0" borderId="0" applyFon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3" fillId="37" borderId="0" applyNumberFormat="0" applyBorder="0" applyAlignment="0" applyProtection="0">
      <alignment vertical="center"/>
    </xf>
    <xf numFmtId="0" fontId="93" fillId="0" borderId="0" applyNumberFormat="0" applyFill="0" applyBorder="0" applyAlignment="0" applyProtection="0">
      <alignment vertical="center"/>
    </xf>
    <xf numFmtId="0" fontId="85" fillId="36" borderId="0" applyNumberFormat="0" applyBorder="0" applyAlignment="0" applyProtection="0">
      <alignment vertical="center"/>
    </xf>
    <xf numFmtId="0" fontId="1" fillId="35" borderId="45" applyNumberFormat="0" applyFont="0" applyAlignment="0" applyProtection="0">
      <alignment vertical="center"/>
    </xf>
    <xf numFmtId="0" fontId="83" fillId="20" borderId="0" applyNumberFormat="0" applyBorder="0" applyAlignment="0" applyProtection="0">
      <alignment vertical="center"/>
    </xf>
    <xf numFmtId="0" fontId="85" fillId="33" borderId="0" applyNumberFormat="0" applyBorder="0" applyAlignment="0" applyProtection="0">
      <alignment vertical="center"/>
    </xf>
    <xf numFmtId="0" fontId="83" fillId="34" borderId="0" applyNumberFormat="0" applyBorder="0" applyAlignment="0" applyProtection="0">
      <alignment vertical="center"/>
    </xf>
    <xf numFmtId="0" fontId="87" fillId="0" borderId="0" applyNumberFormat="0" applyFill="0" applyBorder="0" applyAlignment="0" applyProtection="0"/>
    <xf numFmtId="41" fontId="1" fillId="0" borderId="0" applyFont="0" applyFill="0" applyBorder="0" applyAlignment="0" applyProtection="0">
      <alignment vertical="center"/>
    </xf>
    <xf numFmtId="0" fontId="0" fillId="0" borderId="0">
      <alignment vertical="center"/>
    </xf>
    <xf numFmtId="0" fontId="89" fillId="0" borderId="46" applyNumberFormat="0" applyFill="0" applyAlignment="0" applyProtection="0">
      <alignment vertical="center"/>
    </xf>
    <xf numFmtId="0" fontId="83" fillId="55" borderId="0" applyNumberFormat="0" applyBorder="0" applyAlignment="0" applyProtection="0">
      <alignment vertical="center"/>
    </xf>
    <xf numFmtId="0" fontId="96" fillId="0" borderId="50" applyNumberFormat="0" applyFill="0" applyAlignment="0" applyProtection="0">
      <alignment vertical="center"/>
    </xf>
    <xf numFmtId="0" fontId="85" fillId="32" borderId="0" applyNumberFormat="0" applyBorder="0" applyAlignment="0" applyProtection="0">
      <alignment vertical="center"/>
    </xf>
    <xf numFmtId="182" fontId="84" fillId="0" borderId="0">
      <alignment vertical="center"/>
    </xf>
    <xf numFmtId="0" fontId="83" fillId="30" borderId="0" applyNumberFormat="0" applyBorder="0" applyAlignment="0" applyProtection="0">
      <alignment vertical="center"/>
    </xf>
    <xf numFmtId="0" fontId="84" fillId="0" borderId="0">
      <alignment vertical="center"/>
    </xf>
    <xf numFmtId="0" fontId="82" fillId="0" borderId="44" applyNumberFormat="0" applyFill="0" applyAlignment="0" applyProtection="0">
      <alignment vertical="center"/>
    </xf>
  </cellStyleXfs>
  <cellXfs count="776">
    <xf numFmtId="0" fontId="0" fillId="0" borderId="0" xfId="0"/>
    <xf numFmtId="0" fontId="1" fillId="0" borderId="0" xfId="0" applyFont="1" applyFill="1" applyBorder="1" applyAlignment="1">
      <alignment vertical="center"/>
    </xf>
    <xf numFmtId="0" fontId="2" fillId="2" borderId="0" xfId="0" applyFont="1" applyFill="1" applyBorder="1" applyAlignment="1">
      <alignment horizontal="center" vertical="center"/>
    </xf>
    <xf numFmtId="0" fontId="3" fillId="3" borderId="0" xfId="0" applyFont="1" applyFill="1" applyBorder="1" applyAlignment="1">
      <alignment horizontal="center" vertical="center"/>
    </xf>
    <xf numFmtId="0" fontId="2" fillId="4" borderId="0" xfId="0" applyFont="1" applyFill="1" applyBorder="1" applyAlignment="1">
      <alignment horizontal="center" vertical="center"/>
    </xf>
    <xf numFmtId="20" fontId="2" fillId="4" borderId="0" xfId="0" applyNumberFormat="1" applyFont="1" applyFill="1" applyBorder="1" applyAlignment="1">
      <alignment horizontal="center" vertical="center"/>
    </xf>
    <xf numFmtId="0" fontId="4" fillId="2" borderId="0" xfId="0" applyFont="1" applyFill="1" applyBorder="1" applyAlignment="1">
      <alignment horizontal="center" vertical="center"/>
    </xf>
    <xf numFmtId="0" fontId="4" fillId="4" borderId="0" xfId="0" applyFont="1" applyFill="1" applyBorder="1" applyAlignment="1">
      <alignment horizontal="center" vertical="center"/>
    </xf>
    <xf numFmtId="0" fontId="5" fillId="3" borderId="0" xfId="0" applyFont="1" applyFill="1" applyBorder="1" applyAlignment="1">
      <alignment horizontal="center" vertical="center"/>
    </xf>
    <xf numFmtId="0" fontId="2" fillId="4" borderId="0" xfId="0" applyFont="1" applyFill="1" applyAlignment="1">
      <alignment horizontal="center" vertical="center"/>
    </xf>
    <xf numFmtId="0" fontId="6" fillId="5" borderId="0" xfId="0" applyFont="1" applyFill="1" applyBorder="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0" fontId="7" fillId="0" borderId="0" xfId="0" applyFont="1" applyFill="1" applyAlignment="1">
      <alignment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xf>
    <xf numFmtId="58" fontId="7" fillId="0" borderId="1"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20" fontId="7" fillId="0" borderId="1" xfId="0" applyNumberFormat="1"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Fill="1" applyBorder="1" applyAlignment="1">
      <alignment vertical="center" wrapText="1"/>
    </xf>
    <xf numFmtId="0" fontId="7" fillId="0" borderId="1" xfId="0" applyFont="1" applyFill="1" applyBorder="1" applyAlignment="1">
      <alignment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6" borderId="1" xfId="0" applyFont="1" applyFill="1" applyBorder="1" applyAlignment="1">
      <alignment vertical="center" wrapText="1"/>
    </xf>
    <xf numFmtId="0" fontId="7" fillId="7" borderId="1" xfId="0" applyFont="1" applyFill="1" applyBorder="1" applyAlignment="1">
      <alignment vertical="center" wrapText="1"/>
    </xf>
    <xf numFmtId="0" fontId="9" fillId="6" borderId="0" xfId="0" applyFont="1" applyFill="1" applyAlignment="1">
      <alignment horizontal="center" vertical="center"/>
    </xf>
    <xf numFmtId="0" fontId="10" fillId="0" borderId="0" xfId="0" applyFont="1" applyFill="1" applyAlignment="1">
      <alignment vertical="center"/>
    </xf>
    <xf numFmtId="0" fontId="11" fillId="0" borderId="0" xfId="0" applyFont="1" applyFill="1" applyAlignment="1">
      <alignment horizontal="center" vertical="center"/>
    </xf>
    <xf numFmtId="0" fontId="10" fillId="0" borderId="0" xfId="0" applyFont="1" applyFill="1" applyAlignment="1">
      <alignment horizontal="center" vertical="center"/>
    </xf>
    <xf numFmtId="0" fontId="10" fillId="0" borderId="0" xfId="0" applyFont="1" applyFill="1" applyAlignment="1">
      <alignment horizontal="center" vertical="center" wrapText="1"/>
    </xf>
    <xf numFmtId="0" fontId="10" fillId="0" borderId="0" xfId="0" applyFont="1" applyFill="1" applyAlignment="1">
      <alignment horizontal="left"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58"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58" fontId="10" fillId="0" borderId="9" xfId="0" applyNumberFormat="1" applyFont="1" applyFill="1" applyBorder="1" applyAlignment="1">
      <alignment horizontal="center" vertical="center"/>
    </xf>
    <xf numFmtId="0" fontId="10" fillId="0" borderId="9" xfId="0" applyFont="1" applyFill="1" applyBorder="1" applyAlignment="1">
      <alignment horizontal="center" vertical="center" wrapText="1"/>
    </xf>
    <xf numFmtId="0" fontId="10" fillId="0" borderId="9" xfId="0" applyFont="1" applyFill="1" applyBorder="1" applyAlignment="1">
      <alignment horizontal="center" vertical="center"/>
    </xf>
    <xf numFmtId="58" fontId="10" fillId="0" borderId="4" xfId="0" applyNumberFormat="1"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4" xfId="0" applyFont="1" applyFill="1" applyBorder="1" applyAlignment="1">
      <alignment horizontal="center" vertical="center"/>
    </xf>
    <xf numFmtId="58" fontId="10" fillId="0" borderId="5" xfId="0" applyNumberFormat="1"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lignment horizontal="center" vertical="center"/>
    </xf>
    <xf numFmtId="58"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20" fontId="10" fillId="0" borderId="1" xfId="0" applyNumberFormat="1" applyFont="1" applyFill="1" applyBorder="1" applyAlignment="1">
      <alignment horizontal="center" vertical="center"/>
    </xf>
    <xf numFmtId="0" fontId="10" fillId="0" borderId="1" xfId="0" applyFont="1" applyFill="1" applyBorder="1" applyAlignment="1">
      <alignment horizontal="left" vertical="center"/>
    </xf>
    <xf numFmtId="0" fontId="10" fillId="0" borderId="2" xfId="0" applyFont="1" applyFill="1" applyBorder="1" applyAlignment="1">
      <alignment horizontal="center" vertical="center"/>
    </xf>
    <xf numFmtId="20" fontId="10" fillId="0" borderId="9" xfId="0" applyNumberFormat="1" applyFont="1" applyFill="1" applyBorder="1" applyAlignment="1">
      <alignment horizontal="center" vertical="center"/>
    </xf>
    <xf numFmtId="0" fontId="10" fillId="0" borderId="9" xfId="0" applyFont="1" applyFill="1" applyBorder="1" applyAlignment="1">
      <alignment horizontal="left" vertical="center"/>
    </xf>
    <xf numFmtId="20" fontId="10" fillId="0" borderId="4" xfId="0" applyNumberFormat="1" applyFont="1" applyFill="1" applyBorder="1" applyAlignment="1">
      <alignment horizontal="center" vertical="center"/>
    </xf>
    <xf numFmtId="0" fontId="10" fillId="0" borderId="4" xfId="0" applyFont="1" applyFill="1" applyBorder="1" applyAlignment="1">
      <alignment horizontal="left" vertical="center"/>
    </xf>
    <xf numFmtId="20" fontId="10" fillId="0" borderId="5" xfId="0" applyNumberFormat="1" applyFont="1" applyFill="1" applyBorder="1" applyAlignment="1">
      <alignment horizontal="center" vertical="center"/>
    </xf>
    <xf numFmtId="0" fontId="10" fillId="0" borderId="5" xfId="0" applyFont="1" applyFill="1" applyBorder="1" applyAlignment="1">
      <alignment horizontal="left" vertical="center"/>
    </xf>
    <xf numFmtId="20" fontId="14" fillId="0" borderId="1" xfId="0" applyNumberFormat="1" applyFont="1" applyFill="1" applyBorder="1" applyAlignment="1">
      <alignment horizontal="center" vertical="center"/>
    </xf>
    <xf numFmtId="0" fontId="14" fillId="0" borderId="1" xfId="0" applyFont="1" applyFill="1" applyBorder="1" applyAlignment="1">
      <alignment vertical="center"/>
    </xf>
    <xf numFmtId="0" fontId="15" fillId="0" borderId="1" xfId="0" applyFont="1" applyFill="1" applyBorder="1" applyAlignment="1">
      <alignment horizontal="center" vertical="center"/>
    </xf>
    <xf numFmtId="0" fontId="10" fillId="0" borderId="1" xfId="0" applyFont="1" applyFill="1" applyBorder="1" applyAlignment="1">
      <alignment vertical="center"/>
    </xf>
    <xf numFmtId="0" fontId="14" fillId="0" borderId="1" xfId="0" applyFont="1" applyFill="1" applyBorder="1" applyAlignment="1">
      <alignment horizontal="left" vertical="center"/>
    </xf>
    <xf numFmtId="0" fontId="7" fillId="0" borderId="9"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7" fillId="0" borderId="1" xfId="0" applyFont="1" applyFill="1" applyBorder="1" applyAlignment="1">
      <alignment horizontal="center" vertical="center"/>
    </xf>
    <xf numFmtId="0" fontId="16" fillId="0" borderId="9" xfId="0" applyFont="1" applyFill="1" applyBorder="1" applyAlignment="1">
      <alignment horizontal="center" vertical="center"/>
    </xf>
    <xf numFmtId="0" fontId="10" fillId="0" borderId="4" xfId="0" applyFont="1" applyFill="1" applyBorder="1" applyAlignment="1">
      <alignment vertical="center"/>
    </xf>
    <xf numFmtId="0" fontId="10" fillId="0" borderId="5" xfId="0" applyFont="1" applyFill="1" applyBorder="1" applyAlignment="1">
      <alignment vertical="center"/>
    </xf>
    <xf numFmtId="0" fontId="10" fillId="0" borderId="9" xfId="0" applyFont="1" applyFill="1" applyBorder="1" applyAlignment="1">
      <alignment vertical="center"/>
    </xf>
    <xf numFmtId="0" fontId="10" fillId="0" borderId="2" xfId="0" applyFont="1" applyFill="1" applyBorder="1" applyAlignment="1">
      <alignment horizontal="left" vertical="center"/>
    </xf>
    <xf numFmtId="58" fontId="11"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58" fontId="10" fillId="0" borderId="2" xfId="0" applyNumberFormat="1" applyFont="1" applyFill="1" applyBorder="1" applyAlignment="1">
      <alignment horizontal="center" vertical="center"/>
    </xf>
    <xf numFmtId="20" fontId="11" fillId="0" borderId="1" xfId="0" applyNumberFormat="1" applyFont="1" applyFill="1" applyBorder="1" applyAlignment="1">
      <alignment horizontal="center" vertical="center"/>
    </xf>
    <xf numFmtId="20"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0" fontId="20" fillId="0" borderId="2" xfId="0" applyFont="1" applyFill="1" applyBorder="1" applyAlignment="1">
      <alignment horizontal="center" vertical="center"/>
    </xf>
    <xf numFmtId="20" fontId="19" fillId="0" borderId="1" xfId="0" applyNumberFormat="1" applyFont="1" applyFill="1" applyBorder="1" applyAlignment="1">
      <alignment horizontal="center" vertical="center"/>
    </xf>
    <xf numFmtId="0" fontId="19" fillId="0" borderId="1" xfId="0" applyFont="1" applyFill="1" applyBorder="1" applyAlignment="1">
      <alignment vertical="center"/>
    </xf>
    <xf numFmtId="0" fontId="21" fillId="0" borderId="1" xfId="0" applyFont="1" applyFill="1" applyBorder="1" applyAlignment="1">
      <alignment horizontal="center" vertical="center"/>
    </xf>
    <xf numFmtId="0" fontId="10" fillId="0" borderId="1" xfId="0" applyFont="1" applyFill="1" applyBorder="1" applyAlignment="1">
      <alignment vertical="center" wrapText="1"/>
    </xf>
    <xf numFmtId="0" fontId="16" fillId="0" borderId="2" xfId="0" applyFont="1" applyFill="1" applyBorder="1" applyAlignment="1">
      <alignment horizontal="center" vertical="center" wrapText="1"/>
    </xf>
    <xf numFmtId="20" fontId="19" fillId="0" borderId="1" xfId="0"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2" fillId="8" borderId="2" xfId="0" applyFont="1" applyFill="1" applyBorder="1" applyAlignment="1">
      <alignment horizontal="center" vertical="center"/>
    </xf>
    <xf numFmtId="0" fontId="22" fillId="8" borderId="5" xfId="0" applyFont="1" applyFill="1" applyBorder="1" applyAlignment="1">
      <alignment horizontal="center" vertical="center"/>
    </xf>
    <xf numFmtId="0" fontId="22" fillId="8" borderId="1" xfId="0" applyFont="1" applyFill="1" applyBorder="1" applyAlignment="1">
      <alignment horizontal="center" vertical="center"/>
    </xf>
    <xf numFmtId="0" fontId="11" fillId="0" borderId="2" xfId="0" applyFont="1" applyFill="1" applyBorder="1" applyAlignment="1">
      <alignment horizontal="center" vertical="center"/>
    </xf>
    <xf numFmtId="0" fontId="18" fillId="0" borderId="2" xfId="0" applyFont="1" applyFill="1" applyBorder="1" applyAlignment="1">
      <alignment horizontal="center" vertical="center"/>
    </xf>
    <xf numFmtId="0" fontId="18" fillId="0" borderId="1" xfId="0" applyFont="1" applyFill="1" applyBorder="1" applyAlignment="1">
      <alignment horizontal="left" vertical="center"/>
    </xf>
    <xf numFmtId="1" fontId="23" fillId="0" borderId="2" xfId="0" applyNumberFormat="1" applyFont="1" applyFill="1" applyBorder="1" applyAlignment="1">
      <alignment horizontal="center" vertical="center"/>
    </xf>
    <xf numFmtId="1" fontId="23" fillId="0" borderId="1" xfId="0" applyNumberFormat="1" applyFont="1" applyFill="1" applyBorder="1" applyAlignment="1">
      <alignment horizontal="center" vertical="center"/>
    </xf>
    <xf numFmtId="1" fontId="24" fillId="0" borderId="1" xfId="0" applyNumberFormat="1" applyFont="1" applyFill="1" applyBorder="1" applyAlignment="1">
      <alignment horizontal="center" vertical="center"/>
    </xf>
    <xf numFmtId="1" fontId="25" fillId="0" borderId="1" xfId="0" applyNumberFormat="1" applyFont="1" applyFill="1" applyBorder="1" applyAlignment="1">
      <alignment horizontal="center" vertical="center"/>
    </xf>
    <xf numFmtId="1" fontId="10" fillId="8" borderId="1" xfId="0" applyNumberFormat="1" applyFont="1" applyFill="1" applyBorder="1" applyAlignment="1">
      <alignment horizontal="center" vertical="center"/>
    </xf>
    <xf numFmtId="1" fontId="26" fillId="0" borderId="1" xfId="0" applyNumberFormat="1" applyFont="1" applyFill="1" applyBorder="1" applyAlignment="1">
      <alignment horizontal="center" vertical="center"/>
    </xf>
    <xf numFmtId="1" fontId="27" fillId="0" borderId="1" xfId="0" applyNumberFormat="1" applyFont="1" applyFill="1" applyBorder="1" applyAlignment="1">
      <alignment horizontal="center" vertical="center"/>
    </xf>
    <xf numFmtId="1" fontId="28" fillId="0" borderId="1" xfId="0" applyNumberFormat="1" applyFont="1" applyFill="1" applyBorder="1" applyAlignment="1">
      <alignment horizontal="center" vertical="center"/>
    </xf>
    <xf numFmtId="1" fontId="10" fillId="0" borderId="1" xfId="0" applyNumberFormat="1" applyFont="1" applyFill="1" applyBorder="1" applyAlignment="1">
      <alignment horizontal="center" vertical="center"/>
    </xf>
    <xf numFmtId="1" fontId="29" fillId="0" borderId="1" xfId="0" applyNumberFormat="1" applyFont="1" applyFill="1" applyBorder="1" applyAlignment="1">
      <alignment horizontal="center" vertical="center"/>
    </xf>
    <xf numFmtId="1" fontId="10" fillId="8" borderId="2" xfId="0" applyNumberFormat="1" applyFont="1" applyFill="1" applyBorder="1" applyAlignment="1">
      <alignment horizontal="center" vertical="center"/>
    </xf>
    <xf numFmtId="1" fontId="10" fillId="8" borderId="5" xfId="0" applyNumberFormat="1" applyFont="1" applyFill="1" applyBorder="1" applyAlignment="1">
      <alignment horizontal="center" vertical="center"/>
    </xf>
    <xf numFmtId="1" fontId="10" fillId="8" borderId="4" xfId="0" applyNumberFormat="1" applyFont="1" applyFill="1" applyBorder="1" applyAlignment="1">
      <alignment horizontal="center" vertical="center"/>
    </xf>
    <xf numFmtId="1" fontId="30" fillId="0" borderId="1" xfId="0" applyNumberFormat="1" applyFont="1" applyFill="1" applyBorder="1" applyAlignment="1">
      <alignment horizontal="center" vertical="center"/>
    </xf>
    <xf numFmtId="1" fontId="11" fillId="8" borderId="1" xfId="0" applyNumberFormat="1" applyFont="1" applyFill="1" applyBorder="1" applyAlignment="1">
      <alignment horizontal="center" vertical="center" wrapText="1"/>
    </xf>
    <xf numFmtId="1" fontId="27" fillId="0" borderId="1" xfId="0" applyNumberFormat="1" applyFont="1" applyFill="1" applyBorder="1" applyAlignment="1">
      <alignment horizontal="center" vertical="center" wrapText="1"/>
    </xf>
    <xf numFmtId="1" fontId="24" fillId="8" borderId="1" xfId="0" applyNumberFormat="1" applyFont="1" applyFill="1" applyBorder="1" applyAlignment="1">
      <alignment horizontal="center" vertical="center"/>
    </xf>
    <xf numFmtId="0" fontId="31" fillId="8" borderId="1" xfId="0" applyFont="1" applyFill="1" applyBorder="1" applyAlignment="1">
      <alignment horizontal="center" vertical="center"/>
    </xf>
    <xf numFmtId="0" fontId="31" fillId="8" borderId="2" xfId="0" applyFont="1" applyFill="1" applyBorder="1" applyAlignment="1">
      <alignment horizontal="center" vertical="center"/>
    </xf>
    <xf numFmtId="0" fontId="31" fillId="8" borderId="5" xfId="0" applyFont="1" applyFill="1" applyBorder="1" applyAlignment="1">
      <alignment horizontal="center" vertical="center"/>
    </xf>
    <xf numFmtId="0" fontId="32" fillId="8" borderId="1" xfId="0" applyFont="1" applyFill="1" applyBorder="1" applyAlignment="1">
      <alignment horizontal="center" vertical="center"/>
    </xf>
    <xf numFmtId="0" fontId="22" fillId="8" borderId="9" xfId="0" applyFont="1" applyFill="1" applyBorder="1" applyAlignment="1">
      <alignment horizontal="center" vertical="center"/>
    </xf>
    <xf numFmtId="0" fontId="11" fillId="0" borderId="0" xfId="0" applyFont="1" applyFill="1" applyAlignment="1">
      <alignment horizontal="right" vertical="center"/>
    </xf>
    <xf numFmtId="0" fontId="33" fillId="6" borderId="0" xfId="0" applyFont="1" applyFill="1" applyAlignment="1">
      <alignment horizontal="center" vertical="center"/>
    </xf>
    <xf numFmtId="0" fontId="34"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34" fillId="0" borderId="1" xfId="0" applyFont="1" applyFill="1" applyBorder="1" applyAlignment="1">
      <alignment horizontal="center" vertical="center"/>
    </xf>
    <xf numFmtId="58" fontId="13" fillId="0" borderId="2"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58" fontId="13" fillId="0" borderId="1" xfId="0" applyNumberFormat="1" applyFont="1" applyFill="1" applyBorder="1" applyAlignment="1">
      <alignment horizontal="center" vertical="center" wrapText="1"/>
    </xf>
    <xf numFmtId="58" fontId="13" fillId="0" borderId="4" xfId="0" applyNumberFormat="1" applyFont="1" applyFill="1" applyBorder="1" applyAlignment="1">
      <alignment horizontal="center" vertical="center" wrapText="1"/>
    </xf>
    <xf numFmtId="58" fontId="13" fillId="0" borderId="5" xfId="0" applyNumberFormat="1" applyFont="1" applyFill="1" applyBorder="1" applyAlignment="1">
      <alignment horizontal="center" vertical="center" wrapText="1"/>
    </xf>
    <xf numFmtId="0" fontId="13" fillId="0" borderId="3"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0" xfId="0" applyFont="1" applyFill="1" applyAlignment="1">
      <alignment horizontal="center" vertical="center"/>
    </xf>
    <xf numFmtId="0" fontId="35" fillId="6" borderId="1" xfId="0" applyFont="1" applyFill="1" applyBorder="1" applyAlignment="1">
      <alignment horizontal="center" vertical="center"/>
    </xf>
    <xf numFmtId="0" fontId="13" fillId="6" borderId="0" xfId="0" applyFont="1" applyFill="1" applyBorder="1" applyAlignment="1">
      <alignment horizontal="center" vertical="center"/>
    </xf>
    <xf numFmtId="0" fontId="1" fillId="0" borderId="0" xfId="0" applyFont="1" applyFill="1" applyAlignment="1">
      <alignment vertical="center"/>
    </xf>
    <xf numFmtId="0" fontId="36" fillId="0" borderId="12" xfId="0" applyFont="1" applyFill="1" applyBorder="1" applyAlignment="1">
      <alignment horizontal="center" vertical="center"/>
    </xf>
    <xf numFmtId="58" fontId="36" fillId="0" borderId="12" xfId="0" applyNumberFormat="1" applyFont="1" applyFill="1" applyBorder="1" applyAlignment="1">
      <alignment horizontal="center" vertical="center"/>
    </xf>
    <xf numFmtId="0" fontId="36" fillId="0" borderId="13" xfId="0" applyFont="1" applyFill="1" applyBorder="1" applyAlignment="1">
      <alignment horizontal="center" vertical="center"/>
    </xf>
    <xf numFmtId="58" fontId="36" fillId="0" borderId="14" xfId="0" applyNumberFormat="1" applyFont="1" applyFill="1" applyBorder="1" applyAlignment="1">
      <alignment horizontal="center" vertical="center"/>
    </xf>
    <xf numFmtId="0" fontId="36" fillId="0" borderId="15" xfId="0" applyFont="1" applyFill="1" applyBorder="1" applyAlignment="1">
      <alignment horizontal="center" vertical="center"/>
    </xf>
    <xf numFmtId="58" fontId="36" fillId="0" borderId="15" xfId="0" applyNumberFormat="1" applyFont="1" applyFill="1" applyBorder="1" applyAlignment="1">
      <alignment horizontal="center" vertical="center"/>
    </xf>
    <xf numFmtId="0" fontId="37" fillId="0" borderId="13" xfId="0" applyFont="1" applyFill="1" applyBorder="1" applyAlignment="1">
      <alignment vertical="center"/>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8" fillId="0" borderId="0" xfId="0" applyFont="1" applyFill="1" applyBorder="1" applyAlignment="1">
      <alignment vertical="center" wrapText="1"/>
    </xf>
    <xf numFmtId="0" fontId="38" fillId="0" borderId="0" xfId="0" applyFont="1" applyFill="1" applyBorder="1" applyAlignment="1">
      <alignment horizontal="left" vertical="center"/>
    </xf>
    <xf numFmtId="0" fontId="38" fillId="0" borderId="0" xfId="0" applyFont="1" applyFill="1" applyBorder="1" applyAlignment="1">
      <alignment horizontal="center" vertical="center"/>
    </xf>
    <xf numFmtId="0" fontId="38" fillId="0" borderId="0" xfId="0" applyFont="1" applyFill="1" applyBorder="1" applyAlignment="1">
      <alignment horizontal="right" vertical="center"/>
    </xf>
    <xf numFmtId="0" fontId="39" fillId="6" borderId="0" xfId="0" applyFont="1" applyFill="1" applyBorder="1" applyAlignment="1">
      <alignment horizontal="center" vertical="center"/>
    </xf>
    <xf numFmtId="0" fontId="39" fillId="6" borderId="0" xfId="0" applyFont="1" applyFill="1" applyBorder="1" applyAlignment="1">
      <alignment horizontal="center" vertical="center" wrapText="1"/>
    </xf>
    <xf numFmtId="0" fontId="39" fillId="0" borderId="0" xfId="0" applyFont="1" applyFill="1" applyBorder="1" applyAlignment="1">
      <alignment horizontal="center" vertical="center"/>
    </xf>
    <xf numFmtId="0" fontId="39" fillId="0" borderId="0" xfId="0" applyFont="1" applyFill="1" applyBorder="1" applyAlignment="1">
      <alignment horizontal="center" vertical="center" wrapText="1"/>
    </xf>
    <xf numFmtId="0" fontId="39" fillId="0" borderId="0" xfId="0" applyFont="1" applyFill="1" applyBorder="1" applyAlignment="1">
      <alignment horizontal="left" vertical="center" wrapText="1"/>
    </xf>
    <xf numFmtId="58" fontId="38" fillId="0" borderId="0" xfId="0" applyNumberFormat="1" applyFont="1" applyFill="1" applyBorder="1" applyAlignment="1">
      <alignment horizontal="center" vertical="center"/>
    </xf>
    <xf numFmtId="0" fontId="38" fillId="0" borderId="0" xfId="0" applyFont="1" applyFill="1" applyBorder="1" applyAlignment="1">
      <alignment horizontal="left" vertical="center" wrapText="1"/>
    </xf>
    <xf numFmtId="0" fontId="39" fillId="6" borderId="0" xfId="0" applyFont="1" applyFill="1" applyBorder="1" applyAlignment="1">
      <alignment horizontal="left" vertical="center"/>
    </xf>
    <xf numFmtId="0" fontId="39" fillId="0" borderId="0" xfId="0" applyFont="1" applyFill="1" applyBorder="1" applyAlignment="1">
      <alignment horizontal="left" vertical="center"/>
    </xf>
    <xf numFmtId="20" fontId="38" fillId="0" borderId="0" xfId="0" applyNumberFormat="1" applyFont="1" applyFill="1" applyBorder="1" applyAlignment="1">
      <alignment horizontal="center" vertical="center"/>
    </xf>
    <xf numFmtId="0" fontId="39" fillId="6" borderId="0" xfId="0" applyFont="1" applyFill="1" applyBorder="1" applyAlignment="1">
      <alignment horizontal="right" vertical="center"/>
    </xf>
    <xf numFmtId="0" fontId="39" fillId="0" borderId="0" xfId="0" applyFont="1" applyFill="1" applyBorder="1" applyAlignment="1">
      <alignment horizontal="right" vertical="center"/>
    </xf>
    <xf numFmtId="0" fontId="38" fillId="0" borderId="0" xfId="0" applyFont="1" applyFill="1" applyAlignment="1">
      <alignment horizontal="right" vertical="center"/>
    </xf>
    <xf numFmtId="0" fontId="38" fillId="0" borderId="0" xfId="0" applyFont="1" applyFill="1" applyAlignment="1">
      <alignment horizontal="center" vertical="center"/>
    </xf>
    <xf numFmtId="0" fontId="38" fillId="4" borderId="0" xfId="0" applyFont="1" applyFill="1" applyBorder="1" applyAlignment="1">
      <alignment horizontal="center" vertical="center"/>
    </xf>
    <xf numFmtId="0" fontId="38" fillId="9" borderId="0" xfId="0" applyFont="1" applyFill="1" applyBorder="1" applyAlignment="1">
      <alignment horizontal="center" vertical="center"/>
    </xf>
    <xf numFmtId="0" fontId="38" fillId="10" borderId="0" xfId="0" applyFont="1" applyFill="1" applyBorder="1" applyAlignment="1">
      <alignment horizontal="center" vertical="center"/>
    </xf>
    <xf numFmtId="58" fontId="38" fillId="0" borderId="0" xfId="0" applyNumberFormat="1" applyFont="1" applyFill="1" applyAlignment="1">
      <alignment horizontal="center" vertical="center"/>
    </xf>
    <xf numFmtId="0" fontId="40" fillId="0" borderId="0" xfId="0" applyFont="1" applyFill="1" applyBorder="1" applyAlignment="1">
      <alignment horizontal="left" vertical="center" wrapText="1"/>
    </xf>
    <xf numFmtId="0" fontId="40" fillId="0" borderId="0" xfId="0" applyFont="1" applyFill="1" applyBorder="1" applyAlignment="1">
      <alignment horizontal="center" vertical="center"/>
    </xf>
    <xf numFmtId="0" fontId="40" fillId="0" borderId="0" xfId="0" applyFont="1" applyFill="1" applyBorder="1" applyAlignment="1">
      <alignment horizontal="center" vertical="center" wrapText="1"/>
    </xf>
    <xf numFmtId="0" fontId="38" fillId="0" borderId="0" xfId="0" applyFont="1" applyFill="1" applyAlignment="1">
      <alignment horizontal="center" vertical="center" wrapText="1"/>
    </xf>
    <xf numFmtId="0" fontId="39" fillId="6" borderId="0" xfId="0" applyFont="1" applyFill="1" applyAlignment="1">
      <alignment horizontal="center" vertical="center" wrapText="1"/>
    </xf>
    <xf numFmtId="0" fontId="39" fillId="6" borderId="0" xfId="0" applyFont="1" applyFill="1" applyAlignment="1">
      <alignment horizontal="center" vertical="center"/>
    </xf>
    <xf numFmtId="0" fontId="38" fillId="0" borderId="0" xfId="0" applyNumberFormat="1" applyFont="1" applyFill="1" applyBorder="1" applyAlignment="1">
      <alignment horizontal="center" vertical="center" wrapText="1"/>
    </xf>
    <xf numFmtId="58" fontId="38" fillId="0" borderId="0" xfId="0" applyNumberFormat="1" applyFont="1" applyFill="1" applyBorder="1" applyAlignment="1">
      <alignment horizontal="left" vertical="center"/>
    </xf>
    <xf numFmtId="20" fontId="38" fillId="0" borderId="0" xfId="0" applyNumberFormat="1" applyFont="1" applyFill="1" applyAlignment="1">
      <alignment horizontal="center" vertical="center"/>
    </xf>
    <xf numFmtId="0" fontId="40" fillId="0" borderId="0" xfId="0" applyFont="1" applyFill="1" applyBorder="1" applyAlignment="1">
      <alignment horizontal="left" vertical="center"/>
    </xf>
    <xf numFmtId="20" fontId="40" fillId="0" borderId="0" xfId="0" applyNumberFormat="1" applyFont="1" applyFill="1" applyBorder="1" applyAlignment="1">
      <alignment horizontal="center" vertical="center"/>
    </xf>
    <xf numFmtId="20" fontId="38" fillId="0" borderId="0" xfId="0" applyNumberFormat="1" applyFont="1" applyFill="1" applyBorder="1" applyAlignment="1">
      <alignment vertical="center"/>
    </xf>
    <xf numFmtId="0" fontId="40" fillId="0" borderId="0" xfId="0" applyFont="1" applyFill="1" applyBorder="1" applyAlignment="1">
      <alignment horizontal="right" vertical="center"/>
    </xf>
    <xf numFmtId="0" fontId="39" fillId="6" borderId="0" xfId="0" applyFont="1" applyFill="1" applyAlignment="1">
      <alignment horizontal="right" vertical="center"/>
    </xf>
    <xf numFmtId="0" fontId="38" fillId="11" borderId="0" xfId="0" applyFont="1" applyFill="1" applyAlignment="1">
      <alignment horizontal="center" vertical="center"/>
    </xf>
    <xf numFmtId="0" fontId="38" fillId="11" borderId="0" xfId="0" applyFont="1" applyFill="1" applyBorder="1" applyAlignment="1">
      <alignment horizontal="right" vertical="center"/>
    </xf>
    <xf numFmtId="0" fontId="38" fillId="11" borderId="0" xfId="0" applyFont="1" applyFill="1" applyBorder="1" applyAlignment="1">
      <alignment horizontal="center" vertical="center" wrapText="1"/>
    </xf>
    <xf numFmtId="0" fontId="38" fillId="11" borderId="0" xfId="0" applyFont="1" applyFill="1" applyBorder="1" applyAlignment="1">
      <alignment horizontal="center" vertical="center"/>
    </xf>
    <xf numFmtId="0" fontId="41" fillId="0" borderId="1" xfId="0" applyFont="1" applyFill="1" applyBorder="1" applyAlignment="1">
      <alignment vertical="center"/>
    </xf>
    <xf numFmtId="0" fontId="38" fillId="0" borderId="1" xfId="0" applyFont="1" applyFill="1" applyBorder="1" applyAlignment="1">
      <alignment vertical="center"/>
    </xf>
    <xf numFmtId="0" fontId="38" fillId="0" borderId="1" xfId="0" applyFont="1" applyFill="1" applyBorder="1" applyAlignment="1">
      <alignment horizontal="center" vertical="center"/>
    </xf>
    <xf numFmtId="0" fontId="42" fillId="12" borderId="1" xfId="0" applyFont="1" applyFill="1" applyBorder="1" applyAlignment="1">
      <alignment horizontal="center" vertical="center"/>
    </xf>
    <xf numFmtId="0" fontId="43" fillId="0" borderId="1" xfId="0" applyFont="1" applyFill="1" applyBorder="1" applyAlignment="1">
      <alignment horizontal="center" vertical="center"/>
    </xf>
    <xf numFmtId="0" fontId="44" fillId="4" borderId="1" xfId="0" applyFont="1" applyFill="1" applyBorder="1" applyAlignment="1">
      <alignment horizontal="center" vertical="center"/>
    </xf>
    <xf numFmtId="0" fontId="38" fillId="4" borderId="1" xfId="0" applyFont="1" applyFill="1" applyBorder="1" applyAlignment="1">
      <alignment horizontal="center" vertical="center"/>
    </xf>
    <xf numFmtId="0" fontId="45" fillId="0" borderId="1" xfId="0" applyFont="1" applyFill="1" applyBorder="1" applyAlignment="1">
      <alignment horizontal="center" vertical="center"/>
    </xf>
    <xf numFmtId="0" fontId="7" fillId="4" borderId="1" xfId="0" applyFont="1" applyFill="1" applyBorder="1" applyAlignment="1">
      <alignment horizontal="center" vertical="center"/>
    </xf>
    <xf numFmtId="0" fontId="46" fillId="4" borderId="1" xfId="0" applyFont="1" applyFill="1" applyBorder="1" applyAlignment="1">
      <alignment horizontal="center" vertical="center"/>
    </xf>
    <xf numFmtId="0" fontId="38" fillId="4" borderId="1" xfId="0" applyFont="1" applyFill="1" applyBorder="1" applyAlignment="1">
      <alignment vertical="center"/>
    </xf>
    <xf numFmtId="0" fontId="41" fillId="4" borderId="1" xfId="0" applyFont="1" applyFill="1" applyBorder="1" applyAlignment="1">
      <alignment horizontal="center" vertical="center"/>
    </xf>
    <xf numFmtId="0" fontId="45" fillId="4" borderId="1" xfId="0" applyFont="1" applyFill="1" applyBorder="1" applyAlignment="1">
      <alignment horizontal="center" vertical="center"/>
    </xf>
    <xf numFmtId="0" fontId="47" fillId="0" borderId="1" xfId="0" applyFont="1" applyFill="1" applyBorder="1" applyAlignment="1">
      <alignment horizontal="center" vertical="center"/>
    </xf>
    <xf numFmtId="0" fontId="0" fillId="0" borderId="0" xfId="0" applyBorder="1"/>
    <xf numFmtId="0" fontId="48" fillId="0" borderId="0" xfId="0" applyFont="1" applyBorder="1" applyAlignment="1">
      <alignment vertical="center"/>
    </xf>
    <xf numFmtId="0" fontId="49" fillId="0" borderId="0" xfId="0" applyFont="1" applyBorder="1" applyAlignment="1">
      <alignment vertical="center"/>
    </xf>
    <xf numFmtId="0" fontId="31" fillId="0" borderId="0" xfId="0" applyFont="1" applyBorder="1" applyAlignment="1">
      <alignment vertical="center"/>
    </xf>
    <xf numFmtId="6" fontId="31" fillId="0" borderId="0" xfId="0" applyNumberFormat="1" applyFont="1" applyBorder="1" applyAlignment="1">
      <alignment vertical="center"/>
    </xf>
    <xf numFmtId="0" fontId="37" fillId="0" borderId="0" xfId="0" applyFont="1" applyBorder="1" applyAlignment="1">
      <alignment vertical="center"/>
    </xf>
    <xf numFmtId="0" fontId="31" fillId="13" borderId="0" xfId="0" applyFont="1" applyFill="1" applyBorder="1" applyAlignment="1">
      <alignment vertical="center"/>
    </xf>
    <xf numFmtId="7" fontId="31" fillId="13" borderId="0" xfId="0" applyNumberFormat="1" applyFont="1" applyFill="1" applyBorder="1" applyAlignment="1">
      <alignment vertical="center"/>
    </xf>
    <xf numFmtId="0" fontId="0" fillId="0" borderId="0" xfId="0" applyFont="1" applyFill="1" applyAlignment="1">
      <alignment vertical="center"/>
    </xf>
    <xf numFmtId="0" fontId="50" fillId="0" borderId="0" xfId="0" applyFont="1" applyFill="1" applyAlignment="1">
      <alignment vertical="center"/>
    </xf>
    <xf numFmtId="0" fontId="0" fillId="0" borderId="0" xfId="0" applyFill="1"/>
    <xf numFmtId="0" fontId="51" fillId="0" borderId="1" xfId="0" applyFont="1" applyFill="1" applyBorder="1" applyAlignment="1">
      <alignment vertical="center"/>
    </xf>
    <xf numFmtId="0" fontId="52" fillId="0" borderId="1" xfId="0" applyFont="1" applyFill="1" applyBorder="1" applyAlignment="1">
      <alignment vertical="center"/>
    </xf>
    <xf numFmtId="58" fontId="52" fillId="0" borderId="1" xfId="0" applyNumberFormat="1" applyFont="1" applyFill="1" applyBorder="1" applyAlignment="1">
      <alignment vertical="center"/>
    </xf>
    <xf numFmtId="0" fontId="52" fillId="13" borderId="0" xfId="0" applyFont="1" applyFill="1" applyAlignment="1">
      <alignment horizontal="center" vertical="center"/>
    </xf>
    <xf numFmtId="20" fontId="52" fillId="0" borderId="1" xfId="0" applyNumberFormat="1" applyFont="1" applyFill="1" applyBorder="1" applyAlignment="1">
      <alignment vertical="center"/>
    </xf>
    <xf numFmtId="7" fontId="52" fillId="0" borderId="1" xfId="0" applyNumberFormat="1" applyFont="1" applyFill="1" applyBorder="1" applyAlignment="1">
      <alignment vertical="center"/>
    </xf>
    <xf numFmtId="7" fontId="52" fillId="13" borderId="0" xfId="0" applyNumberFormat="1" applyFont="1" applyFill="1" applyAlignment="1">
      <alignment vertical="center"/>
    </xf>
    <xf numFmtId="0" fontId="52" fillId="13" borderId="0" xfId="0" applyFont="1" applyFill="1" applyAlignment="1">
      <alignment vertical="center"/>
    </xf>
    <xf numFmtId="0" fontId="32" fillId="0" borderId="0" xfId="0" applyFont="1" applyFill="1" applyBorder="1" applyAlignment="1">
      <alignment horizontal="center" vertical="center"/>
    </xf>
    <xf numFmtId="0" fontId="32" fillId="4" borderId="0" xfId="0" applyFont="1" applyFill="1" applyBorder="1" applyAlignment="1">
      <alignment horizontal="center" vertical="center"/>
    </xf>
    <xf numFmtId="0" fontId="32" fillId="0" borderId="0" xfId="0" applyFont="1" applyFill="1" applyBorder="1" applyAlignment="1">
      <alignment horizontal="left" vertical="center"/>
    </xf>
    <xf numFmtId="179" fontId="32" fillId="0" borderId="0" xfId="0" applyNumberFormat="1" applyFont="1" applyFill="1" applyBorder="1" applyAlignment="1">
      <alignment horizontal="left" vertical="center"/>
    </xf>
    <xf numFmtId="179" fontId="32" fillId="0" borderId="0" xfId="0" applyNumberFormat="1" applyFont="1" applyFill="1" applyBorder="1" applyAlignment="1">
      <alignment horizontal="center" vertical="center"/>
    </xf>
    <xf numFmtId="0" fontId="32" fillId="14" borderId="0" xfId="9" applyFont="1" applyFill="1" applyAlignment="1">
      <alignment horizontal="center" vertical="center" wrapText="1"/>
    </xf>
    <xf numFmtId="0" fontId="53" fillId="0" borderId="0" xfId="0" applyFont="1" applyFill="1" applyAlignment="1">
      <alignment horizontal="left" vertical="center" wrapText="1"/>
    </xf>
    <xf numFmtId="0" fontId="32" fillId="0" borderId="0" xfId="0" applyFont="1" applyFill="1" applyAlignment="1">
      <alignment horizontal="left" vertical="center"/>
    </xf>
    <xf numFmtId="181" fontId="32" fillId="6" borderId="1" xfId="0" applyNumberFormat="1" applyFont="1" applyFill="1" applyBorder="1" applyAlignment="1">
      <alignment horizontal="center" vertical="center"/>
    </xf>
    <xf numFmtId="181" fontId="32" fillId="6" borderId="1" xfId="0" applyNumberFormat="1" applyFont="1" applyFill="1" applyBorder="1" applyAlignment="1">
      <alignment horizontal="left" vertical="center"/>
    </xf>
    <xf numFmtId="58" fontId="32" fillId="0" borderId="1" xfId="0" applyNumberFormat="1" applyFont="1" applyFill="1" applyBorder="1" applyAlignment="1">
      <alignment vertical="center"/>
    </xf>
    <xf numFmtId="20" fontId="32" fillId="0" borderId="1" xfId="0" applyNumberFormat="1" applyFont="1" applyFill="1" applyBorder="1" applyAlignment="1">
      <alignment horizontal="left" vertical="center"/>
    </xf>
    <xf numFmtId="0" fontId="32" fillId="0" borderId="1" xfId="0" applyFont="1" applyFill="1" applyBorder="1" applyAlignment="1">
      <alignment horizontal="center" vertical="center"/>
    </xf>
    <xf numFmtId="0" fontId="32" fillId="0" borderId="1" xfId="0" applyFont="1" applyFill="1" applyBorder="1" applyAlignment="1">
      <alignment vertical="center"/>
    </xf>
    <xf numFmtId="0" fontId="32" fillId="0" borderId="1" xfId="0" applyFont="1" applyFill="1" applyBorder="1" applyAlignment="1">
      <alignment horizontal="left" vertical="center"/>
    </xf>
    <xf numFmtId="58" fontId="32" fillId="0" borderId="1" xfId="0" applyNumberFormat="1" applyFont="1" applyFill="1" applyBorder="1" applyAlignment="1">
      <alignment vertical="center" wrapText="1"/>
    </xf>
    <xf numFmtId="0" fontId="32" fillId="0" borderId="1" xfId="0" applyFont="1" applyFill="1" applyBorder="1" applyAlignment="1">
      <alignment horizontal="left" vertical="center" wrapText="1"/>
    </xf>
    <xf numFmtId="0" fontId="32" fillId="0" borderId="1" xfId="0" applyFont="1" applyFill="1" applyBorder="1" applyAlignment="1">
      <alignment horizontal="center" vertical="center" wrapText="1"/>
    </xf>
    <xf numFmtId="58" fontId="32" fillId="4" borderId="1" xfId="0" applyNumberFormat="1" applyFont="1" applyFill="1" applyBorder="1" applyAlignment="1">
      <alignment vertical="center" wrapText="1"/>
    </xf>
    <xf numFmtId="0" fontId="32" fillId="0" borderId="1" xfId="0" applyFont="1" applyFill="1" applyBorder="1" applyAlignment="1">
      <alignment vertical="center" wrapText="1"/>
    </xf>
    <xf numFmtId="0" fontId="32" fillId="6" borderId="1" xfId="0" applyFont="1" applyFill="1" applyBorder="1" applyAlignment="1">
      <alignment horizontal="center" vertical="center" wrapText="1"/>
    </xf>
    <xf numFmtId="178" fontId="32" fillId="6" borderId="1" xfId="0" applyNumberFormat="1" applyFont="1" applyFill="1" applyBorder="1" applyAlignment="1">
      <alignment horizontal="center" vertical="center"/>
    </xf>
    <xf numFmtId="0" fontId="32" fillId="4" borderId="1" xfId="0" applyFont="1" applyFill="1" applyBorder="1" applyAlignment="1">
      <alignment horizontal="center" vertical="center"/>
    </xf>
    <xf numFmtId="179" fontId="32" fillId="6" borderId="1" xfId="0" applyNumberFormat="1" applyFont="1" applyFill="1" applyBorder="1" applyAlignment="1">
      <alignment horizontal="center" vertical="center"/>
    </xf>
    <xf numFmtId="179" fontId="32" fillId="0" borderId="1" xfId="0" applyNumberFormat="1" applyFont="1" applyFill="1" applyBorder="1" applyAlignment="1">
      <alignment horizontal="left" vertical="center"/>
    </xf>
    <xf numFmtId="179" fontId="32" fillId="0" borderId="1" xfId="0" applyNumberFormat="1" applyFont="1" applyFill="1" applyBorder="1" applyAlignment="1">
      <alignment horizontal="center" vertical="center"/>
    </xf>
    <xf numFmtId="179" fontId="16" fillId="0" borderId="1" xfId="0" applyNumberFormat="1" applyFont="1" applyFill="1" applyBorder="1" applyAlignment="1">
      <alignment vertical="center"/>
    </xf>
    <xf numFmtId="0" fontId="32" fillId="4" borderId="1" xfId="0" applyFont="1" applyFill="1" applyBorder="1" applyAlignment="1">
      <alignment vertical="center" wrapText="1"/>
    </xf>
    <xf numFmtId="0" fontId="32" fillId="4" borderId="1" xfId="0" applyFont="1" applyFill="1" applyBorder="1" applyAlignment="1">
      <alignment horizontal="center" vertical="center" wrapText="1"/>
    </xf>
    <xf numFmtId="0" fontId="54" fillId="0" borderId="1" xfId="0" applyFont="1" applyFill="1" applyBorder="1" applyAlignment="1">
      <alignment horizontal="center" vertical="center"/>
    </xf>
    <xf numFmtId="181" fontId="32" fillId="15" borderId="1" xfId="0" applyNumberFormat="1" applyFont="1" applyFill="1" applyBorder="1" applyAlignment="1">
      <alignment horizontal="center" vertical="center"/>
    </xf>
    <xf numFmtId="181" fontId="32" fillId="15" borderId="1" xfId="0" applyNumberFormat="1" applyFont="1" applyFill="1" applyBorder="1" applyAlignment="1">
      <alignment horizontal="left" vertical="center"/>
    </xf>
    <xf numFmtId="181" fontId="53" fillId="15" borderId="1" xfId="0" applyNumberFormat="1" applyFont="1" applyFill="1" applyBorder="1" applyAlignment="1">
      <alignment horizontal="center" vertical="center"/>
    </xf>
    <xf numFmtId="7" fontId="54" fillId="0" borderId="1"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15" borderId="1" xfId="0" applyFont="1" applyFill="1" applyBorder="1" applyAlignment="1">
      <alignment horizontal="center" vertical="center" wrapText="1"/>
    </xf>
    <xf numFmtId="178" fontId="32" fillId="15" borderId="1" xfId="0" applyNumberFormat="1" applyFont="1" applyFill="1" applyBorder="1" applyAlignment="1">
      <alignment horizontal="center" vertical="center"/>
    </xf>
    <xf numFmtId="179" fontId="32" fillId="0" borderId="1" xfId="0" applyNumberFormat="1" applyFont="1" applyFill="1" applyBorder="1" applyAlignment="1">
      <alignment horizontal="center" vertical="center" wrapText="1"/>
    </xf>
    <xf numFmtId="179" fontId="32" fillId="4" borderId="1" xfId="0" applyNumberFormat="1" applyFont="1" applyFill="1" applyBorder="1" applyAlignment="1">
      <alignment horizontal="center" vertical="center"/>
    </xf>
    <xf numFmtId="179" fontId="55" fillId="0" borderId="1" xfId="0" applyNumberFormat="1" applyFont="1" applyFill="1" applyBorder="1" applyAlignment="1">
      <alignment horizontal="left" vertical="center"/>
    </xf>
    <xf numFmtId="179" fontId="53" fillId="0" borderId="1" xfId="0" applyNumberFormat="1" applyFont="1" applyFill="1" applyBorder="1" applyAlignment="1">
      <alignment horizontal="center" vertical="center"/>
    </xf>
    <xf numFmtId="179" fontId="53" fillId="0" borderId="1" xfId="0" applyNumberFormat="1" applyFont="1" applyFill="1" applyBorder="1" applyAlignment="1">
      <alignment horizontal="left" vertical="center"/>
    </xf>
    <xf numFmtId="179" fontId="32" fillId="15" borderId="1" xfId="0" applyNumberFormat="1" applyFont="1" applyFill="1" applyBorder="1" applyAlignment="1">
      <alignment horizontal="center" vertical="center"/>
    </xf>
    <xf numFmtId="179" fontId="54" fillId="0" borderId="1" xfId="0" applyNumberFormat="1" applyFont="1" applyFill="1" applyBorder="1" applyAlignment="1">
      <alignment horizontal="left" vertical="center"/>
    </xf>
    <xf numFmtId="179" fontId="54" fillId="0" borderId="1" xfId="0" applyNumberFormat="1" applyFont="1" applyFill="1" applyBorder="1" applyAlignment="1">
      <alignment horizontal="center" vertical="center"/>
    </xf>
    <xf numFmtId="0" fontId="0" fillId="0" borderId="1" xfId="0" applyFont="1" applyFill="1" applyBorder="1" applyAlignment="1">
      <alignment horizontal="left" vertical="center"/>
    </xf>
    <xf numFmtId="58" fontId="0" fillId="0" borderId="2" xfId="0" applyNumberFormat="1" applyFont="1" applyFill="1" applyBorder="1" applyAlignment="1">
      <alignment horizontal="center" vertical="center"/>
    </xf>
    <xf numFmtId="0" fontId="56" fillId="0" borderId="1" xfId="0" applyFont="1" applyFill="1" applyBorder="1" applyAlignment="1">
      <alignment horizontal="left" vertical="center"/>
    </xf>
    <xf numFmtId="58" fontId="0" fillId="0" borderId="4" xfId="0" applyNumberFormat="1" applyFont="1" applyFill="1" applyBorder="1" applyAlignment="1">
      <alignment horizontal="center" vertical="center"/>
    </xf>
    <xf numFmtId="58" fontId="0" fillId="0" borderId="5" xfId="0" applyNumberFormat="1" applyFont="1" applyFill="1" applyBorder="1" applyAlignment="1">
      <alignment horizontal="center" vertical="center"/>
    </xf>
    <xf numFmtId="58" fontId="56" fillId="0" borderId="1" xfId="0" applyNumberFormat="1" applyFont="1" applyFill="1" applyBorder="1" applyAlignment="1">
      <alignment horizontal="left" vertical="center"/>
    </xf>
    <xf numFmtId="0" fontId="56" fillId="0" borderId="1" xfId="0" applyNumberFormat="1" applyFont="1" applyFill="1" applyBorder="1" applyAlignment="1">
      <alignment horizontal="left" vertical="center"/>
    </xf>
    <xf numFmtId="16" fontId="0" fillId="0" borderId="1" xfId="0" applyNumberFormat="1" applyFont="1" applyFill="1" applyBorder="1" applyAlignment="1">
      <alignment horizontal="left" vertical="center"/>
    </xf>
    <xf numFmtId="0" fontId="57" fillId="0" borderId="0" xfId="0" applyFont="1" applyFill="1" applyAlignment="1">
      <alignment horizontal="left" vertical="center"/>
    </xf>
    <xf numFmtId="0" fontId="0" fillId="0" borderId="0" xfId="0" applyFont="1" applyFill="1" applyAlignment="1">
      <alignment horizontal="left" vertical="center"/>
    </xf>
    <xf numFmtId="0" fontId="58" fillId="0" borderId="0" xfId="0" applyFont="1" applyFill="1" applyAlignment="1">
      <alignment horizontal="left" vertical="center"/>
    </xf>
    <xf numFmtId="0" fontId="0" fillId="0" borderId="0" xfId="0" applyAlignment="1">
      <alignment horizontal="left"/>
    </xf>
    <xf numFmtId="0" fontId="57" fillId="0" borderId="1" xfId="0" applyFont="1" applyFill="1" applyBorder="1" applyAlignment="1">
      <alignment horizontal="left" vertical="center"/>
    </xf>
    <xf numFmtId="0" fontId="59" fillId="0" borderId="1" xfId="0" applyFont="1" applyFill="1" applyBorder="1" applyAlignment="1">
      <alignment horizontal="left" vertical="center"/>
    </xf>
    <xf numFmtId="0" fontId="60" fillId="0" borderId="1" xfId="0" applyFont="1" applyFill="1" applyBorder="1" applyAlignment="1">
      <alignment horizontal="left" vertical="center" wrapText="1"/>
    </xf>
    <xf numFmtId="0" fontId="58" fillId="0" borderId="1" xfId="0" applyFont="1" applyFill="1" applyBorder="1" applyAlignment="1">
      <alignment horizontal="left" vertical="center"/>
    </xf>
    <xf numFmtId="0" fontId="60" fillId="0" borderId="2" xfId="0" applyFont="1" applyFill="1" applyBorder="1" applyAlignment="1">
      <alignment horizontal="left" vertical="center" wrapText="1"/>
    </xf>
    <xf numFmtId="0" fontId="0" fillId="0" borderId="11" xfId="0" applyFont="1" applyFill="1" applyBorder="1" applyAlignment="1">
      <alignment horizontal="left" vertical="center"/>
    </xf>
    <xf numFmtId="0" fontId="60" fillId="0" borderId="4" xfId="0" applyFont="1" applyFill="1" applyBorder="1" applyAlignment="1">
      <alignment horizontal="left" vertical="center" wrapText="1"/>
    </xf>
    <xf numFmtId="58" fontId="0" fillId="0" borderId="1" xfId="0" applyNumberFormat="1" applyFont="1" applyFill="1" applyBorder="1" applyAlignment="1">
      <alignment horizontal="left" vertical="center"/>
    </xf>
    <xf numFmtId="0" fontId="0" fillId="16" borderId="1" xfId="0" applyFont="1" applyFill="1" applyBorder="1" applyAlignment="1">
      <alignment horizontal="left" vertical="center"/>
    </xf>
    <xf numFmtId="0" fontId="0" fillId="16" borderId="1" xfId="0" applyFont="1" applyFill="1" applyBorder="1" applyAlignment="1">
      <alignment horizontal="left" vertical="center" wrapText="1"/>
    </xf>
    <xf numFmtId="0" fontId="0" fillId="16" borderId="11" xfId="0" applyFont="1" applyFill="1" applyBorder="1" applyAlignment="1">
      <alignment horizontal="left" vertical="center" wrapText="1"/>
    </xf>
    <xf numFmtId="0" fontId="60" fillId="0" borderId="5"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5" xfId="0" applyFont="1" applyFill="1" applyBorder="1" applyAlignment="1">
      <alignment horizontal="left" vertical="center"/>
    </xf>
    <xf numFmtId="0" fontId="0" fillId="0" borderId="4" xfId="0" applyFont="1" applyFill="1" applyBorder="1" applyAlignment="1">
      <alignment horizontal="left" vertical="center"/>
    </xf>
    <xf numFmtId="0" fontId="60" fillId="0" borderId="6"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left" vertical="center"/>
    </xf>
    <xf numFmtId="0" fontId="0" fillId="0" borderId="2" xfId="0" applyFont="1" applyFill="1" applyBorder="1" applyAlignment="1">
      <alignment horizontal="left" vertical="center"/>
    </xf>
    <xf numFmtId="0" fontId="58" fillId="0" borderId="2" xfId="0" applyFont="1" applyFill="1" applyBorder="1" applyAlignment="1">
      <alignment horizontal="left" vertical="center"/>
    </xf>
    <xf numFmtId="58" fontId="0" fillId="0" borderId="2" xfId="0" applyNumberFormat="1" applyFont="1" applyFill="1" applyBorder="1" applyAlignment="1">
      <alignment horizontal="left" vertical="center"/>
    </xf>
    <xf numFmtId="0" fontId="0" fillId="16" borderId="5" xfId="0" applyFont="1" applyFill="1" applyBorder="1" applyAlignment="1">
      <alignment horizontal="left" vertical="center"/>
    </xf>
    <xf numFmtId="0" fontId="57" fillId="0" borderId="2" xfId="0" applyFont="1" applyFill="1" applyBorder="1" applyAlignment="1">
      <alignment horizontal="left" vertical="center"/>
    </xf>
    <xf numFmtId="58" fontId="0" fillId="0" borderId="6" xfId="0" applyNumberFormat="1" applyFont="1" applyFill="1" applyBorder="1" applyAlignment="1">
      <alignment horizontal="left" vertical="center"/>
    </xf>
    <xf numFmtId="0" fontId="0" fillId="0" borderId="8" xfId="0" applyFont="1" applyFill="1" applyBorder="1" applyAlignment="1">
      <alignment horizontal="left" vertical="center"/>
    </xf>
    <xf numFmtId="20" fontId="0" fillId="0" borderId="1" xfId="0" applyNumberFormat="1" applyFont="1" applyFill="1" applyBorder="1" applyAlignment="1">
      <alignment horizontal="left" vertical="center"/>
    </xf>
    <xf numFmtId="0" fontId="0" fillId="16" borderId="2" xfId="0" applyFont="1" applyFill="1" applyBorder="1" applyAlignment="1">
      <alignment horizontal="left" vertical="center"/>
    </xf>
    <xf numFmtId="0" fontId="7" fillId="0" borderId="0" xfId="0" applyFont="1" applyFill="1" applyAlignment="1">
      <alignment vertical="center"/>
    </xf>
    <xf numFmtId="0" fontId="56" fillId="0" borderId="1" xfId="9" applyFont="1" applyFill="1" applyBorder="1" applyAlignment="1">
      <alignment horizontal="left" vertical="center"/>
    </xf>
    <xf numFmtId="58" fontId="56" fillId="0" borderId="16" xfId="0" applyNumberFormat="1" applyFont="1" applyFill="1" applyBorder="1" applyAlignment="1">
      <alignment horizontal="left" vertical="center"/>
    </xf>
    <xf numFmtId="58" fontId="56" fillId="0" borderId="17" xfId="0" applyNumberFormat="1" applyFont="1" applyFill="1" applyBorder="1" applyAlignment="1">
      <alignment horizontal="left" vertical="center"/>
    </xf>
    <xf numFmtId="0" fontId="56" fillId="0" borderId="16" xfId="0" applyFont="1" applyFill="1" applyBorder="1" applyAlignment="1">
      <alignment horizontal="left" vertical="center"/>
    </xf>
    <xf numFmtId="58" fontId="0" fillId="0" borderId="4" xfId="0" applyNumberFormat="1" applyFont="1" applyFill="1" applyBorder="1" applyAlignment="1">
      <alignment horizontal="left" vertical="center"/>
    </xf>
    <xf numFmtId="58" fontId="0" fillId="0" borderId="5" xfId="0" applyNumberFormat="1" applyFont="1" applyFill="1" applyBorder="1" applyAlignment="1">
      <alignment horizontal="left" vertical="center"/>
    </xf>
    <xf numFmtId="0" fontId="56" fillId="0" borderId="17" xfId="0" applyFont="1" applyFill="1" applyBorder="1" applyAlignment="1">
      <alignment horizontal="left" vertical="center"/>
    </xf>
    <xf numFmtId="58" fontId="7" fillId="0" borderId="1" xfId="0" applyNumberFormat="1" applyFont="1" applyFill="1" applyBorder="1" applyAlignment="1">
      <alignment horizontal="left" vertical="center"/>
    </xf>
    <xf numFmtId="0" fontId="7" fillId="0" borderId="1" xfId="0" applyFont="1" applyFill="1" applyBorder="1" applyAlignment="1">
      <alignment horizontal="left" vertical="center"/>
    </xf>
    <xf numFmtId="16" fontId="7" fillId="0" borderId="1" xfId="0" applyNumberFormat="1" applyFont="1" applyFill="1" applyBorder="1" applyAlignment="1">
      <alignment horizontal="left" vertical="center"/>
    </xf>
    <xf numFmtId="20" fontId="7" fillId="0" borderId="1" xfId="0" applyNumberFormat="1" applyFont="1" applyFill="1" applyBorder="1" applyAlignment="1">
      <alignment horizontal="left" vertical="center"/>
    </xf>
    <xf numFmtId="0" fontId="56" fillId="16" borderId="4" xfId="9" applyFont="1" applyFill="1" applyBorder="1" applyAlignment="1">
      <alignment horizontal="left" vertical="center"/>
    </xf>
    <xf numFmtId="0" fontId="7" fillId="0" borderId="0" xfId="0" applyFont="1" applyFill="1" applyAlignment="1">
      <alignment horizontal="left" vertical="center"/>
    </xf>
    <xf numFmtId="0" fontId="0" fillId="16" borderId="11" xfId="0" applyFont="1" applyFill="1" applyBorder="1" applyAlignment="1">
      <alignment horizontal="left" vertical="center"/>
    </xf>
    <xf numFmtId="0" fontId="0" fillId="16" borderId="0" xfId="0" applyFont="1" applyFill="1" applyAlignment="1">
      <alignment vertical="center"/>
    </xf>
    <xf numFmtId="0" fontId="0" fillId="16" borderId="4" xfId="0" applyFont="1" applyFill="1" applyBorder="1" applyAlignment="1">
      <alignment horizontal="left" vertical="center"/>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58" fontId="0" fillId="0" borderId="1" xfId="0" applyNumberFormat="1" applyFont="1" applyFill="1" applyBorder="1" applyAlignment="1">
      <alignment horizontal="center" vertical="center"/>
    </xf>
    <xf numFmtId="176" fontId="61" fillId="0" borderId="0" xfId="0" applyNumberFormat="1" applyFont="1" applyAlignment="1">
      <alignment horizontal="center" vertical="center" wrapText="1"/>
    </xf>
    <xf numFmtId="180" fontId="62" fillId="0" borderId="0" xfId="0" applyNumberFormat="1" applyFont="1" applyAlignment="1">
      <alignment horizontal="center" vertical="center" wrapText="1"/>
    </xf>
    <xf numFmtId="176" fontId="62" fillId="0" borderId="0" xfId="0" applyNumberFormat="1" applyFont="1" applyAlignment="1">
      <alignment horizontal="center" vertical="center" wrapText="1"/>
    </xf>
    <xf numFmtId="0" fontId="62" fillId="0" borderId="0" xfId="0" applyFont="1" applyAlignment="1">
      <alignment vertical="center" wrapText="1"/>
    </xf>
    <xf numFmtId="176" fontId="62" fillId="0" borderId="0" xfId="0" applyNumberFormat="1" applyFont="1" applyAlignment="1">
      <alignment vertical="center" wrapText="1"/>
    </xf>
    <xf numFmtId="181" fontId="63" fillId="17" borderId="1" xfId="24" applyFont="1" applyFill="1" applyBorder="1" applyAlignment="1" applyProtection="1">
      <alignment horizontal="center" vertical="center" wrapText="1"/>
    </xf>
    <xf numFmtId="181" fontId="63" fillId="18" borderId="1" xfId="24" applyFont="1" applyFill="1" applyBorder="1" applyAlignment="1" applyProtection="1">
      <alignment horizontal="center" vertical="center" wrapText="1"/>
    </xf>
    <xf numFmtId="0" fontId="64" fillId="0" borderId="1" xfId="0" applyFont="1" applyBorder="1" applyAlignment="1">
      <alignment horizontal="center" vertical="center" wrapText="1"/>
    </xf>
    <xf numFmtId="0" fontId="63" fillId="17" borderId="1" xfId="0" applyFont="1" applyFill="1" applyBorder="1" applyAlignment="1">
      <alignment horizontal="center" vertical="center" wrapText="1"/>
    </xf>
    <xf numFmtId="0" fontId="63" fillId="18" borderId="1" xfId="0" applyFont="1" applyFill="1" applyBorder="1" applyAlignment="1">
      <alignment horizontal="center" vertical="center" wrapText="1"/>
    </xf>
    <xf numFmtId="0" fontId="64" fillId="0" borderId="3" xfId="0" applyFont="1" applyBorder="1" applyAlignment="1">
      <alignment horizontal="center" vertical="center" wrapText="1"/>
    </xf>
    <xf numFmtId="0" fontId="0" fillId="0" borderId="1" xfId="0" applyBorder="1" applyAlignment="1">
      <alignment horizontal="center" vertical="center"/>
    </xf>
    <xf numFmtId="176" fontId="62" fillId="8" borderId="8" xfId="0" applyNumberFormat="1" applyFont="1" applyFill="1" applyBorder="1" applyAlignment="1">
      <alignment horizontal="center" vertical="center" wrapText="1"/>
    </xf>
    <xf numFmtId="0" fontId="0" fillId="6" borderId="1" xfId="0" applyFill="1" applyBorder="1" applyAlignment="1">
      <alignment horizontal="center" vertical="center"/>
    </xf>
    <xf numFmtId="181" fontId="63" fillId="18" borderId="3" xfId="24" applyFont="1" applyFill="1" applyBorder="1" applyAlignment="1" applyProtection="1">
      <alignment horizontal="center" vertical="center" wrapText="1"/>
    </xf>
    <xf numFmtId="181" fontId="63" fillId="18" borderId="10" xfId="24" applyFont="1" applyFill="1" applyBorder="1" applyAlignment="1" applyProtection="1">
      <alignment horizontal="center" vertical="center" wrapText="1"/>
    </xf>
    <xf numFmtId="0" fontId="63" fillId="18" borderId="11" xfId="0" applyFont="1" applyFill="1" applyBorder="1" applyAlignment="1">
      <alignment horizontal="center" vertical="center" wrapText="1"/>
    </xf>
    <xf numFmtId="0" fontId="0" fillId="0" borderId="1" xfId="0" applyFill="1" applyBorder="1" applyAlignment="1">
      <alignment horizontal="center" vertical="center"/>
    </xf>
    <xf numFmtId="0" fontId="62" fillId="0" borderId="1" xfId="0" applyFont="1" applyBorder="1" applyAlignment="1">
      <alignment horizontal="center" vertical="center" wrapText="1"/>
    </xf>
    <xf numFmtId="0" fontId="62" fillId="0" borderId="1" xfId="0" applyFont="1" applyBorder="1" applyAlignment="1">
      <alignment vertical="center" wrapText="1"/>
    </xf>
    <xf numFmtId="176" fontId="62" fillId="8" borderId="5" xfId="0" applyNumberFormat="1" applyFont="1" applyFill="1" applyBorder="1" applyAlignment="1">
      <alignment horizontal="center" vertical="center" wrapText="1"/>
    </xf>
    <xf numFmtId="176" fontId="62" fillId="0" borderId="1" xfId="0" applyNumberFormat="1" applyFont="1" applyBorder="1" applyAlignment="1">
      <alignment vertical="center" wrapText="1"/>
    </xf>
    <xf numFmtId="176" fontId="62" fillId="0" borderId="1" xfId="0" applyNumberFormat="1" applyFont="1" applyBorder="1" applyAlignment="1">
      <alignment horizontal="center" vertical="center" wrapText="1"/>
    </xf>
    <xf numFmtId="0" fontId="65" fillId="0" borderId="0" xfId="0" applyFont="1" applyBorder="1" applyAlignment="1" applyProtection="1">
      <alignment horizontal="left" vertical="center"/>
      <protection locked="0"/>
    </xf>
    <xf numFmtId="0" fontId="65" fillId="0" borderId="0" xfId="0" applyFont="1" applyFill="1" applyBorder="1" applyAlignment="1" applyProtection="1">
      <alignment horizontal="left" vertical="center"/>
      <protection locked="0"/>
    </xf>
    <xf numFmtId="0" fontId="66" fillId="8" borderId="0" xfId="0" applyFont="1" applyFill="1" applyBorder="1" applyAlignment="1" applyProtection="1">
      <alignment horizontal="left" vertical="center"/>
      <protection locked="0"/>
    </xf>
    <xf numFmtId="0" fontId="67" fillId="0" borderId="0" xfId="0" applyFont="1" applyFill="1" applyBorder="1" applyAlignment="1" applyProtection="1">
      <alignment horizontal="left" vertical="center"/>
      <protection locked="0"/>
    </xf>
    <xf numFmtId="0" fontId="65" fillId="0" borderId="0" xfId="0" applyFont="1" applyAlignment="1" applyProtection="1">
      <alignment horizontal="left" vertical="center"/>
      <protection locked="0"/>
    </xf>
    <xf numFmtId="0" fontId="65" fillId="0" borderId="0" xfId="0" applyFont="1" applyFill="1" applyAlignment="1" applyProtection="1">
      <alignment horizontal="left" vertical="center"/>
      <protection locked="0"/>
    </xf>
    <xf numFmtId="181" fontId="65" fillId="0" borderId="0" xfId="24" applyFont="1" applyBorder="1" applyAlignment="1" applyProtection="1">
      <alignment horizontal="left" vertical="center"/>
      <protection locked="0"/>
    </xf>
    <xf numFmtId="181" fontId="65" fillId="0" borderId="0" xfId="24" applyNumberFormat="1" applyFont="1" applyBorder="1" applyAlignment="1" applyProtection="1">
      <alignment horizontal="left" vertical="center"/>
      <protection locked="0"/>
    </xf>
    <xf numFmtId="7" fontId="65" fillId="0" borderId="0" xfId="24" applyNumberFormat="1" applyFont="1" applyBorder="1" applyAlignment="1" applyProtection="1">
      <alignment horizontal="left" vertical="center"/>
      <protection locked="0"/>
    </xf>
    <xf numFmtId="0" fontId="68" fillId="19" borderId="3" xfId="0" applyFont="1" applyFill="1" applyBorder="1" applyAlignment="1" applyProtection="1">
      <alignment horizontal="center" vertical="center" wrapText="1"/>
      <protection locked="0"/>
    </xf>
    <xf numFmtId="0" fontId="69" fillId="19" borderId="10" xfId="0" applyFont="1" applyFill="1" applyBorder="1" applyAlignment="1" applyProtection="1">
      <alignment horizontal="center" vertical="center" wrapText="1"/>
      <protection locked="0"/>
    </xf>
    <xf numFmtId="0" fontId="65" fillId="0" borderId="5" xfId="0" applyFont="1" applyBorder="1" applyAlignment="1" applyProtection="1">
      <alignment horizontal="left" vertical="center"/>
      <protection locked="0"/>
    </xf>
    <xf numFmtId="0" fontId="67" fillId="0" borderId="3" xfId="0" applyFont="1" applyBorder="1" applyAlignment="1" applyProtection="1">
      <alignment horizontal="center" vertical="center" wrapText="1"/>
      <protection locked="0"/>
    </xf>
    <xf numFmtId="0" fontId="67" fillId="0" borderId="10" xfId="0" applyFont="1" applyBorder="1" applyAlignment="1" applyProtection="1">
      <alignment horizontal="center" vertical="center" wrapText="1"/>
      <protection locked="0"/>
    </xf>
    <xf numFmtId="0" fontId="65" fillId="0" borderId="1" xfId="0" applyFont="1" applyBorder="1" applyAlignment="1" applyProtection="1">
      <alignment horizontal="left" vertical="center"/>
      <protection locked="0"/>
    </xf>
    <xf numFmtId="0" fontId="65" fillId="0" borderId="3" xfId="0" applyFont="1" applyBorder="1" applyAlignment="1" applyProtection="1">
      <alignment horizontal="center" vertical="center" wrapText="1"/>
      <protection locked="0"/>
    </xf>
    <xf numFmtId="0" fontId="65" fillId="0" borderId="10" xfId="0" applyFont="1" applyBorder="1" applyAlignment="1" applyProtection="1">
      <alignment horizontal="center" vertical="center" wrapText="1"/>
      <protection locked="0"/>
    </xf>
    <xf numFmtId="0" fontId="70" fillId="19" borderId="18" xfId="0" applyFont="1" applyFill="1" applyBorder="1" applyAlignment="1" applyProtection="1">
      <alignment horizontal="left" vertical="center" wrapText="1"/>
      <protection locked="0"/>
    </xf>
    <xf numFmtId="0" fontId="70" fillId="19" borderId="19" xfId="0" applyFont="1" applyFill="1" applyBorder="1" applyAlignment="1" applyProtection="1">
      <alignment horizontal="left" vertical="center" wrapText="1"/>
      <protection locked="0"/>
    </xf>
    <xf numFmtId="0" fontId="71" fillId="6" borderId="3" xfId="0" applyFont="1" applyFill="1" applyBorder="1" applyAlignment="1" applyProtection="1">
      <alignment horizontal="left" vertical="center" wrapText="1"/>
      <protection locked="0"/>
    </xf>
    <xf numFmtId="0" fontId="71" fillId="6" borderId="10" xfId="0" applyFont="1" applyFill="1" applyBorder="1" applyAlignment="1" applyProtection="1">
      <alignment horizontal="left" vertical="center" wrapText="1"/>
      <protection locked="0"/>
    </xf>
    <xf numFmtId="0" fontId="71" fillId="20" borderId="1" xfId="19" applyFont="1" applyFill="1" applyBorder="1" applyAlignment="1" applyProtection="1">
      <alignment horizontal="left" vertical="center" wrapText="1"/>
      <protection locked="0"/>
    </xf>
    <xf numFmtId="0" fontId="72" fillId="21" borderId="3" xfId="0" applyFont="1" applyFill="1" applyBorder="1" applyAlignment="1" applyProtection="1">
      <alignment horizontal="left" vertical="center" wrapText="1"/>
      <protection locked="0"/>
    </xf>
    <xf numFmtId="0" fontId="72" fillId="21" borderId="10" xfId="0" applyFont="1" applyFill="1" applyBorder="1" applyAlignment="1" applyProtection="1">
      <alignment horizontal="left" vertical="center" wrapText="1"/>
      <protection locked="0"/>
    </xf>
    <xf numFmtId="0" fontId="65" fillId="0" borderId="1" xfId="0" applyFont="1" applyFill="1" applyBorder="1" applyAlignment="1" applyProtection="1">
      <alignment horizontal="left" vertical="center"/>
      <protection locked="0"/>
    </xf>
    <xf numFmtId="0" fontId="67" fillId="0" borderId="2" xfId="19" applyFont="1" applyFill="1" applyBorder="1" applyAlignment="1" applyProtection="1">
      <alignment horizontal="left" vertical="center" wrapText="1"/>
      <protection locked="0"/>
    </xf>
    <xf numFmtId="0" fontId="67" fillId="0" borderId="1" xfId="19" applyFont="1" applyFill="1" applyBorder="1" applyAlignment="1" applyProtection="1">
      <alignment horizontal="left" vertical="center" wrapText="1"/>
      <protection locked="0"/>
    </xf>
    <xf numFmtId="0" fontId="67" fillId="0" borderId="4" xfId="19" applyFont="1" applyFill="1" applyBorder="1" applyAlignment="1" applyProtection="1">
      <alignment horizontal="left" vertical="center" wrapText="1"/>
      <protection locked="0"/>
    </xf>
    <xf numFmtId="0" fontId="67" fillId="0" borderId="5" xfId="19" applyFont="1" applyFill="1" applyBorder="1" applyAlignment="1" applyProtection="1">
      <alignment horizontal="left" vertical="center" wrapText="1"/>
      <protection locked="0"/>
    </xf>
    <xf numFmtId="0" fontId="72" fillId="0" borderId="1" xfId="19" applyFont="1" applyBorder="1" applyAlignment="1" applyProtection="1">
      <alignment horizontal="left" vertical="center" wrapText="1"/>
      <protection locked="0"/>
    </xf>
    <xf numFmtId="0" fontId="72" fillId="0" borderId="5" xfId="19" applyFont="1" applyBorder="1" applyAlignment="1" applyProtection="1">
      <alignment horizontal="left" vertical="center" wrapText="1"/>
      <protection locked="0"/>
    </xf>
    <xf numFmtId="0" fontId="72" fillId="0" borderId="3" xfId="19" applyFont="1" applyFill="1" applyBorder="1" applyAlignment="1" applyProtection="1">
      <alignment horizontal="left" vertical="center" wrapText="1"/>
      <protection locked="0"/>
    </xf>
    <xf numFmtId="0" fontId="72" fillId="0" borderId="10" xfId="19" applyFont="1" applyFill="1" applyBorder="1" applyAlignment="1" applyProtection="1">
      <alignment horizontal="left" vertical="center" wrapText="1"/>
      <protection locked="0"/>
    </xf>
    <xf numFmtId="0" fontId="66" fillId="8" borderId="1" xfId="0" applyFont="1" applyFill="1" applyBorder="1" applyAlignment="1" applyProtection="1">
      <alignment horizontal="left" vertical="center"/>
      <protection locked="0"/>
    </xf>
    <xf numFmtId="0" fontId="66" fillId="8" borderId="2" xfId="19" applyFont="1" applyFill="1" applyBorder="1" applyAlignment="1" applyProtection="1">
      <alignment horizontal="left" vertical="center" wrapText="1"/>
      <protection locked="0"/>
    </xf>
    <xf numFmtId="0" fontId="66" fillId="0" borderId="2" xfId="19" applyFont="1" applyFill="1" applyBorder="1" applyAlignment="1" applyProtection="1">
      <alignment horizontal="left" vertical="center" wrapText="1"/>
      <protection locked="0"/>
    </xf>
    <xf numFmtId="0" fontId="67" fillId="0" borderId="1" xfId="0" applyFont="1" applyFill="1" applyBorder="1" applyAlignment="1">
      <alignment horizontal="left" vertical="center" wrapText="1"/>
    </xf>
    <xf numFmtId="58" fontId="67" fillId="0" borderId="1" xfId="0" applyNumberFormat="1" applyFont="1" applyFill="1" applyBorder="1" applyAlignment="1">
      <alignment horizontal="left" vertical="center" wrapText="1"/>
    </xf>
    <xf numFmtId="0" fontId="67" fillId="0" borderId="2" xfId="19" applyFont="1" applyFill="1" applyBorder="1" applyAlignment="1" applyProtection="1">
      <alignment horizontal="left" vertical="center" wrapText="1"/>
    </xf>
    <xf numFmtId="0" fontId="67" fillId="0" borderId="1" xfId="19" applyFont="1" applyFill="1" applyBorder="1" applyAlignment="1" applyProtection="1">
      <alignment horizontal="left" vertical="center" wrapText="1"/>
    </xf>
    <xf numFmtId="0" fontId="72" fillId="0" borderId="2" xfId="19" applyFont="1" applyFill="1" applyBorder="1" applyAlignment="1" applyProtection="1">
      <alignment horizontal="left" vertical="center" wrapText="1"/>
      <protection locked="0"/>
    </xf>
    <xf numFmtId="0" fontId="72" fillId="0" borderId="1" xfId="19" applyFont="1" applyFill="1" applyBorder="1" applyAlignment="1" applyProtection="1">
      <alignment horizontal="left" vertical="center" wrapText="1"/>
      <protection locked="0"/>
    </xf>
    <xf numFmtId="0" fontId="67" fillId="0" borderId="11" xfId="0" applyFont="1" applyBorder="1" applyAlignment="1" applyProtection="1">
      <alignment horizontal="center" vertical="center" wrapText="1"/>
      <protection locked="0"/>
    </xf>
    <xf numFmtId="0" fontId="65" fillId="0" borderId="5" xfId="0" applyFont="1" applyBorder="1" applyAlignment="1" applyProtection="1">
      <alignment horizontal="left" vertical="center" wrapText="1"/>
      <protection locked="0"/>
    </xf>
    <xf numFmtId="0" fontId="65" fillId="0" borderId="1" xfId="0" applyFont="1" applyBorder="1" applyAlignment="1" applyProtection="1">
      <alignment horizontal="left" vertical="center" wrapText="1"/>
      <protection locked="0"/>
    </xf>
    <xf numFmtId="0" fontId="65" fillId="0" borderId="11" xfId="0" applyFont="1" applyBorder="1" applyAlignment="1" applyProtection="1">
      <alignment horizontal="center" vertical="center" wrapText="1"/>
      <protection locked="0"/>
    </xf>
    <xf numFmtId="0" fontId="65" fillId="0" borderId="1" xfId="0" applyFont="1" applyBorder="1" applyAlignment="1" applyProtection="1">
      <alignment horizontal="center" vertical="center"/>
      <protection locked="0"/>
    </xf>
    <xf numFmtId="0" fontId="71" fillId="22" borderId="1" xfId="19" applyFont="1" applyFill="1" applyBorder="1" applyAlignment="1" applyProtection="1">
      <alignment horizontal="left" vertical="center" wrapText="1"/>
      <protection locked="0"/>
    </xf>
    <xf numFmtId="176" fontId="66" fillId="23" borderId="1" xfId="13" applyNumberFormat="1" applyFont="1" applyFill="1" applyBorder="1" applyAlignment="1" applyProtection="1">
      <alignment horizontal="left" vertical="center" wrapText="1"/>
    </xf>
    <xf numFmtId="0" fontId="67" fillId="24" borderId="1" xfId="19" applyNumberFormat="1" applyFont="1" applyFill="1" applyBorder="1" applyAlignment="1" applyProtection="1">
      <alignment horizontal="left" vertical="center" wrapText="1"/>
    </xf>
    <xf numFmtId="176" fontId="66" fillId="20" borderId="1" xfId="13" applyNumberFormat="1" applyFont="1" applyFill="1" applyBorder="1" applyAlignment="1" applyProtection="1">
      <alignment horizontal="left" vertical="center" wrapText="1"/>
    </xf>
    <xf numFmtId="0" fontId="67" fillId="0" borderId="1" xfId="19" applyNumberFormat="1" applyFont="1" applyFill="1" applyBorder="1" applyAlignment="1" applyProtection="1">
      <alignment horizontal="left" vertical="center" wrapText="1"/>
    </xf>
    <xf numFmtId="49" fontId="73" fillId="25" borderId="20" xfId="19" applyNumberFormat="1" applyFont="1" applyFill="1" applyBorder="1" applyAlignment="1" applyProtection="1">
      <alignment horizontal="left" vertical="center" wrapText="1"/>
      <protection locked="0"/>
    </xf>
    <xf numFmtId="0" fontId="67" fillId="0" borderId="21" xfId="0" applyFont="1" applyFill="1" applyBorder="1" applyAlignment="1">
      <alignment horizontal="left" vertical="center" wrapText="1"/>
    </xf>
    <xf numFmtId="0" fontId="67" fillId="0" borderId="22" xfId="0" applyFont="1" applyFill="1" applyBorder="1" applyAlignment="1">
      <alignment horizontal="left" vertical="center" wrapText="1"/>
    </xf>
    <xf numFmtId="0" fontId="67" fillId="0" borderId="23" xfId="0" applyFont="1" applyFill="1" applyBorder="1" applyAlignment="1">
      <alignment horizontal="left" vertical="center" wrapText="1"/>
    </xf>
    <xf numFmtId="0" fontId="67" fillId="0" borderId="6" xfId="0" applyFont="1" applyFill="1" applyBorder="1" applyAlignment="1">
      <alignment horizontal="left" vertical="center" wrapText="1"/>
    </xf>
    <xf numFmtId="49" fontId="73" fillId="25" borderId="24" xfId="19" applyNumberFormat="1" applyFont="1" applyFill="1" applyBorder="1" applyAlignment="1" applyProtection="1">
      <alignment horizontal="left" vertical="center" wrapText="1"/>
      <protection locked="0"/>
    </xf>
    <xf numFmtId="0" fontId="65" fillId="19" borderId="10" xfId="0" applyFont="1" applyFill="1" applyBorder="1" applyAlignment="1" applyProtection="1">
      <alignment horizontal="center" vertical="center" wrapText="1"/>
      <protection locked="0"/>
    </xf>
    <xf numFmtId="0" fontId="67" fillId="0" borderId="3" xfId="0" applyFont="1" applyBorder="1" applyAlignment="1" applyProtection="1">
      <alignment horizontal="center" vertical="center"/>
      <protection locked="0"/>
    </xf>
    <xf numFmtId="0" fontId="67" fillId="0" borderId="10" xfId="0" applyFont="1" applyBorder="1" applyAlignment="1" applyProtection="1">
      <alignment horizontal="center" vertical="center"/>
      <protection locked="0"/>
    </xf>
    <xf numFmtId="0" fontId="65" fillId="0" borderId="3" xfId="0" applyFont="1" applyBorder="1" applyAlignment="1" applyProtection="1">
      <alignment horizontal="left" vertical="center"/>
      <protection locked="0"/>
    </xf>
    <xf numFmtId="0" fontId="65" fillId="0" borderId="10" xfId="0" applyFont="1" applyBorder="1" applyAlignment="1" applyProtection="1">
      <alignment horizontal="left" vertical="center"/>
      <protection locked="0"/>
    </xf>
    <xf numFmtId="0" fontId="65" fillId="0" borderId="3" xfId="0" applyFont="1" applyBorder="1" applyAlignment="1" applyProtection="1">
      <alignment horizontal="center" vertical="center"/>
      <protection locked="0"/>
    </xf>
    <xf numFmtId="0" fontId="65" fillId="0" borderId="10" xfId="0" applyFont="1" applyBorder="1" applyAlignment="1" applyProtection="1">
      <alignment horizontal="center" vertical="center"/>
      <protection locked="0"/>
    </xf>
    <xf numFmtId="0" fontId="74" fillId="19" borderId="19" xfId="0" applyFont="1" applyFill="1" applyBorder="1" applyAlignment="1" applyProtection="1">
      <alignment horizontal="left" vertical="center" wrapText="1"/>
      <protection locked="0"/>
    </xf>
    <xf numFmtId="0" fontId="66" fillId="6" borderId="10" xfId="0" applyFont="1" applyFill="1" applyBorder="1" applyAlignment="1" applyProtection="1">
      <alignment horizontal="left" vertical="center" wrapText="1"/>
      <protection locked="0"/>
    </xf>
    <xf numFmtId="0" fontId="66" fillId="20" borderId="1" xfId="19" applyFont="1" applyFill="1" applyBorder="1" applyAlignment="1" applyProtection="1">
      <alignment horizontal="left" vertical="center" wrapText="1"/>
      <protection locked="0"/>
    </xf>
    <xf numFmtId="181" fontId="71" fillId="20" borderId="1" xfId="24" applyFont="1" applyFill="1" applyBorder="1" applyAlignment="1" applyProtection="1">
      <alignment horizontal="left" vertical="center" wrapText="1"/>
      <protection locked="0"/>
    </xf>
    <xf numFmtId="0" fontId="70" fillId="19" borderId="1" xfId="19" applyFont="1" applyFill="1" applyBorder="1" applyAlignment="1" applyProtection="1">
      <alignment horizontal="left" vertical="center" wrapText="1"/>
      <protection locked="0"/>
    </xf>
    <xf numFmtId="0" fontId="67" fillId="21" borderId="10" xfId="0" applyFont="1" applyFill="1" applyBorder="1" applyAlignment="1" applyProtection="1">
      <alignment horizontal="left" vertical="center" wrapText="1"/>
      <protection locked="0"/>
    </xf>
    <xf numFmtId="181" fontId="67" fillId="26" borderId="1" xfId="24" applyFont="1" applyFill="1" applyBorder="1" applyAlignment="1" applyProtection="1">
      <alignment horizontal="left" vertical="center" wrapText="1"/>
      <protection locked="0"/>
    </xf>
    <xf numFmtId="0" fontId="74" fillId="0" borderId="1" xfId="19" applyNumberFormat="1" applyFont="1" applyFill="1" applyBorder="1" applyAlignment="1" applyProtection="1">
      <alignment horizontal="left" vertical="center" wrapText="1"/>
      <protection locked="0"/>
    </xf>
    <xf numFmtId="0" fontId="67" fillId="8" borderId="1" xfId="19" applyFont="1" applyFill="1" applyBorder="1" applyAlignment="1" applyProtection="1">
      <alignment horizontal="left" vertical="center" wrapText="1"/>
      <protection locked="0"/>
    </xf>
    <xf numFmtId="181" fontId="67" fillId="0" borderId="1" xfId="24" applyFont="1" applyFill="1" applyBorder="1" applyAlignment="1" applyProtection="1">
      <alignment horizontal="left" vertical="center" wrapText="1"/>
      <protection locked="0"/>
    </xf>
    <xf numFmtId="0" fontId="67" fillId="0" borderId="1" xfId="19" applyFont="1" applyBorder="1" applyAlignment="1" applyProtection="1">
      <alignment horizontal="left" vertical="center" wrapText="1"/>
      <protection locked="0"/>
    </xf>
    <xf numFmtId="0" fontId="67" fillId="0" borderId="10" xfId="19" applyFont="1" applyFill="1" applyBorder="1" applyAlignment="1" applyProtection="1">
      <alignment horizontal="left" vertical="center" wrapText="1"/>
      <protection locked="0"/>
    </xf>
    <xf numFmtId="0" fontId="67" fillId="0" borderId="1" xfId="19" applyNumberFormat="1" applyFont="1" applyFill="1" applyBorder="1" applyAlignment="1" applyProtection="1">
      <alignment horizontal="left" vertical="center" wrapText="1"/>
      <protection locked="0"/>
    </xf>
    <xf numFmtId="0" fontId="67" fillId="0" borderId="1" xfId="9" applyFont="1" applyFill="1" applyBorder="1" applyAlignment="1">
      <alignment horizontal="left" vertical="center" wrapText="1"/>
    </xf>
    <xf numFmtId="181" fontId="66" fillId="0" borderId="2" xfId="24" applyFont="1" applyFill="1" applyBorder="1" applyAlignment="1" applyProtection="1">
      <alignment horizontal="left" vertical="center" wrapText="1"/>
    </xf>
    <xf numFmtId="181" fontId="66" fillId="0" borderId="1" xfId="24" applyFont="1" applyFill="1" applyBorder="1" applyAlignment="1" applyProtection="1">
      <alignment horizontal="left" vertical="center" wrapText="1"/>
    </xf>
    <xf numFmtId="177" fontId="67" fillId="0" borderId="25" xfId="0" applyNumberFormat="1" applyFont="1" applyFill="1" applyBorder="1" applyAlignment="1">
      <alignment horizontal="left" vertical="center" wrapText="1"/>
    </xf>
    <xf numFmtId="177" fontId="67" fillId="0" borderId="8" xfId="0" applyNumberFormat="1" applyFont="1" applyFill="1" applyBorder="1" applyAlignment="1">
      <alignment horizontal="left" vertical="center" wrapText="1"/>
    </xf>
    <xf numFmtId="0" fontId="72" fillId="0" borderId="8" xfId="19" applyFont="1" applyFill="1" applyBorder="1" applyAlignment="1" applyProtection="1">
      <alignment horizontal="left" vertical="center" wrapText="1"/>
      <protection locked="0"/>
    </xf>
    <xf numFmtId="0" fontId="65" fillId="0" borderId="11" xfId="0" applyFont="1" applyBorder="1" applyAlignment="1" applyProtection="1">
      <alignment horizontal="left" vertical="center"/>
      <protection locked="0"/>
    </xf>
    <xf numFmtId="0" fontId="75" fillId="0" borderId="3" xfId="65" applyFont="1" applyBorder="1" applyAlignment="1" applyProtection="1">
      <alignment horizontal="left" vertical="center" wrapText="1"/>
      <protection locked="0"/>
    </xf>
    <xf numFmtId="0" fontId="65" fillId="0" borderId="10" xfId="0" applyFont="1" applyBorder="1" applyAlignment="1" applyProtection="1">
      <alignment horizontal="left" vertical="center" wrapText="1"/>
      <protection locked="0"/>
    </xf>
    <xf numFmtId="0" fontId="65" fillId="0" borderId="11" xfId="0" applyFont="1" applyBorder="1" applyAlignment="1" applyProtection="1">
      <alignment horizontal="center" vertical="center"/>
      <protection locked="0"/>
    </xf>
    <xf numFmtId="0" fontId="65" fillId="0" borderId="1" xfId="0" applyFont="1" applyBorder="1" applyAlignment="1" applyProtection="1">
      <alignment horizontal="center" vertical="center" wrapText="1"/>
      <protection locked="0"/>
    </xf>
    <xf numFmtId="0" fontId="75" fillId="0" borderId="3" xfId="65" applyFont="1" applyBorder="1" applyAlignment="1" applyProtection="1">
      <alignment horizontal="center" vertical="center" wrapText="1"/>
      <protection locked="0"/>
    </xf>
    <xf numFmtId="0" fontId="75" fillId="0" borderId="10" xfId="65" applyFont="1" applyBorder="1" applyAlignment="1" applyProtection="1">
      <alignment horizontal="center" vertical="center" wrapText="1"/>
      <protection locked="0"/>
    </xf>
    <xf numFmtId="181" fontId="71" fillId="20" borderId="1" xfId="24" applyNumberFormat="1" applyFont="1" applyFill="1" applyBorder="1" applyAlignment="1" applyProtection="1">
      <alignment horizontal="left" vertical="center" wrapText="1"/>
      <protection locked="0"/>
    </xf>
    <xf numFmtId="181" fontId="66" fillId="0" borderId="1" xfId="24" applyNumberFormat="1" applyFont="1" applyFill="1" applyBorder="1" applyAlignment="1" applyProtection="1">
      <alignment horizontal="left" vertical="center" wrapText="1"/>
      <protection locked="0"/>
    </xf>
    <xf numFmtId="181" fontId="67" fillId="0" borderId="1" xfId="24" applyNumberFormat="1" applyFont="1" applyBorder="1" applyAlignment="1" applyProtection="1">
      <alignment horizontal="left" vertical="center" wrapText="1"/>
      <protection locked="0"/>
    </xf>
    <xf numFmtId="0" fontId="72" fillId="0" borderId="11" xfId="19" applyFont="1" applyFill="1" applyBorder="1" applyAlignment="1" applyProtection="1">
      <alignment horizontal="left" vertical="center" wrapText="1"/>
      <protection locked="0"/>
    </xf>
    <xf numFmtId="0" fontId="72" fillId="0" borderId="5" xfId="19" applyFont="1" applyFill="1" applyBorder="1" applyAlignment="1" applyProtection="1">
      <alignment horizontal="left" vertical="center" wrapText="1"/>
      <protection locked="0"/>
    </xf>
    <xf numFmtId="0" fontId="66" fillId="8" borderId="1" xfId="19" applyFont="1" applyFill="1" applyBorder="1" applyAlignment="1" applyProtection="1">
      <alignment horizontal="left" vertical="center" wrapText="1"/>
      <protection locked="0"/>
    </xf>
    <xf numFmtId="181" fontId="66" fillId="8" borderId="1" xfId="24" applyNumberFormat="1" applyFont="1" applyFill="1" applyBorder="1" applyAlignment="1" applyProtection="1">
      <alignment horizontal="left" vertical="center" wrapText="1"/>
      <protection locked="0"/>
    </xf>
    <xf numFmtId="181" fontId="67" fillId="0" borderId="1" xfId="24" applyNumberFormat="1" applyFont="1" applyFill="1" applyBorder="1" applyAlignment="1" applyProtection="1">
      <alignment horizontal="left" vertical="center" wrapText="1"/>
      <protection locked="0"/>
    </xf>
    <xf numFmtId="176" fontId="67" fillId="0" borderId="1" xfId="9" applyNumberFormat="1" applyFont="1" applyFill="1" applyBorder="1" applyAlignment="1">
      <alignment horizontal="left" vertical="center" wrapText="1"/>
    </xf>
    <xf numFmtId="0" fontId="67" fillId="0" borderId="1" xfId="0" applyFont="1" applyFill="1" applyBorder="1" applyAlignment="1" applyProtection="1">
      <alignment horizontal="left" vertical="center"/>
      <protection locked="0"/>
    </xf>
    <xf numFmtId="43" fontId="67" fillId="0" borderId="1" xfId="55" applyNumberFormat="1" applyFont="1" applyFill="1" applyBorder="1" applyAlignment="1">
      <alignment horizontal="left" vertical="center" wrapText="1"/>
    </xf>
    <xf numFmtId="181" fontId="66" fillId="0" borderId="2" xfId="24" applyNumberFormat="1" applyFont="1" applyFill="1" applyBorder="1" applyAlignment="1" applyProtection="1">
      <alignment horizontal="left" vertical="center" wrapText="1"/>
      <protection locked="0"/>
    </xf>
    <xf numFmtId="0" fontId="67" fillId="0" borderId="25" xfId="0" applyFont="1" applyFill="1" applyBorder="1" applyAlignment="1">
      <alignment horizontal="left" vertical="center" wrapText="1"/>
    </xf>
    <xf numFmtId="0" fontId="67" fillId="0" borderId="8" xfId="0" applyFont="1" applyFill="1" applyBorder="1" applyAlignment="1">
      <alignment horizontal="left" vertical="center" wrapText="1"/>
    </xf>
    <xf numFmtId="7" fontId="69" fillId="19" borderId="10" xfId="0" applyNumberFormat="1" applyFont="1" applyFill="1" applyBorder="1" applyAlignment="1" applyProtection="1">
      <alignment horizontal="center" vertical="center" wrapText="1"/>
      <protection locked="0"/>
    </xf>
    <xf numFmtId="0" fontId="69" fillId="19" borderId="11" xfId="0" applyFont="1" applyFill="1" applyBorder="1" applyAlignment="1" applyProtection="1">
      <alignment horizontal="center" vertical="center" wrapText="1"/>
      <protection locked="0"/>
    </xf>
    <xf numFmtId="0" fontId="67" fillId="0" borderId="11" xfId="0" applyFont="1" applyBorder="1" applyAlignment="1" applyProtection="1">
      <alignment horizontal="center" vertical="center"/>
      <protection locked="0"/>
    </xf>
    <xf numFmtId="0" fontId="69" fillId="0" borderId="26" xfId="0" applyFont="1" applyBorder="1" applyAlignment="1" applyProtection="1">
      <alignment horizontal="left" vertical="center" wrapText="1"/>
      <protection locked="0"/>
    </xf>
    <xf numFmtId="0" fontId="69" fillId="0" borderId="6" xfId="0" applyFont="1" applyBorder="1" applyAlignment="1" applyProtection="1">
      <alignment horizontal="left" vertical="center" wrapText="1"/>
      <protection locked="0"/>
    </xf>
    <xf numFmtId="0" fontId="69" fillId="0" borderId="18" xfId="0" applyFont="1" applyBorder="1" applyAlignment="1" applyProtection="1">
      <alignment horizontal="left" vertical="center" wrapText="1"/>
      <protection locked="0"/>
    </xf>
    <xf numFmtId="0" fontId="69" fillId="0" borderId="8" xfId="0" applyFont="1" applyBorder="1" applyAlignment="1" applyProtection="1">
      <alignment horizontal="left" vertical="center" wrapText="1"/>
      <protection locked="0"/>
    </xf>
    <xf numFmtId="7" fontId="65" fillId="0" borderId="10" xfId="0" applyNumberFormat="1" applyFont="1" applyBorder="1" applyAlignment="1" applyProtection="1">
      <alignment horizontal="left" vertical="center" wrapText="1"/>
      <protection locked="0"/>
    </xf>
    <xf numFmtId="0" fontId="65" fillId="0" borderId="11" xfId="0" applyFont="1" applyBorder="1" applyAlignment="1" applyProtection="1">
      <alignment horizontal="left" vertical="center" wrapText="1"/>
      <protection locked="0"/>
    </xf>
    <xf numFmtId="0" fontId="66" fillId="7" borderId="1" xfId="0" applyFont="1" applyFill="1" applyBorder="1" applyAlignment="1">
      <alignment horizontal="left" vertical="center" wrapText="1"/>
    </xf>
    <xf numFmtId="0" fontId="66" fillId="0" borderId="1" xfId="0" applyFont="1" applyBorder="1" applyAlignment="1">
      <alignment horizontal="left" vertical="center" wrapText="1"/>
    </xf>
    <xf numFmtId="0" fontId="71" fillId="22" borderId="1" xfId="0" applyFont="1" applyFill="1" applyBorder="1" applyAlignment="1">
      <alignment horizontal="left" vertical="center" wrapText="1"/>
    </xf>
    <xf numFmtId="7" fontId="65" fillId="0" borderId="10" xfId="0" applyNumberFormat="1" applyFont="1" applyBorder="1" applyAlignment="1" applyProtection="1">
      <alignment horizontal="center" vertical="center" wrapText="1"/>
      <protection locked="0"/>
    </xf>
    <xf numFmtId="0" fontId="71" fillId="27" borderId="1" xfId="0" applyFont="1" applyFill="1" applyBorder="1" applyAlignment="1">
      <alignment horizontal="left" vertical="center" wrapText="1"/>
    </xf>
    <xf numFmtId="7" fontId="75" fillId="0" borderId="10" xfId="65" applyNumberFormat="1" applyFont="1" applyBorder="1" applyAlignment="1" applyProtection="1">
      <alignment horizontal="center" vertical="center" wrapText="1"/>
      <protection locked="0"/>
    </xf>
    <xf numFmtId="0" fontId="75" fillId="0" borderId="11" xfId="65" applyFont="1" applyBorder="1" applyAlignment="1" applyProtection="1">
      <alignment horizontal="center" vertical="center" wrapText="1"/>
      <protection locked="0"/>
    </xf>
    <xf numFmtId="0" fontId="71" fillId="28" borderId="1" xfId="0" applyFont="1" applyFill="1" applyBorder="1" applyAlignment="1">
      <alignment horizontal="left" vertical="center" wrapText="1"/>
    </xf>
    <xf numFmtId="7" fontId="70" fillId="19" borderId="19" xfId="0" applyNumberFormat="1" applyFont="1" applyFill="1" applyBorder="1" applyAlignment="1" applyProtection="1">
      <alignment horizontal="left" vertical="center" wrapText="1"/>
      <protection locked="0"/>
    </xf>
    <xf numFmtId="7" fontId="71" fillId="6" borderId="10" xfId="0" applyNumberFormat="1" applyFont="1" applyFill="1" applyBorder="1" applyAlignment="1" applyProtection="1">
      <alignment horizontal="left" vertical="center" wrapText="1"/>
      <protection locked="0"/>
    </xf>
    <xf numFmtId="0" fontId="72" fillId="22" borderId="10" xfId="0" applyFont="1" applyFill="1" applyBorder="1" applyAlignment="1" applyProtection="1">
      <alignment horizontal="left" vertical="center" wrapText="1"/>
      <protection locked="0"/>
    </xf>
    <xf numFmtId="7" fontId="70" fillId="19" borderId="1" xfId="19" applyNumberFormat="1" applyFont="1" applyFill="1" applyBorder="1" applyAlignment="1" applyProtection="1">
      <alignment horizontal="left" vertical="center" wrapText="1"/>
      <protection locked="0"/>
    </xf>
    <xf numFmtId="7" fontId="72" fillId="21" borderId="10" xfId="0" applyNumberFormat="1" applyFont="1" applyFill="1" applyBorder="1" applyAlignment="1" applyProtection="1">
      <alignment horizontal="left" vertical="center" wrapText="1"/>
      <protection locked="0"/>
    </xf>
    <xf numFmtId="0" fontId="72" fillId="21" borderId="11" xfId="0" applyFont="1" applyFill="1" applyBorder="1" applyAlignment="1" applyProtection="1">
      <alignment horizontal="left" vertical="center" wrapText="1"/>
      <protection locked="0"/>
    </xf>
    <xf numFmtId="7" fontId="67" fillId="0" borderId="1" xfId="24" applyNumberFormat="1" applyFont="1" applyFill="1" applyBorder="1" applyAlignment="1" applyProtection="1">
      <alignment horizontal="left" vertical="center" wrapText="1"/>
      <protection locked="0"/>
    </xf>
    <xf numFmtId="181" fontId="65" fillId="0" borderId="1" xfId="0" applyNumberFormat="1" applyFont="1" applyBorder="1" applyAlignment="1" applyProtection="1">
      <alignment horizontal="left" vertical="center"/>
      <protection locked="0"/>
    </xf>
    <xf numFmtId="0" fontId="67" fillId="0" borderId="1" xfId="0" applyFont="1" applyBorder="1" applyAlignment="1" applyProtection="1">
      <alignment horizontal="left" vertical="center"/>
      <protection locked="0"/>
    </xf>
    <xf numFmtId="7" fontId="67" fillId="0" borderId="1" xfId="24" applyNumberFormat="1" applyFont="1" applyBorder="1" applyAlignment="1" applyProtection="1">
      <alignment horizontal="left" vertical="center" wrapText="1"/>
      <protection locked="0"/>
    </xf>
    <xf numFmtId="7" fontId="67" fillId="0" borderId="1" xfId="24" applyNumberFormat="1" applyFont="1" applyBorder="1" applyAlignment="1" applyProtection="1">
      <alignment horizontal="left" vertical="center" wrapText="1"/>
    </xf>
    <xf numFmtId="7" fontId="66" fillId="8" borderId="1" xfId="24" applyNumberFormat="1" applyFont="1" applyFill="1" applyBorder="1" applyAlignment="1" applyProtection="1">
      <alignment horizontal="left" vertical="center" wrapText="1"/>
      <protection locked="0"/>
    </xf>
    <xf numFmtId="0" fontId="76" fillId="8" borderId="1" xfId="0" applyFont="1" applyFill="1" applyBorder="1" applyAlignment="1" applyProtection="1">
      <alignment horizontal="left" vertical="center" wrapText="1"/>
      <protection locked="0"/>
    </xf>
    <xf numFmtId="7" fontId="67" fillId="0" borderId="1" xfId="24" applyNumberFormat="1" applyFont="1" applyFill="1" applyBorder="1" applyAlignment="1" applyProtection="1">
      <alignment horizontal="left" vertical="center" wrapText="1"/>
    </xf>
    <xf numFmtId="181" fontId="67" fillId="0" borderId="1" xfId="0" applyNumberFormat="1" applyFont="1" applyFill="1" applyBorder="1" applyAlignment="1" applyProtection="1">
      <alignment horizontal="left" vertical="center"/>
      <protection locked="0"/>
    </xf>
    <xf numFmtId="0" fontId="67" fillId="0" borderId="1" xfId="0" applyFont="1" applyFill="1" applyBorder="1" applyAlignment="1" applyProtection="1">
      <alignment horizontal="left" vertical="center" wrapText="1"/>
      <protection locked="0"/>
    </xf>
    <xf numFmtId="0" fontId="67" fillId="0" borderId="2" xfId="0" applyFont="1" applyFill="1" applyBorder="1" applyAlignment="1" applyProtection="1">
      <alignment horizontal="center" vertical="center"/>
      <protection locked="0"/>
    </xf>
    <xf numFmtId="0" fontId="67" fillId="0" borderId="4" xfId="0" applyFont="1" applyFill="1" applyBorder="1" applyAlignment="1" applyProtection="1">
      <alignment horizontal="center" vertical="center"/>
      <protection locked="0"/>
    </xf>
    <xf numFmtId="58" fontId="76" fillId="0" borderId="1" xfId="9" applyNumberFormat="1" applyFont="1" applyFill="1" applyBorder="1" applyAlignment="1">
      <alignment horizontal="left" vertical="center" wrapText="1"/>
    </xf>
    <xf numFmtId="0" fontId="67" fillId="0" borderId="5" xfId="0" applyFont="1" applyFill="1" applyBorder="1" applyAlignment="1" applyProtection="1">
      <alignment horizontal="center" vertical="center"/>
      <protection locked="0"/>
    </xf>
    <xf numFmtId="181" fontId="65" fillId="0" borderId="2" xfId="0" applyNumberFormat="1" applyFont="1" applyFill="1" applyBorder="1" applyAlignment="1" applyProtection="1">
      <alignment horizontal="left" vertical="center"/>
      <protection locked="0"/>
    </xf>
    <xf numFmtId="0" fontId="65" fillId="0" borderId="2" xfId="0" applyFont="1" applyFill="1" applyBorder="1" applyAlignment="1" applyProtection="1">
      <alignment horizontal="left" vertical="center" wrapText="1"/>
      <protection locked="0"/>
    </xf>
    <xf numFmtId="181" fontId="65" fillId="0" borderId="1" xfId="0" applyNumberFormat="1" applyFont="1" applyFill="1" applyBorder="1" applyAlignment="1" applyProtection="1">
      <alignment horizontal="left" vertical="center"/>
      <protection locked="0"/>
    </xf>
    <xf numFmtId="0" fontId="65" fillId="0" borderId="1" xfId="0" applyFont="1" applyFill="1" applyBorder="1" applyAlignment="1" applyProtection="1">
      <alignment horizontal="left" vertical="center" wrapText="1"/>
      <protection locked="0"/>
    </xf>
    <xf numFmtId="0" fontId="65" fillId="0" borderId="2" xfId="0" applyFont="1" applyFill="1" applyBorder="1" applyAlignment="1" applyProtection="1">
      <alignment horizontal="center" vertical="center"/>
      <protection locked="0"/>
    </xf>
    <xf numFmtId="0" fontId="65" fillId="0" borderId="4" xfId="0" applyFont="1" applyFill="1" applyBorder="1" applyAlignment="1" applyProtection="1">
      <alignment horizontal="center" vertical="center"/>
      <protection locked="0"/>
    </xf>
    <xf numFmtId="0" fontId="65" fillId="0" borderId="5" xfId="0" applyFont="1" applyFill="1" applyBorder="1" applyAlignment="1" applyProtection="1">
      <alignment horizontal="center" vertical="center"/>
      <protection locked="0"/>
    </xf>
    <xf numFmtId="181" fontId="65" fillId="0" borderId="0" xfId="0" applyNumberFormat="1" applyFont="1" applyBorder="1" applyAlignment="1" applyProtection="1">
      <alignment horizontal="left" vertical="center"/>
      <protection locked="0"/>
    </xf>
    <xf numFmtId="9" fontId="65" fillId="0" borderId="0" xfId="26" applyFont="1" applyBorder="1" applyAlignment="1" applyProtection="1">
      <alignment horizontal="left" vertical="center"/>
      <protection locked="0"/>
    </xf>
    <xf numFmtId="0" fontId="72" fillId="0" borderId="3" xfId="19" applyFont="1" applyBorder="1" applyAlignment="1" applyProtection="1">
      <alignment horizontal="left" vertical="center" wrapText="1"/>
      <protection locked="0"/>
    </xf>
    <xf numFmtId="0" fontId="72" fillId="0" borderId="10" xfId="19" applyFont="1" applyBorder="1" applyAlignment="1" applyProtection="1">
      <alignment horizontal="left" vertical="center" wrapText="1"/>
      <protection locked="0"/>
    </xf>
    <xf numFmtId="0" fontId="72" fillId="0" borderId="1" xfId="0" applyFont="1" applyFill="1" applyBorder="1" applyAlignment="1" applyProtection="1">
      <alignment horizontal="left" vertical="center" wrapText="1"/>
      <protection locked="0"/>
    </xf>
    <xf numFmtId="0" fontId="66" fillId="0" borderId="1" xfId="19" applyFont="1" applyFill="1" applyBorder="1" applyAlignment="1" applyProtection="1">
      <alignment horizontal="left" vertical="center" wrapText="1"/>
      <protection locked="0"/>
    </xf>
    <xf numFmtId="0" fontId="66" fillId="0" borderId="1" xfId="0" applyFont="1" applyFill="1" applyBorder="1" applyAlignment="1" applyProtection="1">
      <alignment horizontal="left" vertical="center"/>
      <protection locked="0"/>
    </xf>
    <xf numFmtId="0" fontId="67" fillId="0" borderId="4" xfId="19" applyFont="1" applyFill="1" applyBorder="1" applyAlignment="1" applyProtection="1">
      <alignment horizontal="left" vertical="center" wrapText="1"/>
    </xf>
    <xf numFmtId="0" fontId="71" fillId="29" borderId="1" xfId="19" applyFont="1" applyFill="1" applyBorder="1" applyAlignment="1" applyProtection="1">
      <alignment horizontal="left" vertical="center" wrapText="1"/>
      <protection locked="0"/>
    </xf>
    <xf numFmtId="0" fontId="77" fillId="0" borderId="1" xfId="0" applyFont="1" applyFill="1" applyBorder="1" applyAlignment="1">
      <alignment horizontal="left" vertical="center"/>
    </xf>
    <xf numFmtId="0" fontId="67" fillId="0" borderId="27" xfId="0" applyFont="1" applyFill="1" applyBorder="1" applyAlignment="1">
      <alignment horizontal="left" vertical="center" wrapText="1"/>
    </xf>
    <xf numFmtId="49" fontId="67" fillId="0" borderId="27" xfId="0" applyNumberFormat="1" applyFont="1" applyFill="1" applyBorder="1" applyAlignment="1">
      <alignment horizontal="left" vertical="center" wrapText="1"/>
    </xf>
    <xf numFmtId="0" fontId="67" fillId="0" borderId="10" xfId="19" applyFont="1" applyBorder="1" applyAlignment="1" applyProtection="1">
      <alignment horizontal="left" vertical="center" wrapText="1"/>
      <protection locked="0"/>
    </xf>
    <xf numFmtId="7" fontId="66" fillId="0" borderId="1" xfId="0" applyNumberFormat="1" applyFont="1" applyFill="1" applyBorder="1" applyAlignment="1" applyProtection="1">
      <alignment horizontal="left" vertical="center"/>
      <protection locked="0"/>
    </xf>
    <xf numFmtId="177" fontId="67" fillId="0" borderId="25" xfId="0" applyNumberFormat="1" applyFont="1" applyFill="1" applyBorder="1" applyAlignment="1">
      <alignment horizontal="left" vertical="center"/>
    </xf>
    <xf numFmtId="0" fontId="72" fillId="0" borderId="11" xfId="19" applyFont="1" applyBorder="1" applyAlignment="1" applyProtection="1">
      <alignment horizontal="left" vertical="center" wrapText="1"/>
      <protection locked="0"/>
    </xf>
    <xf numFmtId="181" fontId="70" fillId="29" borderId="1" xfId="24" applyNumberFormat="1" applyFont="1" applyFill="1" applyBorder="1" applyAlignment="1" applyProtection="1">
      <alignment horizontal="left" vertical="center" wrapText="1"/>
      <protection locked="0"/>
    </xf>
    <xf numFmtId="7" fontId="66" fillId="0" borderId="1" xfId="24" applyNumberFormat="1" applyFont="1" applyFill="1" applyBorder="1" applyAlignment="1" applyProtection="1">
      <alignment horizontal="left" vertical="center" wrapText="1"/>
    </xf>
    <xf numFmtId="0" fontId="77" fillId="0" borderId="1" xfId="0" applyFont="1" applyFill="1" applyBorder="1" applyAlignment="1">
      <alignment horizontal="left" vertical="center" wrapText="1"/>
    </xf>
    <xf numFmtId="0" fontId="67" fillId="0" borderId="1" xfId="0" applyFont="1" applyFill="1" applyBorder="1" applyAlignment="1" applyProtection="1">
      <alignment horizontal="center" vertical="center"/>
      <protection locked="0"/>
    </xf>
    <xf numFmtId="0" fontId="67" fillId="0" borderId="5" xfId="19" applyFont="1" applyFill="1" applyBorder="1" applyAlignment="1" applyProtection="1">
      <alignment horizontal="left" vertical="center" wrapText="1"/>
    </xf>
    <xf numFmtId="0" fontId="67" fillId="0" borderId="28" xfId="0" applyFont="1" applyFill="1" applyBorder="1" applyAlignment="1">
      <alignment horizontal="left" vertical="center" wrapText="1"/>
    </xf>
    <xf numFmtId="0" fontId="67" fillId="0" borderId="1" xfId="19" applyFont="1" applyBorder="1" applyAlignment="1" applyProtection="1">
      <alignment horizontal="left" vertical="center" wrapText="1"/>
    </xf>
    <xf numFmtId="0" fontId="72" fillId="0" borderId="1" xfId="19" applyFont="1" applyBorder="1" applyAlignment="1" applyProtection="1">
      <alignment horizontal="left" vertical="center" wrapText="1"/>
    </xf>
    <xf numFmtId="0" fontId="67" fillId="0" borderId="29" xfId="0" applyFont="1" applyFill="1" applyBorder="1" applyAlignment="1">
      <alignment horizontal="left" vertical="center" wrapText="1"/>
    </xf>
    <xf numFmtId="0" fontId="67" fillId="0" borderId="22" xfId="0" applyFont="1" applyBorder="1" applyAlignment="1">
      <alignment horizontal="left" vertical="center" wrapText="1"/>
    </xf>
    <xf numFmtId="0" fontId="67" fillId="0" borderId="30" xfId="0" applyFont="1" applyBorder="1" applyAlignment="1">
      <alignment horizontal="left" vertical="center" wrapText="1"/>
    </xf>
    <xf numFmtId="0" fontId="67" fillId="0" borderId="8" xfId="19" applyFont="1" applyBorder="1" applyAlignment="1" applyProtection="1">
      <alignment horizontal="left" vertical="center" wrapText="1"/>
    </xf>
    <xf numFmtId="7" fontId="67" fillId="0" borderId="1" xfId="19" applyNumberFormat="1" applyFont="1" applyFill="1" applyBorder="1" applyAlignment="1" applyProtection="1">
      <alignment horizontal="left" vertical="center" wrapText="1"/>
    </xf>
    <xf numFmtId="0" fontId="67" fillId="0" borderId="2" xfId="19" applyNumberFormat="1" applyFont="1" applyFill="1" applyBorder="1" applyAlignment="1" applyProtection="1">
      <alignment horizontal="left" vertical="center" wrapText="1"/>
    </xf>
    <xf numFmtId="181" fontId="76" fillId="0" borderId="2" xfId="24" applyFont="1" applyFill="1" applyBorder="1" applyAlignment="1" applyProtection="1">
      <alignment horizontal="left" vertical="center" wrapText="1"/>
    </xf>
    <xf numFmtId="7" fontId="67" fillId="0" borderId="28" xfId="0" applyNumberFormat="1" applyFont="1" applyFill="1" applyBorder="1" applyAlignment="1">
      <alignment horizontal="left" vertical="center" wrapText="1"/>
    </xf>
    <xf numFmtId="181" fontId="76" fillId="0" borderId="1" xfId="24" applyFont="1" applyFill="1" applyBorder="1" applyAlignment="1" applyProtection="1">
      <alignment horizontal="left" vertical="center" wrapText="1"/>
    </xf>
    <xf numFmtId="7" fontId="67" fillId="0" borderId="1" xfId="0" applyNumberFormat="1" applyFont="1" applyFill="1" applyBorder="1" applyAlignment="1">
      <alignment horizontal="left" vertical="center" wrapText="1"/>
    </xf>
    <xf numFmtId="181" fontId="65" fillId="0" borderId="1" xfId="24" applyFont="1" applyBorder="1" applyAlignment="1" applyProtection="1">
      <alignment horizontal="left" vertical="center"/>
      <protection locked="0"/>
    </xf>
    <xf numFmtId="0" fontId="72" fillId="0" borderId="1" xfId="0" applyFont="1" applyFill="1" applyBorder="1" applyAlignment="1">
      <alignment horizontal="left" vertical="center" wrapText="1"/>
    </xf>
    <xf numFmtId="181" fontId="65" fillId="0" borderId="1" xfId="24" applyNumberFormat="1" applyFont="1" applyBorder="1" applyAlignment="1" applyProtection="1">
      <alignment horizontal="left" vertical="center"/>
      <protection locked="0"/>
    </xf>
    <xf numFmtId="181" fontId="72" fillId="0" borderId="1" xfId="24" applyNumberFormat="1" applyFont="1" applyBorder="1" applyAlignment="1" applyProtection="1">
      <alignment horizontal="left" vertical="center" wrapText="1"/>
    </xf>
    <xf numFmtId="7" fontId="66" fillId="0" borderId="2" xfId="24" applyNumberFormat="1" applyFont="1" applyFill="1" applyBorder="1" applyAlignment="1" applyProtection="1">
      <alignment horizontal="left" vertical="center" wrapText="1"/>
    </xf>
    <xf numFmtId="181" fontId="65" fillId="0" borderId="11" xfId="0" applyNumberFormat="1" applyFont="1" applyFill="1" applyBorder="1" applyAlignment="1" applyProtection="1">
      <alignment horizontal="left" vertical="center"/>
      <protection locked="0"/>
    </xf>
    <xf numFmtId="7" fontId="66" fillId="8" borderId="1" xfId="24" applyNumberFormat="1" applyFont="1" applyFill="1" applyBorder="1" applyAlignment="1" applyProtection="1">
      <alignment horizontal="left" vertical="center" wrapText="1"/>
    </xf>
    <xf numFmtId="181" fontId="65" fillId="0" borderId="10" xfId="0" applyNumberFormat="1" applyFont="1" applyBorder="1" applyAlignment="1" applyProtection="1">
      <alignment horizontal="left" vertical="center"/>
      <protection locked="0"/>
    </xf>
    <xf numFmtId="0" fontId="65" fillId="0" borderId="31" xfId="0" applyFont="1" applyBorder="1" applyAlignment="1" applyProtection="1">
      <alignment horizontal="center" vertical="center"/>
      <protection locked="0"/>
    </xf>
    <xf numFmtId="0" fontId="65" fillId="0" borderId="0" xfId="0" applyFont="1" applyAlignment="1" applyProtection="1">
      <alignment horizontal="center" vertical="center"/>
      <protection locked="0"/>
    </xf>
    <xf numFmtId="181" fontId="65" fillId="0" borderId="3" xfId="0" applyNumberFormat="1" applyFont="1" applyBorder="1" applyAlignment="1" applyProtection="1">
      <alignment horizontal="left" vertical="center"/>
      <protection locked="0"/>
    </xf>
    <xf numFmtId="7" fontId="67" fillId="8" borderId="1" xfId="24" applyNumberFormat="1" applyFont="1" applyFill="1" applyBorder="1" applyAlignment="1" applyProtection="1">
      <alignment horizontal="left" vertical="center" wrapText="1"/>
    </xf>
    <xf numFmtId="0" fontId="65" fillId="0" borderId="19" xfId="0" applyFont="1" applyBorder="1" applyAlignment="1" applyProtection="1">
      <alignment horizontal="center" vertical="center"/>
      <protection locked="0"/>
    </xf>
    <xf numFmtId="7" fontId="72" fillId="0" borderId="1" xfId="24" applyNumberFormat="1" applyFont="1" applyBorder="1" applyAlignment="1" applyProtection="1">
      <alignment horizontal="left" vertical="center" wrapText="1"/>
    </xf>
    <xf numFmtId="0" fontId="72" fillId="20" borderId="1" xfId="0" applyFont="1" applyFill="1" applyBorder="1" applyAlignment="1" applyProtection="1">
      <alignment horizontal="left" vertical="center" wrapText="1"/>
      <protection locked="0"/>
    </xf>
    <xf numFmtId="0" fontId="72" fillId="0" borderId="1" xfId="19" applyFont="1" applyFill="1" applyBorder="1" applyAlignment="1" applyProtection="1">
      <alignment horizontal="left" vertical="center" wrapText="1"/>
    </xf>
    <xf numFmtId="49" fontId="73" fillId="0" borderId="24" xfId="19" applyNumberFormat="1" applyFont="1" applyFill="1" applyBorder="1" applyAlignment="1" applyProtection="1">
      <alignment horizontal="left" vertical="center" wrapText="1"/>
      <protection locked="0"/>
    </xf>
    <xf numFmtId="49" fontId="73" fillId="24" borderId="24" xfId="19" applyNumberFormat="1" applyFont="1" applyFill="1" applyBorder="1" applyAlignment="1" applyProtection="1">
      <alignment horizontal="left" vertical="center" wrapText="1"/>
      <protection locked="0"/>
    </xf>
    <xf numFmtId="0" fontId="76" fillId="0" borderId="1" xfId="19" applyNumberFormat="1" applyFont="1" applyFill="1" applyBorder="1" applyAlignment="1" applyProtection="1">
      <alignment horizontal="left" vertical="center" wrapText="1"/>
      <protection locked="0"/>
    </xf>
    <xf numFmtId="0" fontId="77" fillId="0" borderId="25" xfId="0" applyFont="1" applyFill="1" applyBorder="1" applyAlignment="1">
      <alignment horizontal="left" vertical="center" wrapText="1"/>
    </xf>
    <xf numFmtId="7" fontId="65" fillId="0" borderId="1" xfId="0" applyNumberFormat="1" applyFont="1" applyFill="1" applyBorder="1" applyAlignment="1" applyProtection="1">
      <alignment horizontal="left" vertical="center"/>
      <protection locked="0"/>
    </xf>
    <xf numFmtId="181" fontId="67" fillId="0" borderId="1" xfId="24" applyFont="1" applyFill="1" applyBorder="1" applyAlignment="1" applyProtection="1">
      <alignment horizontal="left" vertical="center" wrapText="1"/>
    </xf>
    <xf numFmtId="0" fontId="67" fillId="0" borderId="3" xfId="19" applyNumberFormat="1" applyFont="1" applyFill="1" applyBorder="1" applyAlignment="1" applyProtection="1">
      <alignment horizontal="left" vertical="center" wrapText="1"/>
    </xf>
    <xf numFmtId="177" fontId="67" fillId="0" borderId="1" xfId="0" applyNumberFormat="1" applyFont="1" applyFill="1" applyBorder="1" applyAlignment="1">
      <alignment horizontal="left" vertical="center" wrapText="1"/>
    </xf>
    <xf numFmtId="0" fontId="67" fillId="0" borderId="32" xfId="0" applyFont="1" applyFill="1" applyBorder="1" applyAlignment="1">
      <alignment horizontal="left" vertical="center" wrapText="1"/>
    </xf>
    <xf numFmtId="177" fontId="67" fillId="0" borderId="1" xfId="0" applyNumberFormat="1" applyFont="1" applyFill="1" applyBorder="1" applyAlignment="1">
      <alignment horizontal="left" vertical="center"/>
    </xf>
    <xf numFmtId="4" fontId="67" fillId="0" borderId="25" xfId="0" applyNumberFormat="1" applyFont="1" applyFill="1" applyBorder="1" applyAlignment="1">
      <alignment horizontal="left" vertical="center" wrapText="1"/>
    </xf>
    <xf numFmtId="4" fontId="77" fillId="0" borderId="25" xfId="0" applyNumberFormat="1" applyFont="1" applyFill="1" applyBorder="1" applyAlignment="1">
      <alignment horizontal="left" vertical="center" wrapText="1"/>
    </xf>
    <xf numFmtId="0" fontId="67" fillId="0" borderId="30" xfId="0" applyFont="1" applyFill="1" applyBorder="1" applyAlignment="1">
      <alignment horizontal="left" vertical="center"/>
    </xf>
    <xf numFmtId="0" fontId="67" fillId="0" borderId="32" xfId="0" applyFont="1" applyFill="1" applyBorder="1" applyAlignment="1">
      <alignment horizontal="left" vertical="center"/>
    </xf>
    <xf numFmtId="181" fontId="67" fillId="0" borderId="8" xfId="24" applyNumberFormat="1" applyFont="1" applyFill="1" applyBorder="1" applyAlignment="1" applyProtection="1">
      <alignment horizontal="left" vertical="center" wrapText="1"/>
      <protection locked="0"/>
    </xf>
    <xf numFmtId="181" fontId="67" fillId="0" borderId="1" xfId="24" applyNumberFormat="1" applyFont="1" applyBorder="1" applyAlignment="1" applyProtection="1">
      <alignment horizontal="left" vertical="center" wrapText="1"/>
    </xf>
    <xf numFmtId="181" fontId="72" fillId="0" borderId="1" xfId="24" applyNumberFormat="1" applyFont="1" applyFill="1" applyBorder="1" applyAlignment="1" applyProtection="1">
      <alignment horizontal="left" vertical="center" wrapText="1"/>
    </xf>
    <xf numFmtId="0" fontId="67" fillId="0" borderId="1" xfId="0" applyFont="1" applyFill="1" applyBorder="1" applyAlignment="1">
      <alignment horizontal="left" vertical="center"/>
    </xf>
    <xf numFmtId="177" fontId="67" fillId="0" borderId="5" xfId="0" applyNumberFormat="1" applyFont="1" applyFill="1" applyBorder="1" applyAlignment="1">
      <alignment horizontal="left" vertical="center" wrapText="1"/>
    </xf>
    <xf numFmtId="0" fontId="76" fillId="0" borderId="1" xfId="0" applyFont="1" applyBorder="1" applyAlignment="1" applyProtection="1">
      <alignment horizontal="left" vertical="center"/>
      <protection locked="0"/>
    </xf>
    <xf numFmtId="0" fontId="67" fillId="0" borderId="2" xfId="0" applyFont="1" applyFill="1" applyBorder="1" applyAlignment="1" applyProtection="1">
      <alignment vertical="center"/>
      <protection locked="0"/>
    </xf>
    <xf numFmtId="7" fontId="72" fillId="0" borderId="1" xfId="24" applyNumberFormat="1" applyFont="1" applyFill="1" applyBorder="1" applyAlignment="1" applyProtection="1">
      <alignment horizontal="left" vertical="center" wrapText="1"/>
    </xf>
    <xf numFmtId="0" fontId="72" fillId="19" borderId="1" xfId="0" applyFont="1" applyFill="1" applyBorder="1" applyAlignment="1" applyProtection="1">
      <alignment horizontal="left" vertical="center" wrapText="1"/>
      <protection locked="0"/>
    </xf>
    <xf numFmtId="0" fontId="72" fillId="0" borderId="1" xfId="0" applyFont="1" applyBorder="1" applyAlignment="1" applyProtection="1">
      <alignment horizontal="left" vertical="center" wrapText="1"/>
      <protection locked="0"/>
    </xf>
    <xf numFmtId="0" fontId="72" fillId="0" borderId="3" xfId="0" applyFont="1" applyFill="1" applyBorder="1" applyAlignment="1" applyProtection="1">
      <alignment horizontal="left" vertical="center" wrapText="1"/>
      <protection locked="0"/>
    </xf>
    <xf numFmtId="0" fontId="72" fillId="0" borderId="10" xfId="0" applyFont="1" applyFill="1" applyBorder="1" applyAlignment="1" applyProtection="1">
      <alignment horizontal="left" vertical="center" wrapText="1"/>
      <protection locked="0"/>
    </xf>
    <xf numFmtId="0" fontId="72" fillId="30" borderId="3" xfId="0" applyFont="1" applyFill="1" applyBorder="1" applyAlignment="1" applyProtection="1">
      <alignment horizontal="left" vertical="center" wrapText="1"/>
      <protection locked="0"/>
    </xf>
    <xf numFmtId="0" fontId="72" fillId="30" borderId="10" xfId="0" applyFont="1" applyFill="1" applyBorder="1" applyAlignment="1" applyProtection="1">
      <alignment horizontal="left" vertical="center" wrapText="1"/>
      <protection locked="0"/>
    </xf>
    <xf numFmtId="0" fontId="78" fillId="0" borderId="3" xfId="0" applyFont="1" applyFill="1" applyBorder="1" applyAlignment="1" applyProtection="1">
      <alignment horizontal="left" vertical="center" wrapText="1"/>
      <protection locked="0"/>
    </xf>
    <xf numFmtId="0" fontId="78" fillId="0" borderId="10" xfId="0" applyFont="1" applyFill="1" applyBorder="1" applyAlignment="1" applyProtection="1">
      <alignment horizontal="left" vertical="center" wrapText="1"/>
      <protection locked="0"/>
    </xf>
    <xf numFmtId="0" fontId="78" fillId="0" borderId="1" xfId="0" applyFont="1" applyFill="1" applyBorder="1" applyAlignment="1" applyProtection="1">
      <alignment horizontal="left" vertical="center" wrapText="1"/>
      <protection locked="0"/>
    </xf>
    <xf numFmtId="0" fontId="67" fillId="19" borderId="1" xfId="0" applyFont="1" applyFill="1" applyBorder="1" applyAlignment="1" applyProtection="1">
      <alignment horizontal="left" vertical="center" wrapText="1"/>
      <protection locked="0"/>
    </xf>
    <xf numFmtId="0" fontId="67" fillId="0" borderId="1" xfId="0" applyFont="1" applyBorder="1" applyAlignment="1" applyProtection="1">
      <alignment horizontal="left" vertical="center" wrapText="1"/>
      <protection locked="0"/>
    </xf>
    <xf numFmtId="0" fontId="67" fillId="0" borderId="10" xfId="0" applyFont="1" applyFill="1" applyBorder="1" applyAlignment="1" applyProtection="1">
      <alignment horizontal="left" vertical="center" wrapText="1"/>
      <protection locked="0"/>
    </xf>
    <xf numFmtId="0" fontId="67" fillId="30" borderId="10" xfId="0" applyFont="1" applyFill="1" applyBorder="1" applyAlignment="1" applyProtection="1">
      <alignment horizontal="left" vertical="center" wrapText="1"/>
      <protection locked="0"/>
    </xf>
    <xf numFmtId="0" fontId="76" fillId="0" borderId="10" xfId="0" applyFont="1" applyFill="1" applyBorder="1" applyAlignment="1" applyProtection="1">
      <alignment horizontal="left" vertical="center" wrapText="1"/>
      <protection locked="0"/>
    </xf>
    <xf numFmtId="181" fontId="72" fillId="19" borderId="1" xfId="24" applyNumberFormat="1" applyFont="1" applyFill="1" applyBorder="1" applyAlignment="1" applyProtection="1">
      <alignment horizontal="left" vertical="center" wrapText="1"/>
      <protection locked="0"/>
    </xf>
    <xf numFmtId="9" fontId="67" fillId="0" borderId="1" xfId="0" applyNumberFormat="1" applyFont="1" applyBorder="1" applyAlignment="1" applyProtection="1">
      <alignment horizontal="left" vertical="center" wrapText="1"/>
      <protection locked="0"/>
    </xf>
    <xf numFmtId="43" fontId="67" fillId="0" borderId="1" xfId="24" applyNumberFormat="1" applyFont="1" applyFill="1" applyBorder="1" applyAlignment="1" applyProtection="1">
      <alignment horizontal="left" vertical="center" wrapText="1"/>
      <protection locked="0"/>
    </xf>
    <xf numFmtId="9" fontId="67" fillId="0" borderId="1" xfId="0" applyNumberFormat="1" applyFont="1" applyFill="1" applyBorder="1" applyAlignment="1" applyProtection="1">
      <alignment horizontal="left" vertical="center" wrapText="1"/>
      <protection locked="0"/>
    </xf>
    <xf numFmtId="0" fontId="72" fillId="0" borderId="11" xfId="0" applyFont="1" applyFill="1" applyBorder="1" applyAlignment="1" applyProtection="1">
      <alignment horizontal="left" vertical="center" wrapText="1"/>
      <protection locked="0"/>
    </xf>
    <xf numFmtId="0" fontId="72" fillId="30" borderId="11" xfId="0" applyFont="1" applyFill="1" applyBorder="1" applyAlignment="1" applyProtection="1">
      <alignment horizontal="left" vertical="center" wrapText="1"/>
      <protection locked="0"/>
    </xf>
    <xf numFmtId="181" fontId="78" fillId="30" borderId="1" xfId="24" applyNumberFormat="1" applyFont="1" applyFill="1" applyBorder="1" applyAlignment="1" applyProtection="1">
      <alignment horizontal="left" vertical="center" wrapText="1"/>
      <protection locked="0"/>
    </xf>
    <xf numFmtId="0" fontId="66" fillId="0" borderId="11" xfId="0" applyFont="1" applyFill="1" applyBorder="1" applyAlignment="1" applyProtection="1">
      <alignment horizontal="left" vertical="center" wrapText="1"/>
      <protection locked="0"/>
    </xf>
    <xf numFmtId="0" fontId="66" fillId="0" borderId="10" xfId="0" applyFont="1" applyFill="1" applyBorder="1" applyAlignment="1" applyProtection="1">
      <alignment horizontal="left" vertical="center" wrapText="1"/>
      <protection locked="0"/>
    </xf>
    <xf numFmtId="9" fontId="78" fillId="0" borderId="1" xfId="26" applyFont="1" applyBorder="1" applyAlignment="1" applyProtection="1">
      <alignment horizontal="left" vertical="center"/>
      <protection locked="0"/>
    </xf>
    <xf numFmtId="10" fontId="78" fillId="0" borderId="1" xfId="26" applyNumberFormat="1" applyFont="1" applyBorder="1" applyAlignment="1" applyProtection="1">
      <alignment horizontal="left" vertical="center"/>
      <protection locked="0"/>
    </xf>
    <xf numFmtId="7" fontId="72" fillId="19" borderId="1" xfId="24" applyNumberFormat="1" applyFont="1" applyFill="1" applyBorder="1" applyAlignment="1" applyProtection="1">
      <alignment horizontal="left" vertical="center" wrapText="1"/>
      <protection locked="0"/>
    </xf>
    <xf numFmtId="181" fontId="65" fillId="19" borderId="1" xfId="0" applyNumberFormat="1" applyFont="1" applyFill="1" applyBorder="1" applyAlignment="1" applyProtection="1">
      <alignment horizontal="left" vertical="center"/>
      <protection locked="0"/>
    </xf>
    <xf numFmtId="0" fontId="65" fillId="19" borderId="1" xfId="0" applyFont="1" applyFill="1" applyBorder="1" applyAlignment="1" applyProtection="1">
      <alignment horizontal="left" vertical="center"/>
      <protection locked="0"/>
    </xf>
    <xf numFmtId="7" fontId="78" fillId="30" borderId="1" xfId="24" applyNumberFormat="1" applyFont="1" applyFill="1" applyBorder="1" applyAlignment="1" applyProtection="1">
      <alignment horizontal="left" vertical="center" wrapText="1"/>
      <protection locked="0"/>
    </xf>
    <xf numFmtId="7" fontId="78" fillId="0" borderId="1" xfId="26" applyNumberFormat="1" applyFont="1" applyBorder="1" applyAlignment="1" applyProtection="1">
      <alignment horizontal="left" vertical="center"/>
      <protection locked="0"/>
    </xf>
    <xf numFmtId="0" fontId="67" fillId="0" borderId="0" xfId="0" applyFont="1" applyFill="1" applyBorder="1" applyAlignment="1" applyProtection="1">
      <alignment horizontal="center" vertical="center"/>
      <protection locked="0"/>
    </xf>
    <xf numFmtId="0" fontId="67" fillId="8" borderId="0" xfId="0" applyFont="1" applyFill="1" applyBorder="1" applyAlignment="1" applyProtection="1">
      <alignment horizontal="center" vertical="center"/>
      <protection locked="0"/>
    </xf>
    <xf numFmtId="0" fontId="67" fillId="0" borderId="0" xfId="0" applyFont="1" applyAlignment="1" applyProtection="1">
      <alignment horizontal="center" vertical="center"/>
      <protection locked="0"/>
    </xf>
    <xf numFmtId="0" fontId="67" fillId="0" borderId="0" xfId="0" applyFont="1" applyBorder="1" applyAlignment="1" applyProtection="1">
      <alignment horizontal="center" vertical="center"/>
      <protection locked="0"/>
    </xf>
    <xf numFmtId="181" fontId="67" fillId="0" borderId="0" xfId="24" applyFont="1" applyBorder="1" applyAlignment="1" applyProtection="1">
      <alignment horizontal="center" vertical="center"/>
      <protection locked="0"/>
    </xf>
    <xf numFmtId="181" fontId="67" fillId="0" borderId="0" xfId="24" applyNumberFormat="1" applyFont="1" applyBorder="1" applyAlignment="1" applyProtection="1">
      <alignment horizontal="center" vertical="center"/>
      <protection locked="0"/>
    </xf>
    <xf numFmtId="0" fontId="67" fillId="0" borderId="0" xfId="0" applyFont="1" applyBorder="1" applyAlignment="1" applyProtection="1">
      <alignment horizontal="center" vertical="center" wrapText="1"/>
      <protection locked="0"/>
    </xf>
    <xf numFmtId="0" fontId="67" fillId="0" borderId="5" xfId="0" applyFont="1" applyBorder="1" applyAlignment="1" applyProtection="1">
      <alignment horizontal="center" vertical="center"/>
      <protection locked="0"/>
    </xf>
    <xf numFmtId="0" fontId="67" fillId="0" borderId="1" xfId="0" applyFont="1" applyBorder="1" applyAlignment="1" applyProtection="1">
      <alignment horizontal="center" vertical="center"/>
      <protection locked="0"/>
    </xf>
    <xf numFmtId="0" fontId="67" fillId="19" borderId="18" xfId="0" applyFont="1" applyFill="1" applyBorder="1" applyAlignment="1" applyProtection="1">
      <alignment horizontal="center" vertical="center" wrapText="1"/>
      <protection locked="0"/>
    </xf>
    <xf numFmtId="0" fontId="67" fillId="19" borderId="19" xfId="0" applyFont="1" applyFill="1" applyBorder="1" applyAlignment="1" applyProtection="1">
      <alignment horizontal="center" vertical="center" wrapText="1"/>
      <protection locked="0"/>
    </xf>
    <xf numFmtId="0" fontId="67" fillId="6" borderId="3" xfId="0" applyFont="1" applyFill="1" applyBorder="1" applyAlignment="1" applyProtection="1">
      <alignment horizontal="center" vertical="center" wrapText="1"/>
      <protection locked="0"/>
    </xf>
    <xf numFmtId="0" fontId="67" fillId="6" borderId="10" xfId="0" applyFont="1" applyFill="1" applyBorder="1" applyAlignment="1" applyProtection="1">
      <alignment horizontal="center" vertical="center" wrapText="1"/>
      <protection locked="0"/>
    </xf>
    <xf numFmtId="0" fontId="67" fillId="20" borderId="1" xfId="19" applyFont="1" applyFill="1" applyBorder="1" applyAlignment="1" applyProtection="1">
      <alignment horizontal="center" vertical="center" wrapText="1"/>
      <protection locked="0"/>
    </xf>
    <xf numFmtId="0" fontId="67" fillId="21" borderId="3" xfId="0" applyFont="1" applyFill="1" applyBorder="1" applyAlignment="1" applyProtection="1">
      <alignment horizontal="center" vertical="center" wrapText="1"/>
      <protection locked="0"/>
    </xf>
    <xf numFmtId="0" fontId="67" fillId="21" borderId="10" xfId="0" applyFont="1" applyFill="1" applyBorder="1" applyAlignment="1" applyProtection="1">
      <alignment horizontal="center" vertical="center" wrapText="1"/>
      <protection locked="0"/>
    </xf>
    <xf numFmtId="0" fontId="67" fillId="0" borderId="2" xfId="19" applyFont="1" applyFill="1" applyBorder="1" applyAlignment="1" applyProtection="1">
      <alignment horizontal="center" vertical="center" wrapText="1"/>
      <protection locked="0"/>
    </xf>
    <xf numFmtId="0" fontId="67" fillId="0" borderId="1" xfId="19" applyFont="1" applyFill="1" applyBorder="1" applyAlignment="1" applyProtection="1">
      <alignment horizontal="center" vertical="center" wrapText="1"/>
      <protection locked="0"/>
    </xf>
    <xf numFmtId="0" fontId="67" fillId="0" borderId="4" xfId="19" applyFont="1" applyFill="1" applyBorder="1" applyAlignment="1" applyProtection="1">
      <alignment horizontal="center" vertical="center" wrapText="1"/>
      <protection locked="0"/>
    </xf>
    <xf numFmtId="0" fontId="67" fillId="0" borderId="5" xfId="19" applyFont="1" applyFill="1" applyBorder="1" applyAlignment="1" applyProtection="1">
      <alignment horizontal="center" vertical="center" wrapText="1"/>
      <protection locked="0"/>
    </xf>
    <xf numFmtId="0" fontId="67" fillId="0" borderId="1" xfId="19" applyFont="1" applyBorder="1" applyAlignment="1" applyProtection="1">
      <alignment horizontal="center" vertical="center" wrapText="1"/>
      <protection locked="0"/>
    </xf>
    <xf numFmtId="0" fontId="67" fillId="0" borderId="5" xfId="19" applyFont="1" applyBorder="1" applyAlignment="1" applyProtection="1">
      <alignment horizontal="center" vertical="center" wrapText="1"/>
      <protection locked="0"/>
    </xf>
    <xf numFmtId="0" fontId="67" fillId="0" borderId="3" xfId="19" applyFont="1" applyFill="1" applyBorder="1" applyAlignment="1" applyProtection="1">
      <alignment horizontal="center" vertical="center" wrapText="1"/>
      <protection locked="0"/>
    </xf>
    <xf numFmtId="0" fontId="67" fillId="0" borderId="10" xfId="19" applyFont="1" applyFill="1" applyBorder="1" applyAlignment="1" applyProtection="1">
      <alignment horizontal="center" vertical="center" wrapText="1"/>
      <protection locked="0"/>
    </xf>
    <xf numFmtId="0" fontId="67" fillId="8" borderId="1" xfId="0" applyFont="1" applyFill="1" applyBorder="1" applyAlignment="1" applyProtection="1">
      <alignment horizontal="center" vertical="center"/>
      <protection locked="0"/>
    </xf>
    <xf numFmtId="0" fontId="67" fillId="8" borderId="1" xfId="19" applyFont="1" applyFill="1" applyBorder="1" applyAlignment="1" applyProtection="1">
      <alignment horizontal="center" vertical="center" wrapText="1"/>
      <protection locked="0"/>
    </xf>
    <xf numFmtId="0" fontId="67" fillId="0" borderId="1" xfId="0" applyFont="1" applyFill="1" applyBorder="1" applyAlignment="1">
      <alignment horizontal="center" vertical="center" wrapText="1"/>
    </xf>
    <xf numFmtId="58" fontId="67" fillId="0" borderId="1" xfId="0" applyNumberFormat="1" applyFont="1" applyFill="1" applyBorder="1" applyAlignment="1">
      <alignment horizontal="center" vertical="center" wrapText="1"/>
    </xf>
    <xf numFmtId="0" fontId="67" fillId="0" borderId="1" xfId="0" applyFont="1" applyFill="1" applyBorder="1" applyAlignment="1" applyProtection="1">
      <alignment horizontal="center" vertical="center" wrapText="1"/>
      <protection locked="0"/>
    </xf>
    <xf numFmtId="0" fontId="67" fillId="0" borderId="5" xfId="0" applyFont="1" applyBorder="1" applyAlignment="1" applyProtection="1">
      <alignment horizontal="center" vertical="center" wrapText="1"/>
      <protection locked="0"/>
    </xf>
    <xf numFmtId="0" fontId="67" fillId="0" borderId="1" xfId="0" applyFont="1" applyBorder="1" applyAlignment="1" applyProtection="1">
      <alignment horizontal="center" vertical="center" wrapText="1"/>
      <protection locked="0"/>
    </xf>
    <xf numFmtId="0" fontId="67" fillId="22" borderId="1" xfId="19" applyFont="1" applyFill="1" applyBorder="1" applyAlignment="1" applyProtection="1">
      <alignment horizontal="center" vertical="center" wrapText="1"/>
      <protection locked="0"/>
    </xf>
    <xf numFmtId="176" fontId="67" fillId="23" borderId="1" xfId="13" applyNumberFormat="1" applyFont="1" applyFill="1" applyBorder="1" applyAlignment="1" applyProtection="1">
      <alignment horizontal="center" vertical="center" wrapText="1"/>
    </xf>
    <xf numFmtId="0" fontId="67" fillId="24" borderId="1" xfId="19" applyNumberFormat="1" applyFont="1" applyFill="1" applyBorder="1" applyAlignment="1" applyProtection="1">
      <alignment horizontal="center" vertical="center" wrapText="1"/>
    </xf>
    <xf numFmtId="176" fontId="67" fillId="20" borderId="1" xfId="13" applyNumberFormat="1" applyFont="1" applyFill="1" applyBorder="1" applyAlignment="1" applyProtection="1">
      <alignment horizontal="center" vertical="center" wrapText="1"/>
    </xf>
    <xf numFmtId="0" fontId="67" fillId="0" borderId="1" xfId="19" applyNumberFormat="1" applyFont="1" applyFill="1" applyBorder="1" applyAlignment="1" applyProtection="1">
      <alignment horizontal="center" vertical="center" wrapText="1"/>
    </xf>
    <xf numFmtId="176" fontId="67" fillId="0" borderId="1" xfId="13" applyNumberFormat="1" applyFont="1" applyFill="1" applyBorder="1" applyAlignment="1" applyProtection="1">
      <alignment horizontal="center" vertical="center" wrapText="1"/>
    </xf>
    <xf numFmtId="181" fontId="67" fillId="20" borderId="1" xfId="24" applyFont="1" applyFill="1" applyBorder="1" applyAlignment="1" applyProtection="1">
      <alignment horizontal="center" vertical="center" wrapText="1"/>
      <protection locked="0"/>
    </xf>
    <xf numFmtId="0" fontId="67" fillId="19" borderId="1" xfId="19" applyFont="1" applyFill="1" applyBorder="1" applyAlignment="1" applyProtection="1">
      <alignment horizontal="center" vertical="center" wrapText="1"/>
      <protection locked="0"/>
    </xf>
    <xf numFmtId="181" fontId="67" fillId="26" borderId="1" xfId="24" applyFont="1" applyFill="1" applyBorder="1" applyAlignment="1" applyProtection="1">
      <alignment horizontal="center" vertical="center" wrapText="1"/>
      <protection locked="0"/>
    </xf>
    <xf numFmtId="0" fontId="67" fillId="0" borderId="1" xfId="19" applyNumberFormat="1" applyFont="1" applyFill="1" applyBorder="1" applyAlignment="1" applyProtection="1">
      <alignment horizontal="center" vertical="center" wrapText="1"/>
      <protection locked="0"/>
    </xf>
    <xf numFmtId="181" fontId="67" fillId="0" borderId="1" xfId="24" applyFont="1" applyFill="1" applyBorder="1" applyAlignment="1" applyProtection="1">
      <alignment horizontal="center" vertical="center" wrapText="1"/>
      <protection locked="0"/>
    </xf>
    <xf numFmtId="177" fontId="67" fillId="0" borderId="1" xfId="0" applyNumberFormat="1" applyFont="1" applyFill="1" applyBorder="1" applyAlignment="1">
      <alignment horizontal="center" vertical="center" wrapText="1"/>
    </xf>
    <xf numFmtId="0" fontId="67" fillId="0" borderId="1" xfId="9" applyFont="1" applyFill="1" applyBorder="1" applyAlignment="1">
      <alignment horizontal="center" vertical="center" wrapText="1"/>
    </xf>
    <xf numFmtId="0" fontId="79" fillId="0" borderId="3" xfId="65" applyFont="1" applyBorder="1" applyAlignment="1" applyProtection="1">
      <alignment horizontal="center" vertical="center" wrapText="1"/>
      <protection locked="0"/>
    </xf>
    <xf numFmtId="0" fontId="79" fillId="0" borderId="10" xfId="65" applyFont="1" applyBorder="1" applyAlignment="1" applyProtection="1">
      <alignment horizontal="center" vertical="center" wrapText="1"/>
      <protection locked="0"/>
    </xf>
    <xf numFmtId="181" fontId="67" fillId="20" borderId="1" xfId="24" applyNumberFormat="1" applyFont="1" applyFill="1" applyBorder="1" applyAlignment="1" applyProtection="1">
      <alignment horizontal="center" vertical="center" wrapText="1"/>
      <protection locked="0"/>
    </xf>
    <xf numFmtId="181" fontId="67" fillId="0" borderId="1" xfId="24" applyNumberFormat="1" applyFont="1" applyFill="1" applyBorder="1" applyAlignment="1" applyProtection="1">
      <alignment horizontal="center" vertical="center" wrapText="1"/>
      <protection locked="0"/>
    </xf>
    <xf numFmtId="181" fontId="67" fillId="0" borderId="1" xfId="24" applyNumberFormat="1" applyFont="1" applyBorder="1" applyAlignment="1" applyProtection="1">
      <alignment horizontal="center" vertical="center" wrapText="1"/>
      <protection locked="0"/>
    </xf>
    <xf numFmtId="0" fontId="67" fillId="0" borderId="11" xfId="19" applyFont="1" applyFill="1" applyBorder="1" applyAlignment="1" applyProtection="1">
      <alignment horizontal="center" vertical="center" wrapText="1"/>
      <protection locked="0"/>
    </xf>
    <xf numFmtId="181" fontId="67" fillId="8" borderId="1" xfId="24" applyNumberFormat="1" applyFont="1" applyFill="1" applyBorder="1" applyAlignment="1" applyProtection="1">
      <alignment horizontal="center" vertical="center" wrapText="1"/>
      <protection locked="0"/>
    </xf>
    <xf numFmtId="176" fontId="67" fillId="0" borderId="1" xfId="9" applyNumberFormat="1" applyFont="1" applyFill="1" applyBorder="1" applyAlignment="1">
      <alignment horizontal="center" vertical="center" wrapText="1"/>
    </xf>
    <xf numFmtId="43" fontId="67" fillId="0" borderId="1" xfId="55" applyNumberFormat="1" applyFont="1" applyFill="1" applyBorder="1" applyAlignment="1">
      <alignment horizontal="center" vertical="center" wrapText="1"/>
    </xf>
    <xf numFmtId="0" fontId="67" fillId="0" borderId="26" xfId="0" applyFont="1" applyBorder="1" applyAlignment="1" applyProtection="1">
      <alignment horizontal="center" vertical="center" wrapText="1"/>
      <protection locked="0"/>
    </xf>
    <xf numFmtId="0" fontId="67" fillId="0" borderId="6" xfId="0" applyFont="1" applyBorder="1" applyAlignment="1" applyProtection="1">
      <alignment horizontal="center" vertical="center" wrapText="1"/>
      <protection locked="0"/>
    </xf>
    <xf numFmtId="0" fontId="67" fillId="0" borderId="18" xfId="0" applyFont="1" applyBorder="1" applyAlignment="1" applyProtection="1">
      <alignment horizontal="center" vertical="center" wrapText="1"/>
      <protection locked="0"/>
    </xf>
    <xf numFmtId="0" fontId="67" fillId="0" borderId="8" xfId="0" applyFont="1" applyBorder="1" applyAlignment="1" applyProtection="1">
      <alignment horizontal="center" vertical="center" wrapText="1"/>
      <protection locked="0"/>
    </xf>
    <xf numFmtId="0" fontId="67" fillId="7" borderId="1" xfId="0" applyFont="1" applyFill="1" applyBorder="1" applyAlignment="1">
      <alignment horizontal="center" vertical="center" wrapText="1"/>
    </xf>
    <xf numFmtId="0" fontId="67" fillId="0" borderId="1" xfId="0" applyFont="1" applyBorder="1" applyAlignment="1">
      <alignment horizontal="center" vertical="center" wrapText="1"/>
    </xf>
    <xf numFmtId="0" fontId="67" fillId="22" borderId="1" xfId="0" applyFont="1" applyFill="1" applyBorder="1" applyAlignment="1">
      <alignment horizontal="center" vertical="center" wrapText="1"/>
    </xf>
    <xf numFmtId="0" fontId="67" fillId="27" borderId="1" xfId="0" applyFont="1" applyFill="1" applyBorder="1" applyAlignment="1">
      <alignment horizontal="center" vertical="center" wrapText="1"/>
    </xf>
    <xf numFmtId="0" fontId="79" fillId="0" borderId="11" xfId="65" applyFont="1" applyBorder="1" applyAlignment="1" applyProtection="1">
      <alignment horizontal="center" vertical="center" wrapText="1"/>
      <protection locked="0"/>
    </xf>
    <xf numFmtId="0" fontId="67" fillId="28" borderId="1" xfId="0" applyFont="1" applyFill="1" applyBorder="1" applyAlignment="1">
      <alignment horizontal="center" vertical="center" wrapText="1"/>
    </xf>
    <xf numFmtId="0" fontId="67" fillId="22" borderId="10" xfId="0" applyFont="1" applyFill="1" applyBorder="1" applyAlignment="1" applyProtection="1">
      <alignment horizontal="center" vertical="center" wrapText="1"/>
      <protection locked="0"/>
    </xf>
    <xf numFmtId="0" fontId="67" fillId="21" borderId="11" xfId="0" applyFont="1" applyFill="1" applyBorder="1" applyAlignment="1" applyProtection="1">
      <alignment horizontal="center" vertical="center" wrapText="1"/>
      <protection locked="0"/>
    </xf>
    <xf numFmtId="181" fontId="67" fillId="0" borderId="1" xfId="0" applyNumberFormat="1" applyFont="1" applyBorder="1" applyAlignment="1" applyProtection="1">
      <alignment horizontal="center" vertical="center"/>
      <protection locked="0"/>
    </xf>
    <xf numFmtId="0" fontId="67" fillId="8" borderId="1" xfId="0" applyFont="1" applyFill="1" applyBorder="1" applyAlignment="1" applyProtection="1">
      <alignment horizontal="center" vertical="center" wrapText="1"/>
      <protection locked="0"/>
    </xf>
    <xf numFmtId="181" fontId="67" fillId="0" borderId="1" xfId="0" applyNumberFormat="1" applyFont="1" applyFill="1" applyBorder="1" applyAlignment="1" applyProtection="1">
      <alignment horizontal="center" vertical="center"/>
      <protection locked="0"/>
    </xf>
    <xf numFmtId="58" fontId="67" fillId="0" borderId="1" xfId="9" applyNumberFormat="1" applyFont="1" applyFill="1" applyBorder="1" applyAlignment="1">
      <alignment horizontal="center" vertical="center" wrapText="1"/>
    </xf>
    <xf numFmtId="181" fontId="67" fillId="0" borderId="0" xfId="0" applyNumberFormat="1" applyFont="1" applyBorder="1" applyAlignment="1" applyProtection="1">
      <alignment horizontal="center" vertical="center"/>
      <protection locked="0"/>
    </xf>
    <xf numFmtId="9" fontId="67" fillId="0" borderId="0" xfId="26" applyFont="1" applyBorder="1" applyAlignment="1" applyProtection="1">
      <alignment horizontal="center" vertical="center"/>
      <protection locked="0"/>
    </xf>
    <xf numFmtId="0" fontId="67" fillId="0" borderId="2" xfId="19" applyFont="1" applyFill="1" applyBorder="1" applyAlignment="1" applyProtection="1">
      <alignment horizontal="center" vertical="center" wrapText="1"/>
    </xf>
    <xf numFmtId="0" fontId="67" fillId="0" borderId="1" xfId="19" applyFont="1" applyFill="1" applyBorder="1" applyAlignment="1" applyProtection="1">
      <alignment horizontal="center" vertical="center" wrapText="1"/>
    </xf>
    <xf numFmtId="0" fontId="67" fillId="0" borderId="33" xfId="0" applyFont="1" applyFill="1" applyBorder="1" applyAlignment="1">
      <alignment horizontal="center" vertical="center" wrapText="1"/>
    </xf>
    <xf numFmtId="0" fontId="67" fillId="0" borderId="4" xfId="19" applyFont="1" applyFill="1" applyBorder="1" applyAlignment="1" applyProtection="1">
      <alignment horizontal="center" vertical="center" wrapText="1"/>
    </xf>
    <xf numFmtId="0" fontId="67" fillId="0" borderId="5" xfId="19" applyFont="1" applyFill="1" applyBorder="1" applyAlignment="1" applyProtection="1">
      <alignment horizontal="center" vertical="center" wrapText="1"/>
    </xf>
    <xf numFmtId="0" fontId="67" fillId="29" borderId="1" xfId="19" applyFont="1" applyFill="1" applyBorder="1" applyAlignment="1" applyProtection="1">
      <alignment horizontal="center" vertical="center" wrapText="1"/>
      <protection locked="0"/>
    </xf>
    <xf numFmtId="49" fontId="73" fillId="0" borderId="24" xfId="19" applyNumberFormat="1" applyFont="1" applyFill="1" applyBorder="1" applyAlignment="1" applyProtection="1">
      <alignment horizontal="center" vertical="center" wrapText="1"/>
      <protection locked="0"/>
    </xf>
    <xf numFmtId="0" fontId="67" fillId="0" borderId="1" xfId="0" applyFont="1" applyFill="1" applyBorder="1" applyAlignment="1">
      <alignment horizontal="center" vertical="center"/>
    </xf>
    <xf numFmtId="0" fontId="67" fillId="0" borderId="2" xfId="0" applyFont="1" applyFill="1" applyBorder="1" applyAlignment="1">
      <alignment horizontal="center" vertical="center"/>
    </xf>
    <xf numFmtId="0" fontId="67" fillId="0" borderId="2" xfId="19" applyNumberFormat="1" applyFont="1" applyFill="1" applyBorder="1" applyAlignment="1" applyProtection="1">
      <alignment horizontal="center" vertical="center" wrapText="1"/>
      <protection locked="0"/>
    </xf>
    <xf numFmtId="0" fontId="67" fillId="0" borderId="33" xfId="0" applyFont="1" applyFill="1" applyBorder="1" applyAlignment="1">
      <alignment horizontal="center" vertical="center"/>
    </xf>
    <xf numFmtId="0" fontId="67" fillId="0" borderId="34" xfId="0" applyFont="1" applyFill="1" applyBorder="1" applyAlignment="1">
      <alignment horizontal="center" vertical="center"/>
    </xf>
    <xf numFmtId="181" fontId="67" fillId="0" borderId="1" xfId="24" applyFont="1" applyFill="1" applyBorder="1" applyAlignment="1" applyProtection="1">
      <alignment horizontal="center" vertical="center" wrapText="1"/>
    </xf>
    <xf numFmtId="0" fontId="67" fillId="0" borderId="2" xfId="19" applyNumberFormat="1" applyFont="1" applyFill="1" applyBorder="1" applyAlignment="1" applyProtection="1">
      <alignment horizontal="center" vertical="center" wrapText="1"/>
    </xf>
    <xf numFmtId="181" fontId="67" fillId="0" borderId="2" xfId="24" applyFont="1" applyFill="1" applyBorder="1" applyAlignment="1" applyProtection="1">
      <alignment horizontal="center" vertical="center" wrapText="1"/>
    </xf>
    <xf numFmtId="4" fontId="67" fillId="0" borderId="1" xfId="0" applyNumberFormat="1" applyFont="1" applyFill="1" applyBorder="1" applyAlignment="1">
      <alignment horizontal="center" vertical="center"/>
    </xf>
    <xf numFmtId="177" fontId="67" fillId="0" borderId="25" xfId="0" applyNumberFormat="1" applyFont="1" applyFill="1" applyBorder="1" applyAlignment="1">
      <alignment horizontal="center" vertical="center" wrapText="1"/>
    </xf>
    <xf numFmtId="177" fontId="67" fillId="0" borderId="8" xfId="0" applyNumberFormat="1" applyFont="1" applyFill="1" applyBorder="1" applyAlignment="1">
      <alignment horizontal="center" vertical="center" wrapText="1"/>
    </xf>
    <xf numFmtId="177" fontId="67" fillId="0" borderId="33" xfId="0" applyNumberFormat="1" applyFont="1" applyFill="1" applyBorder="1" applyAlignment="1">
      <alignment horizontal="center" vertical="center" wrapText="1"/>
    </xf>
    <xf numFmtId="181" fontId="67" fillId="0" borderId="2" xfId="24" applyNumberFormat="1" applyFont="1" applyFill="1" applyBorder="1" applyAlignment="1" applyProtection="1">
      <alignment horizontal="center" vertical="center" wrapText="1"/>
      <protection locked="0"/>
    </xf>
    <xf numFmtId="181" fontId="67" fillId="0" borderId="1" xfId="24" applyNumberFormat="1" applyFont="1" applyFill="1" applyBorder="1" applyAlignment="1" applyProtection="1">
      <alignment horizontal="center" vertical="center" wrapText="1"/>
    </xf>
    <xf numFmtId="0" fontId="67" fillId="0" borderId="35" xfId="0" applyFont="1" applyFill="1" applyBorder="1" applyAlignment="1">
      <alignment horizontal="center" vertical="center" wrapText="1"/>
    </xf>
    <xf numFmtId="0" fontId="67" fillId="0" borderId="25" xfId="0" applyFont="1" applyFill="1" applyBorder="1" applyAlignment="1">
      <alignment horizontal="center" vertical="center" wrapText="1"/>
    </xf>
    <xf numFmtId="181" fontId="67" fillId="29" borderId="1" xfId="24" applyNumberFormat="1" applyFont="1" applyFill="1" applyBorder="1" applyAlignment="1" applyProtection="1">
      <alignment horizontal="center" vertical="center" wrapText="1"/>
      <protection locked="0"/>
    </xf>
    <xf numFmtId="181" fontId="67" fillId="0" borderId="1" xfId="0" applyNumberFormat="1" applyFont="1" applyFill="1" applyBorder="1" applyAlignment="1" applyProtection="1">
      <alignment horizontal="center" vertical="center" wrapText="1"/>
      <protection locked="0"/>
    </xf>
    <xf numFmtId="58" fontId="67" fillId="0" borderId="1" xfId="0" applyNumberFormat="1" applyFont="1" applyFill="1" applyBorder="1" applyAlignment="1" applyProtection="1">
      <alignment horizontal="center" vertical="center" wrapText="1"/>
      <protection locked="0"/>
    </xf>
    <xf numFmtId="0" fontId="67" fillId="0" borderId="1" xfId="19" applyFont="1" applyBorder="1" applyAlignment="1" applyProtection="1">
      <alignment horizontal="center" vertical="center" wrapText="1"/>
    </xf>
    <xf numFmtId="0" fontId="67" fillId="0" borderId="36" xfId="0" applyFont="1" applyFill="1" applyBorder="1" applyAlignment="1">
      <alignment horizontal="center" vertical="center" wrapText="1"/>
    </xf>
    <xf numFmtId="0" fontId="67" fillId="20" borderId="1" xfId="0" applyFont="1" applyFill="1" applyBorder="1" applyAlignment="1" applyProtection="1">
      <alignment horizontal="center" vertical="center" wrapText="1"/>
      <protection locked="0"/>
    </xf>
    <xf numFmtId="0" fontId="67" fillId="0" borderId="8" xfId="19" applyFont="1" applyFill="1" applyBorder="1" applyAlignment="1" applyProtection="1">
      <alignment horizontal="center" vertical="center" wrapText="1"/>
    </xf>
    <xf numFmtId="0" fontId="67" fillId="0" borderId="3" xfId="19" applyNumberFormat="1" applyFont="1" applyFill="1" applyBorder="1" applyAlignment="1" applyProtection="1">
      <alignment horizontal="center" vertical="center" wrapText="1"/>
      <protection locked="0"/>
    </xf>
    <xf numFmtId="0" fontId="67" fillId="0" borderId="37" xfId="0" applyFont="1" applyFill="1" applyBorder="1" applyAlignment="1">
      <alignment vertical="center" wrapText="1"/>
    </xf>
    <xf numFmtId="0" fontId="67" fillId="0" borderId="34" xfId="0" applyFont="1" applyFill="1" applyBorder="1" applyAlignment="1">
      <alignment horizontal="center" vertical="center" wrapText="1"/>
    </xf>
    <xf numFmtId="0" fontId="67" fillId="0" borderId="26" xfId="19" applyNumberFormat="1" applyFont="1" applyFill="1" applyBorder="1" applyAlignment="1" applyProtection="1">
      <alignment horizontal="center" vertical="center" wrapText="1"/>
      <protection locked="0"/>
    </xf>
    <xf numFmtId="0" fontId="77" fillId="0" borderId="1" xfId="0" applyFont="1" applyFill="1" applyBorder="1" applyAlignment="1">
      <alignment horizontal="center" vertical="center"/>
    </xf>
    <xf numFmtId="0" fontId="67" fillId="0" borderId="24" xfId="19" applyNumberFormat="1" applyFont="1" applyFill="1" applyBorder="1" applyAlignment="1" applyProtection="1">
      <alignment horizontal="center" vertical="center" wrapText="1"/>
      <protection locked="0"/>
    </xf>
    <xf numFmtId="0" fontId="67" fillId="0" borderId="38" xfId="0" applyFont="1" applyFill="1" applyBorder="1" applyAlignment="1">
      <alignment horizontal="center" vertical="center" wrapText="1"/>
    </xf>
    <xf numFmtId="49" fontId="73" fillId="24" borderId="24" xfId="19" applyNumberFormat="1" applyFont="1" applyFill="1" applyBorder="1" applyAlignment="1" applyProtection="1">
      <alignment horizontal="center" vertical="center" wrapText="1"/>
      <protection locked="0"/>
    </xf>
    <xf numFmtId="0" fontId="67" fillId="0" borderId="2" xfId="0" applyFont="1" applyFill="1" applyBorder="1" applyAlignment="1">
      <alignment horizontal="center" vertical="center" wrapText="1"/>
    </xf>
    <xf numFmtId="0" fontId="67" fillId="0" borderId="5" xfId="19" applyNumberFormat="1" applyFont="1" applyFill="1" applyBorder="1" applyAlignment="1" applyProtection="1">
      <alignment horizontal="center" vertical="center" wrapText="1"/>
    </xf>
    <xf numFmtId="177" fontId="67" fillId="0" borderId="5" xfId="0" applyNumberFormat="1" applyFont="1" applyFill="1" applyBorder="1" applyAlignment="1">
      <alignment horizontal="center" vertical="center" wrapText="1"/>
    </xf>
    <xf numFmtId="0" fontId="67" fillId="0" borderId="0" xfId="0" applyFont="1" applyFill="1" applyBorder="1" applyAlignment="1">
      <alignment horizontal="center" vertical="center"/>
    </xf>
    <xf numFmtId="177" fontId="67" fillId="0" borderId="1" xfId="0" applyNumberFormat="1" applyFont="1" applyFill="1" applyBorder="1" applyAlignment="1">
      <alignment horizontal="center" vertical="center"/>
    </xf>
    <xf numFmtId="0" fontId="67" fillId="0" borderId="3" xfId="19" applyNumberFormat="1" applyFont="1" applyFill="1" applyBorder="1" applyAlignment="1" applyProtection="1">
      <alignment horizontal="center" vertical="center" wrapText="1"/>
    </xf>
    <xf numFmtId="0" fontId="67" fillId="0" borderId="32" xfId="0" applyFont="1" applyFill="1" applyBorder="1" applyAlignment="1">
      <alignment horizontal="center" vertical="center" wrapText="1"/>
    </xf>
    <xf numFmtId="181" fontId="67" fillId="0" borderId="1" xfId="24" applyNumberFormat="1" applyFont="1" applyBorder="1" applyAlignment="1" applyProtection="1">
      <alignment horizontal="center" vertical="center" wrapText="1"/>
    </xf>
    <xf numFmtId="0" fontId="67" fillId="0" borderId="5" xfId="0" applyFont="1" applyFill="1" applyBorder="1" applyAlignment="1">
      <alignment horizontal="center" vertical="center" wrapText="1"/>
    </xf>
    <xf numFmtId="181" fontId="67" fillId="0" borderId="5" xfId="24" applyNumberFormat="1" applyFont="1" applyFill="1" applyBorder="1" applyAlignment="1" applyProtection="1">
      <alignment horizontal="center" vertical="center" wrapText="1"/>
      <protection locked="0"/>
    </xf>
    <xf numFmtId="181" fontId="67" fillId="0" borderId="8" xfId="24" applyNumberFormat="1" applyFont="1" applyFill="1" applyBorder="1" applyAlignment="1" applyProtection="1">
      <alignment horizontal="center" vertical="center" wrapText="1"/>
      <protection locked="0"/>
    </xf>
    <xf numFmtId="177" fontId="67" fillId="0" borderId="2" xfId="0" applyNumberFormat="1" applyFont="1" applyFill="1" applyBorder="1" applyAlignment="1">
      <alignment horizontal="center" vertical="center" wrapText="1"/>
    </xf>
    <xf numFmtId="181" fontId="67" fillId="0" borderId="2" xfId="0" applyNumberFormat="1" applyFont="1" applyFill="1" applyBorder="1" applyAlignment="1" applyProtection="1">
      <alignment horizontal="center" vertical="center"/>
      <protection locked="0"/>
    </xf>
    <xf numFmtId="0" fontId="67" fillId="0" borderId="2" xfId="0" applyFont="1" applyFill="1" applyBorder="1" applyAlignment="1" applyProtection="1">
      <alignment horizontal="center" vertical="center" wrapText="1"/>
      <protection locked="0"/>
    </xf>
    <xf numFmtId="181" fontId="67" fillId="0" borderId="5" xfId="0" applyNumberFormat="1" applyFont="1" applyFill="1" applyBorder="1" applyAlignment="1" applyProtection="1">
      <alignment horizontal="center" vertical="center"/>
      <protection locked="0"/>
    </xf>
    <xf numFmtId="0" fontId="67" fillId="0" borderId="5" xfId="0" applyFont="1" applyFill="1" applyBorder="1" applyAlignment="1" applyProtection="1">
      <alignment horizontal="center" vertical="center" wrapText="1"/>
      <protection locked="0"/>
    </xf>
    <xf numFmtId="0" fontId="67" fillId="19" borderId="1" xfId="0" applyFont="1" applyFill="1" applyBorder="1" applyAlignment="1" applyProtection="1">
      <alignment horizontal="center" vertical="center" wrapText="1"/>
      <protection locked="0"/>
    </xf>
    <xf numFmtId="0" fontId="67" fillId="0" borderId="39" xfId="0" applyFont="1" applyFill="1" applyBorder="1" applyAlignment="1">
      <alignment horizontal="center" vertical="center" wrapText="1"/>
    </xf>
    <xf numFmtId="0" fontId="67" fillId="0" borderId="40" xfId="0" applyFont="1" applyFill="1" applyBorder="1" applyAlignment="1">
      <alignment horizontal="center" vertical="center" wrapText="1"/>
    </xf>
    <xf numFmtId="0" fontId="67" fillId="0" borderId="41" xfId="0" applyFont="1" applyFill="1" applyBorder="1" applyAlignment="1">
      <alignment horizontal="center" vertical="center" wrapText="1"/>
    </xf>
    <xf numFmtId="0" fontId="67" fillId="0" borderId="42" xfId="0" applyFont="1" applyFill="1" applyBorder="1" applyAlignment="1">
      <alignment horizontal="center" vertical="center" wrapText="1"/>
    </xf>
    <xf numFmtId="0" fontId="67" fillId="0" borderId="43" xfId="0" applyFont="1" applyFill="1" applyBorder="1" applyAlignment="1">
      <alignment horizontal="center" vertical="center" wrapText="1"/>
    </xf>
    <xf numFmtId="0" fontId="67" fillId="0" borderId="23" xfId="0" applyFont="1" applyFill="1" applyBorder="1" applyAlignment="1">
      <alignment horizontal="center" vertical="center" wrapText="1"/>
    </xf>
    <xf numFmtId="0" fontId="67" fillId="0" borderId="27" xfId="0" applyFont="1" applyFill="1" applyBorder="1" applyAlignment="1">
      <alignment horizontal="center" vertical="center" wrapText="1"/>
    </xf>
    <xf numFmtId="0" fontId="67" fillId="24" borderId="24" xfId="19" applyNumberFormat="1" applyFont="1" applyFill="1" applyBorder="1" applyAlignment="1" applyProtection="1">
      <alignment horizontal="center" vertical="center" wrapText="1"/>
      <protection locked="0"/>
    </xf>
    <xf numFmtId="0" fontId="67" fillId="0" borderId="0" xfId="0" applyFont="1" applyFill="1" applyBorder="1" applyAlignment="1">
      <alignment horizontal="center" vertical="center" wrapText="1"/>
    </xf>
    <xf numFmtId="0" fontId="67" fillId="0" borderId="37" xfId="0" applyFont="1" applyFill="1" applyBorder="1" applyAlignment="1">
      <alignment horizontal="center" vertical="center" wrapText="1"/>
    </xf>
    <xf numFmtId="0" fontId="67" fillId="0" borderId="26" xfId="19" applyNumberFormat="1" applyFont="1" applyFill="1" applyBorder="1" applyAlignment="1" applyProtection="1">
      <alignment horizontal="center" vertical="center" wrapText="1"/>
    </xf>
    <xf numFmtId="0" fontId="67" fillId="0" borderId="3" xfId="0" applyFont="1" applyFill="1" applyBorder="1" applyAlignment="1">
      <alignment horizontal="center" vertical="center" wrapText="1"/>
    </xf>
    <xf numFmtId="0" fontId="67" fillId="0" borderId="3" xfId="0" applyFont="1" applyFill="1" applyBorder="1" applyAlignment="1" applyProtection="1">
      <alignment horizontal="center" vertical="center"/>
      <protection locked="0"/>
    </xf>
    <xf numFmtId="0" fontId="67" fillId="0" borderId="3" xfId="19" applyFont="1" applyFill="1" applyBorder="1" applyAlignment="1" applyProtection="1">
      <alignment horizontal="center" vertical="center" wrapText="1"/>
    </xf>
    <xf numFmtId="0" fontId="67" fillId="0" borderId="37" xfId="0" applyFont="1" applyFill="1" applyBorder="1" applyAlignment="1">
      <alignment horizontal="center" vertical="center"/>
    </xf>
    <xf numFmtId="0" fontId="67" fillId="0" borderId="32" xfId="0" applyFont="1" applyFill="1" applyBorder="1" applyAlignment="1">
      <alignment horizontal="center" vertical="center"/>
    </xf>
    <xf numFmtId="0" fontId="67" fillId="0" borderId="30" xfId="0" applyFont="1" applyFill="1" applyBorder="1" applyAlignment="1">
      <alignment horizontal="center" vertical="center"/>
    </xf>
    <xf numFmtId="0" fontId="67" fillId="0" borderId="3" xfId="19" applyFont="1" applyBorder="1" applyAlignment="1" applyProtection="1">
      <alignment horizontal="center" vertical="center" wrapText="1"/>
    </xf>
    <xf numFmtId="181" fontId="67" fillId="19" borderId="1" xfId="24" applyNumberFormat="1" applyFont="1" applyFill="1" applyBorder="1" applyAlignment="1" applyProtection="1">
      <alignment horizontal="center" vertical="center" wrapText="1"/>
      <protection locked="0"/>
    </xf>
    <xf numFmtId="9" fontId="67" fillId="0" borderId="1" xfId="0" applyNumberFormat="1" applyFont="1" applyBorder="1" applyAlignment="1" applyProtection="1">
      <alignment horizontal="center" vertical="center" wrapText="1"/>
      <protection locked="0"/>
    </xf>
    <xf numFmtId="43" fontId="67" fillId="0" borderId="1" xfId="24" applyNumberFormat="1" applyFont="1" applyFill="1" applyBorder="1" applyAlignment="1" applyProtection="1">
      <alignment horizontal="center" vertical="center" wrapText="1"/>
      <protection locked="0"/>
    </xf>
    <xf numFmtId="0" fontId="80" fillId="0" borderId="25" xfId="0" applyFont="1" applyFill="1" applyBorder="1" applyAlignment="1">
      <alignment horizontal="center" vertical="center" wrapText="1"/>
    </xf>
    <xf numFmtId="0" fontId="81" fillId="0" borderId="25" xfId="0" applyFont="1" applyFill="1" applyBorder="1" applyAlignment="1">
      <alignment horizontal="center" vertical="center" wrapText="1"/>
    </xf>
    <xf numFmtId="0" fontId="81" fillId="0" borderId="8" xfId="0" applyFont="1" applyFill="1" applyBorder="1" applyAlignment="1">
      <alignment horizontal="center" vertical="center" wrapText="1"/>
    </xf>
    <xf numFmtId="181" fontId="67" fillId="19" borderId="1" xfId="0" applyNumberFormat="1" applyFont="1" applyFill="1" applyBorder="1" applyAlignment="1" applyProtection="1">
      <alignment horizontal="center" vertical="center"/>
      <protection locked="0"/>
    </xf>
    <xf numFmtId="0" fontId="67" fillId="19" borderId="1" xfId="0" applyFont="1" applyFill="1" applyBorder="1" applyAlignment="1" applyProtection="1">
      <alignment horizontal="center" vertical="center"/>
      <protection locked="0"/>
    </xf>
    <xf numFmtId="0" fontId="67" fillId="0" borderId="3" xfId="0" applyFont="1" applyFill="1" applyBorder="1" applyAlignment="1" applyProtection="1">
      <alignment horizontal="center" vertical="center" wrapText="1"/>
      <protection locked="0"/>
    </xf>
    <xf numFmtId="0" fontId="67" fillId="0" borderId="10" xfId="0" applyFont="1" applyFill="1" applyBorder="1" applyAlignment="1" applyProtection="1">
      <alignment horizontal="center" vertical="center" wrapText="1"/>
      <protection locked="0"/>
    </xf>
    <xf numFmtId="0" fontId="67" fillId="30" borderId="3" xfId="0" applyFont="1" applyFill="1" applyBorder="1" applyAlignment="1" applyProtection="1">
      <alignment horizontal="center" vertical="center" wrapText="1"/>
      <protection locked="0"/>
    </xf>
    <xf numFmtId="0" fontId="67" fillId="30" borderId="10" xfId="0" applyFont="1" applyFill="1" applyBorder="1" applyAlignment="1" applyProtection="1">
      <alignment horizontal="center" vertical="center" wrapText="1"/>
      <protection locked="0"/>
    </xf>
    <xf numFmtId="9" fontId="67" fillId="0" borderId="1" xfId="0" applyNumberFormat="1" applyFont="1" applyFill="1" applyBorder="1" applyAlignment="1" applyProtection="1">
      <alignment horizontal="center" vertical="center" wrapText="1"/>
      <protection locked="0"/>
    </xf>
    <xf numFmtId="0" fontId="67" fillId="0" borderId="11" xfId="0" applyFont="1" applyFill="1" applyBorder="1" applyAlignment="1" applyProtection="1">
      <alignment horizontal="center" vertical="center" wrapText="1"/>
      <protection locked="0"/>
    </xf>
    <xf numFmtId="0" fontId="67" fillId="30" borderId="11" xfId="0" applyFont="1" applyFill="1" applyBorder="1" applyAlignment="1" applyProtection="1">
      <alignment horizontal="center" vertical="center" wrapText="1"/>
      <protection locked="0"/>
    </xf>
    <xf numFmtId="181" fontId="67" fillId="30" borderId="1" xfId="24" applyNumberFormat="1" applyFont="1" applyFill="1" applyBorder="1" applyAlignment="1" applyProtection="1">
      <alignment horizontal="center" vertical="center" wrapText="1"/>
      <protection locked="0"/>
    </xf>
    <xf numFmtId="9" fontId="67" fillId="0" borderId="1" xfId="26" applyFont="1" applyBorder="1" applyAlignment="1" applyProtection="1">
      <alignment horizontal="center" vertical="center"/>
      <protection locked="0"/>
    </xf>
    <xf numFmtId="10" fontId="67" fillId="0" borderId="1" xfId="26" applyNumberFormat="1" applyFont="1" applyBorder="1" applyAlignment="1" applyProtection="1">
      <alignment horizontal="center" vertical="center"/>
      <protection locked="0"/>
    </xf>
    <xf numFmtId="0" fontId="67" fillId="0" borderId="1" xfId="26" applyNumberFormat="1" applyFont="1" applyBorder="1" applyAlignment="1" applyProtection="1">
      <alignment horizontal="center" vertical="center"/>
      <protection locked="0"/>
    </xf>
    <xf numFmtId="0" fontId="57" fillId="31" borderId="1" xfId="0" applyFont="1" applyFill="1" applyBorder="1" applyAlignment="1">
      <alignment horizontal="center" vertical="center"/>
    </xf>
    <xf numFmtId="0" fontId="57" fillId="0" borderId="1" xfId="0" applyFont="1" applyBorder="1" applyAlignment="1">
      <alignment horizontal="center" vertical="center"/>
    </xf>
    <xf numFmtId="7" fontId="57" fillId="0" borderId="1" xfId="0" applyNumberFormat="1" applyFont="1" applyBorder="1" applyAlignment="1">
      <alignment horizontal="right" vertical="center"/>
    </xf>
    <xf numFmtId="0" fontId="0" fillId="0" borderId="0" xfId="0" applyAlignment="1">
      <alignment horizontal="center"/>
    </xf>
    <xf numFmtId="0" fontId="31" fillId="0" borderId="0" xfId="0" applyFont="1"/>
    <xf numFmtId="0" fontId="58" fillId="0" borderId="1" xfId="0" applyFont="1" applyFill="1" applyBorder="1" applyAlignment="1" quotePrefix="1">
      <alignment horizontal="left" vertical="center"/>
    </xf>
  </cellXfs>
  <cellStyles count="76">
    <cellStyle name="常规" xfId="0" builtinId="0"/>
    <cellStyle name="千位分隔 3 3 2 2" xfId="1"/>
    <cellStyle name="千位分隔 3 3 2" xfId="2"/>
    <cellStyle name="普通 2 13" xfId="3"/>
    <cellStyle name="普通 2" xfId="4"/>
    <cellStyle name="货币 7 2 2" xfId="5"/>
    <cellStyle name="货币 7 2" xfId="6"/>
    <cellStyle name="货币 2 10 3 2" xfId="7"/>
    <cellStyle name="常规 4 2" xfId="8"/>
    <cellStyle name="常规 2" xfId="9"/>
    <cellStyle name="货币 7" xfId="10"/>
    <cellStyle name="常规 13 2" xfId="11"/>
    <cellStyle name="常规 13" xfId="12"/>
    <cellStyle name="常规 12" xfId="13"/>
    <cellStyle name="百分比 2 3 2 2" xfId="14"/>
    <cellStyle name="百分比 2 3 2" xfId="15"/>
    <cellStyle name="常规 2 2 2 3" xfId="16"/>
    <cellStyle name="60% - 强调文字颜色 6" xfId="17" builtinId="52"/>
    <cellStyle name="20% - 强调文字颜色 4" xfId="18" builtinId="42"/>
    <cellStyle name="常规 2 3 2" xfId="19"/>
    <cellStyle name="强调文字颜色 4" xfId="20" builtinId="41"/>
    <cellStyle name="输入" xfId="21" builtinId="20"/>
    <cellStyle name="40% - 强调文字颜色 3" xfId="22" builtinId="39"/>
    <cellStyle name="20% - 强调文字颜色 3" xfId="23" builtinId="38"/>
    <cellStyle name="货币" xfId="24" builtinId="4"/>
    <cellStyle name="强调文字颜色 3" xfId="25" builtinId="37"/>
    <cellStyle name="百分比" xfId="26" builtinId="5"/>
    <cellStyle name="60% - 强调文字颜色 2" xfId="27" builtinId="36"/>
    <cellStyle name="60% - 强调文字颜色 5" xfId="28" builtinId="48"/>
    <cellStyle name="强调文字颜色 2" xfId="29" builtinId="33"/>
    <cellStyle name="60% - 强调文字颜色 1" xfId="30" builtinId="32"/>
    <cellStyle name="60% - 强调文字颜色 4" xfId="31" builtinId="44"/>
    <cellStyle name="计算" xfId="32" builtinId="22"/>
    <cellStyle name="强调文字颜色 1" xfId="33" builtinId="29"/>
    <cellStyle name="适中" xfId="34" builtinId="28"/>
    <cellStyle name="20% - 强调文字颜色 5" xfId="35" builtinId="46"/>
    <cellStyle name="好" xfId="36" builtinId="26"/>
    <cellStyle name="20% - 强调文字颜色 1" xfId="37" builtinId="30"/>
    <cellStyle name="汇总" xfId="38" builtinId="25"/>
    <cellStyle name="百分比 2 2 3 2" xfId="39"/>
    <cellStyle name="差" xfId="40" builtinId="27"/>
    <cellStyle name="检查单元格" xfId="41" builtinId="23"/>
    <cellStyle name="货币 2 2 2 2 2" xfId="42"/>
    <cellStyle name="输出" xfId="43" builtinId="21"/>
    <cellStyle name="千位分隔 2" xfId="44"/>
    <cellStyle name="标题 1" xfId="45" builtinId="16"/>
    <cellStyle name="常规 2 2 2" xfId="46"/>
    <cellStyle name="解释性文本" xfId="47" builtinId="53"/>
    <cellStyle name="常规 6 3 2 2" xfId="48"/>
    <cellStyle name="20% - 强调文字颜色 2" xfId="49" builtinId="34"/>
    <cellStyle name="Normal 3" xfId="50"/>
    <cellStyle name="标题 4" xfId="51" builtinId="19"/>
    <cellStyle name="货币[0]" xfId="52" builtinId="7"/>
    <cellStyle name="常规 2 2" xfId="53"/>
    <cellStyle name="40% - 强调文字颜色 4" xfId="54" builtinId="43"/>
    <cellStyle name="千位分隔" xfId="55" builtinId="3"/>
    <cellStyle name="已访问的超链接" xfId="56" builtinId="9"/>
    <cellStyle name="标题" xfId="57" builtinId="15"/>
    <cellStyle name="40% - 强调文字颜色 2" xfId="58" builtinId="35"/>
    <cellStyle name="警告文本" xfId="59" builtinId="11"/>
    <cellStyle name="60% - 强调文字颜色 3" xfId="60" builtinId="40"/>
    <cellStyle name="注释" xfId="61" builtinId="10"/>
    <cellStyle name="20% - 强调文字颜色 6" xfId="62" builtinId="50"/>
    <cellStyle name="强调文字颜色 5" xfId="63" builtinId="45"/>
    <cellStyle name="40% - 强调文字颜色 6" xfId="64" builtinId="51"/>
    <cellStyle name="超链接" xfId="65" builtinId="8"/>
    <cellStyle name="千位分隔[0]" xfId="66" builtinId="6"/>
    <cellStyle name="常规 6 3 2" xfId="67"/>
    <cellStyle name="标题 2" xfId="68" builtinId="17"/>
    <cellStyle name="40% - 强调文字颜色 5" xfId="69" builtinId="47"/>
    <cellStyle name="标题 3" xfId="70" builtinId="18"/>
    <cellStyle name="强调文字颜色 6" xfId="71" builtinId="49"/>
    <cellStyle name="常规 7" xfId="72"/>
    <cellStyle name="40% - 强调文字颜色 1" xfId="73" builtinId="31"/>
    <cellStyle name="常规 3" xfId="74"/>
    <cellStyle name="链接单元格" xfId="75" builtinId="2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haredStrings" Target="sharedStrings.xml"/><Relationship Id="rId23" Type="http://schemas.openxmlformats.org/officeDocument/2006/relationships/styles" Target="styles.xml"/><Relationship Id="rId22" Type="http://schemas.openxmlformats.org/officeDocument/2006/relationships/theme" Target="theme/theme1.xml"/><Relationship Id="rId21" Type="http://schemas.openxmlformats.org/officeDocument/2006/relationships/externalLink" Target="externalLinks/externalLink2.xml"/><Relationship Id="rId20" Type="http://schemas.openxmlformats.org/officeDocument/2006/relationships/externalLink" Target="externalLinks/externalLink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c/Library/Containers/com.tencent.xinWeChat/Data/Library/Application Support/com.tencent.xinWeChat/2.0b4.0.9/30feb3fb3a26f239555d7f6f5249eecb/Message/MessageTemp/5d869dd6367162100342ada2141ef804/File/&#26032;&#29256;&#25253;&#20215;&#27169;&#26495;-&#20250;&#21153;&#25509;&#2445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c/Library/Containers/com.tencent.xinWeChat/Data/Library/Application Support/com.tencent.xinWeChat/2.0b4.0.9/30feb3fb3a26f239555d7f6f5249eecb/Message/MessageTemp/5d869dd6367162100342ada2141ef804/File/&#12304;CMS&#12305;&#25238;&#38899;&#30452;&#25773;&#23433;&#22521;&#35757;&#19982;&#27807;&#36890;&#20250;&#39044;&#31639;-&#20250;&#21153;&#25509;&#2445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隐藏计算页"/>
      <sheetName val="报价结算清单"/>
      <sheetName val="基准价格"/>
    </sheetNames>
    <sheetDataSet>
      <sheetData sheetId="0" refreshError="1"/>
      <sheetData sheetId="1" refreshError="1"/>
      <sheetData sheetId="2" refreshError="1">
        <row r="1">
          <cell r="A1" t="str">
            <v>序号</v>
          </cell>
          <cell r="B1" t="str">
            <v>一级类别</v>
          </cell>
          <cell r="C1" t="str">
            <v>二级类别</v>
          </cell>
          <cell r="D1" t="str">
            <v>条目</v>
          </cell>
          <cell r="E1" t="str">
            <v>具体说明</v>
          </cell>
          <cell r="F1" t="str">
            <v>计价单位</v>
          </cell>
          <cell r="G1" t="str">
            <v>单价（元）</v>
          </cell>
          <cell r="H1" t="str">
            <v>单项汇总</v>
          </cell>
        </row>
        <row r="3">
          <cell r="A3" t="str">
            <v>A#001</v>
          </cell>
          <cell r="B3" t="str">
            <v>制作</v>
          </cell>
          <cell r="C3" t="str">
            <v>背景板基础结构</v>
          </cell>
          <cell r="D3" t="str">
            <v>9厘板龙骨，5厘多层阻燃板封面</v>
          </cell>
          <cell r="E3" t="str">
            <v>厚度100mm以内</v>
          </cell>
          <cell r="F3" t="str">
            <v>平米</v>
          </cell>
          <cell r="G3">
            <v>100</v>
          </cell>
          <cell r="H3">
            <v>0</v>
          </cell>
        </row>
        <row r="4">
          <cell r="A4" t="str">
            <v>A#002</v>
          </cell>
          <cell r="B4" t="str">
            <v>制作</v>
          </cell>
          <cell r="C4" t="str">
            <v>常规背景结构</v>
          </cell>
          <cell r="D4" t="str">
            <v>木质背板</v>
          </cell>
          <cell r="E4" t="str">
            <v>木制背景版+写真喷绘 （高度3m下）单面</v>
          </cell>
          <cell r="F4" t="str">
            <v>平米</v>
          </cell>
          <cell r="G4">
            <v>240</v>
          </cell>
          <cell r="H4">
            <v>0</v>
          </cell>
        </row>
        <row r="5">
          <cell r="A5" t="str">
            <v>A#003</v>
          </cell>
          <cell r="B5" t="str">
            <v>制作</v>
          </cell>
          <cell r="C5" t="str">
            <v>常规背景结构</v>
          </cell>
          <cell r="D5" t="str">
            <v>木质背板</v>
          </cell>
          <cell r="E5" t="str">
            <v>木制背景版+写真喷绘 （高度3m下）双面</v>
          </cell>
          <cell r="F5" t="str">
            <v>平米</v>
          </cell>
          <cell r="G5">
            <v>240</v>
          </cell>
          <cell r="H5">
            <v>0</v>
          </cell>
        </row>
        <row r="6">
          <cell r="A6" t="str">
            <v>A#004</v>
          </cell>
          <cell r="B6" t="str">
            <v>制作</v>
          </cell>
          <cell r="C6" t="str">
            <v>装饰材料</v>
          </cell>
          <cell r="D6" t="str">
            <v>KT板</v>
          </cell>
          <cell r="E6" t="str">
            <v>亚展A类板</v>
          </cell>
          <cell r="F6" t="str">
            <v>平米</v>
          </cell>
          <cell r="G6">
            <v>48</v>
          </cell>
          <cell r="H6">
            <v>0</v>
          </cell>
        </row>
        <row r="7">
          <cell r="A7" t="str">
            <v>A#005</v>
          </cell>
          <cell r="B7" t="str">
            <v>制作</v>
          </cell>
          <cell r="C7" t="str">
            <v>装饰材料</v>
          </cell>
          <cell r="D7" t="str">
            <v>展板</v>
          </cell>
          <cell r="E7" t="str">
            <v>白色PVC展板，3.2mm</v>
          </cell>
          <cell r="F7" t="str">
            <v>平米</v>
          </cell>
          <cell r="G7">
            <v>60</v>
          </cell>
          <cell r="H7">
            <v>0</v>
          </cell>
        </row>
        <row r="8">
          <cell r="A8" t="str">
            <v>A#006</v>
          </cell>
          <cell r="B8" t="str">
            <v>制作</v>
          </cell>
          <cell r="C8" t="str">
            <v>地毯</v>
          </cell>
          <cell r="D8" t="str">
            <v>普通展览地毯</v>
          </cell>
          <cell r="E8" t="str">
            <v>3mm</v>
          </cell>
          <cell r="F8" t="str">
            <v>平米</v>
          </cell>
          <cell r="G8">
            <v>16</v>
          </cell>
          <cell r="H8">
            <v>0</v>
          </cell>
        </row>
        <row r="9">
          <cell r="A9" t="str">
            <v>A#007</v>
          </cell>
          <cell r="B9" t="str">
            <v>制作</v>
          </cell>
          <cell r="C9" t="str">
            <v>地毯</v>
          </cell>
          <cell r="D9" t="str">
            <v>加厚展览地毯</v>
          </cell>
          <cell r="E9" t="str">
            <v>5-7mm</v>
          </cell>
          <cell r="F9" t="str">
            <v>平米</v>
          </cell>
          <cell r="G9">
            <v>20</v>
          </cell>
          <cell r="H9">
            <v>0</v>
          </cell>
        </row>
        <row r="10">
          <cell r="A10" t="str">
            <v>A#008</v>
          </cell>
          <cell r="B10" t="str">
            <v>制作</v>
          </cell>
          <cell r="C10" t="str">
            <v>地台</v>
          </cell>
          <cell r="D10" t="str">
            <v>舞台结构</v>
          </cell>
          <cell r="E10" t="str">
            <v>钢结构地台支撑 高10cm</v>
          </cell>
          <cell r="F10" t="str">
            <v>平米</v>
          </cell>
          <cell r="G10">
            <v>100</v>
          </cell>
          <cell r="H10">
            <v>0</v>
          </cell>
        </row>
        <row r="11">
          <cell r="A11" t="str">
            <v>A#009</v>
          </cell>
          <cell r="B11" t="str">
            <v>制作</v>
          </cell>
          <cell r="C11" t="str">
            <v>地台</v>
          </cell>
          <cell r="D11" t="str">
            <v>舞台结构</v>
          </cell>
          <cell r="E11" t="str">
            <v>钢结构地台支撑 高20cm</v>
          </cell>
          <cell r="F11" t="str">
            <v>平米</v>
          </cell>
          <cell r="G11">
            <v>100</v>
          </cell>
          <cell r="H11">
            <v>0</v>
          </cell>
        </row>
        <row r="12">
          <cell r="A12" t="str">
            <v>A#010</v>
          </cell>
          <cell r="B12" t="str">
            <v>制作</v>
          </cell>
          <cell r="C12" t="str">
            <v>地台</v>
          </cell>
          <cell r="D12" t="str">
            <v>舞台结构</v>
          </cell>
          <cell r="E12" t="str">
            <v>钢结构地台支撑 高40cm</v>
          </cell>
          <cell r="F12" t="str">
            <v>平米</v>
          </cell>
          <cell r="G12">
            <v>110</v>
          </cell>
          <cell r="H12">
            <v>0</v>
          </cell>
        </row>
        <row r="13">
          <cell r="A13" t="str">
            <v>A#011</v>
          </cell>
          <cell r="B13" t="str">
            <v>制作</v>
          </cell>
          <cell r="C13" t="str">
            <v>地台</v>
          </cell>
          <cell r="D13" t="str">
            <v>舞台结构</v>
          </cell>
          <cell r="E13" t="str">
            <v>钢结构地台支撑 高60cm</v>
          </cell>
          <cell r="F13" t="str">
            <v>平米</v>
          </cell>
          <cell r="G13">
            <v>120</v>
          </cell>
          <cell r="H13">
            <v>0</v>
          </cell>
        </row>
        <row r="14">
          <cell r="A14" t="str">
            <v>A#012</v>
          </cell>
          <cell r="B14" t="str">
            <v>制作</v>
          </cell>
          <cell r="C14" t="str">
            <v>地台</v>
          </cell>
          <cell r="D14" t="str">
            <v>舞台结构</v>
          </cell>
          <cell r="E14" t="str">
            <v>钢结构地台支撑 高80cm</v>
          </cell>
          <cell r="F14" t="str">
            <v>平米</v>
          </cell>
          <cell r="G14">
            <v>180</v>
          </cell>
          <cell r="H14">
            <v>0</v>
          </cell>
        </row>
        <row r="15">
          <cell r="A15" t="str">
            <v>A#013</v>
          </cell>
          <cell r="B15" t="str">
            <v>制作</v>
          </cell>
          <cell r="C15" t="str">
            <v>地台</v>
          </cell>
          <cell r="D15" t="str">
            <v>舞台结构</v>
          </cell>
          <cell r="E15" t="str">
            <v>钢结构地台支撑 高100cm</v>
          </cell>
          <cell r="F15" t="str">
            <v>平米</v>
          </cell>
          <cell r="G15">
            <v>190</v>
          </cell>
          <cell r="H15">
            <v>0</v>
          </cell>
        </row>
        <row r="16">
          <cell r="A16" t="str">
            <v>A#014</v>
          </cell>
          <cell r="B16" t="str">
            <v>制作</v>
          </cell>
          <cell r="C16" t="str">
            <v>地台</v>
          </cell>
          <cell r="D16" t="str">
            <v>舞台结构</v>
          </cell>
          <cell r="E16" t="str">
            <v>钢结构地台支撑 高150cm</v>
          </cell>
          <cell r="F16" t="str">
            <v>平米</v>
          </cell>
          <cell r="G16">
            <v>220</v>
          </cell>
          <cell r="H16">
            <v>0</v>
          </cell>
        </row>
        <row r="17">
          <cell r="A17" t="str">
            <v>A#015</v>
          </cell>
          <cell r="B17" t="str">
            <v>制作</v>
          </cell>
          <cell r="C17" t="str">
            <v>地台</v>
          </cell>
          <cell r="D17" t="str">
            <v>舞台结构</v>
          </cell>
          <cell r="E17" t="str">
            <v>木结构，LED支撑地台 高20cm</v>
          </cell>
          <cell r="F17" t="str">
            <v>米</v>
          </cell>
          <cell r="G17">
            <v>100</v>
          </cell>
          <cell r="H17">
            <v>0</v>
          </cell>
        </row>
        <row r="18">
          <cell r="A18" t="str">
            <v>A#016</v>
          </cell>
          <cell r="B18" t="str">
            <v>制作</v>
          </cell>
          <cell r="C18" t="str">
            <v>地台</v>
          </cell>
          <cell r="D18" t="str">
            <v>舞台结构</v>
          </cell>
          <cell r="E18" t="str">
            <v>木结构，LED支撑地台 高40cm</v>
          </cell>
          <cell r="F18" t="str">
            <v>米</v>
          </cell>
          <cell r="G18">
            <v>120</v>
          </cell>
          <cell r="H18">
            <v>0</v>
          </cell>
        </row>
        <row r="19">
          <cell r="A19" t="str">
            <v>A#017</v>
          </cell>
          <cell r="B19" t="str">
            <v>制作</v>
          </cell>
          <cell r="C19" t="str">
            <v>地台</v>
          </cell>
          <cell r="D19" t="str">
            <v>舞台结构</v>
          </cell>
          <cell r="E19" t="str">
            <v>木结构，LED支撑地台 高60cm</v>
          </cell>
          <cell r="F19" t="str">
            <v>米</v>
          </cell>
          <cell r="G19">
            <v>120</v>
          </cell>
          <cell r="H19">
            <v>0</v>
          </cell>
        </row>
        <row r="20">
          <cell r="A20" t="str">
            <v>A#018</v>
          </cell>
          <cell r="B20" t="str">
            <v>制作</v>
          </cell>
          <cell r="C20" t="str">
            <v>地台</v>
          </cell>
          <cell r="D20" t="str">
            <v>舞台结构</v>
          </cell>
          <cell r="E20" t="str">
            <v>木结构，LED支撑地台 高80cm</v>
          </cell>
          <cell r="F20" t="str">
            <v>米</v>
          </cell>
          <cell r="G20">
            <v>140</v>
          </cell>
          <cell r="H20">
            <v>0</v>
          </cell>
        </row>
        <row r="21">
          <cell r="A21" t="str">
            <v>A#019</v>
          </cell>
          <cell r="B21" t="str">
            <v>制作</v>
          </cell>
          <cell r="C21" t="str">
            <v>地台</v>
          </cell>
          <cell r="D21" t="str">
            <v>舞台结构</v>
          </cell>
          <cell r="E21" t="str">
            <v>木结构，LED支撑地台 高100cm</v>
          </cell>
          <cell r="F21" t="str">
            <v>米</v>
          </cell>
          <cell r="G21">
            <v>140</v>
          </cell>
          <cell r="H21">
            <v>0</v>
          </cell>
        </row>
        <row r="22">
          <cell r="A22" t="str">
            <v>A#020</v>
          </cell>
          <cell r="B22" t="str">
            <v>制作</v>
          </cell>
          <cell r="C22" t="str">
            <v>台阶</v>
          </cell>
          <cell r="D22" t="str">
            <v>木结构，不含表面包裹材质</v>
          </cell>
          <cell r="E22" t="str">
            <v>常规台阶定制，非异形</v>
          </cell>
          <cell r="F22" t="str">
            <v>每阶每米</v>
          </cell>
          <cell r="G22">
            <v>130</v>
          </cell>
          <cell r="H22">
            <v>0</v>
          </cell>
        </row>
        <row r="23">
          <cell r="A23" t="str">
            <v>A#021</v>
          </cell>
          <cell r="B23" t="str">
            <v>制作</v>
          </cell>
          <cell r="C23" t="str">
            <v>台阶</v>
          </cell>
          <cell r="D23" t="str">
            <v>异形烤漆台阶</v>
          </cell>
          <cell r="E23" t="str">
            <v>异形定制</v>
          </cell>
          <cell r="F23" t="str">
            <v>每阶每米</v>
          </cell>
          <cell r="G23">
            <v>340</v>
          </cell>
          <cell r="H23">
            <v>0</v>
          </cell>
        </row>
        <row r="24">
          <cell r="A24" t="str">
            <v>A#022</v>
          </cell>
          <cell r="B24" t="str">
            <v>制作</v>
          </cell>
          <cell r="C24" t="str">
            <v>斜坡</v>
          </cell>
          <cell r="D24" t="str">
            <v>斜坡</v>
          </cell>
          <cell r="E24" t="str">
            <v>H15cm以内</v>
          </cell>
          <cell r="F24" t="str">
            <v>延米</v>
          </cell>
          <cell r="G24">
            <v>220</v>
          </cell>
          <cell r="H24">
            <v>0</v>
          </cell>
        </row>
        <row r="25">
          <cell r="A25" t="str">
            <v>A#023</v>
          </cell>
          <cell r="B25" t="str">
            <v>制作</v>
          </cell>
          <cell r="C25" t="str">
            <v>过桥板</v>
          </cell>
          <cell r="D25" t="str">
            <v>过桥板</v>
          </cell>
          <cell r="E25" t="str">
            <v>橡胶过桥板，30-40cm宽</v>
          </cell>
          <cell r="F25" t="str">
            <v>延米</v>
          </cell>
          <cell r="G25">
            <v>54</v>
          </cell>
          <cell r="H25">
            <v>0</v>
          </cell>
        </row>
        <row r="26">
          <cell r="A26" t="str">
            <v>A#024</v>
          </cell>
          <cell r="B26" t="str">
            <v>制作</v>
          </cell>
          <cell r="C26" t="str">
            <v>刻字</v>
          </cell>
          <cell r="D26" t="str">
            <v>即时贴字</v>
          </cell>
          <cell r="E26" t="str">
            <v>品牌：威诗柏/333 同级或以上</v>
          </cell>
          <cell r="F26" t="str">
            <v>平米</v>
          </cell>
          <cell r="G26">
            <v>69</v>
          </cell>
          <cell r="H26">
            <v>0</v>
          </cell>
        </row>
        <row r="27">
          <cell r="A27" t="str">
            <v>A#025</v>
          </cell>
          <cell r="B27" t="str">
            <v>制作</v>
          </cell>
          <cell r="C27" t="str">
            <v>立体雕刻字</v>
          </cell>
          <cell r="D27" t="str">
            <v>KT板字</v>
          </cell>
          <cell r="E27" t="str">
            <v>3mm</v>
          </cell>
          <cell r="F27" t="str">
            <v>延米</v>
          </cell>
          <cell r="G27">
            <v>95</v>
          </cell>
          <cell r="H27">
            <v>0</v>
          </cell>
        </row>
        <row r="28">
          <cell r="A28" t="str">
            <v>A#026</v>
          </cell>
          <cell r="B28" t="str">
            <v>制作</v>
          </cell>
          <cell r="C28" t="str">
            <v>立体雕刻字</v>
          </cell>
          <cell r="D28" t="str">
            <v>密度板字</v>
          </cell>
          <cell r="E28" t="str">
            <v>-</v>
          </cell>
          <cell r="F28" t="str">
            <v>平米</v>
          </cell>
          <cell r="G28">
            <v>300</v>
          </cell>
          <cell r="H28">
            <v>0</v>
          </cell>
        </row>
        <row r="29">
          <cell r="A29" t="str">
            <v>A#027</v>
          </cell>
          <cell r="B29" t="str">
            <v>制作</v>
          </cell>
          <cell r="C29" t="str">
            <v>立体雕刻字</v>
          </cell>
          <cell r="D29" t="str">
            <v>喷漆立体字</v>
          </cell>
          <cell r="E29" t="str">
            <v>-</v>
          </cell>
          <cell r="F29" t="str">
            <v>延米</v>
          </cell>
          <cell r="G29">
            <v>1080</v>
          </cell>
          <cell r="H29">
            <v>0</v>
          </cell>
        </row>
        <row r="30">
          <cell r="A30" t="str">
            <v>A#028</v>
          </cell>
          <cell r="B30" t="str">
            <v>制作</v>
          </cell>
          <cell r="C30" t="str">
            <v>立体雕刻字</v>
          </cell>
          <cell r="D30" t="str">
            <v>喷漆立体字+底座</v>
          </cell>
          <cell r="E30" t="str">
            <v>-</v>
          </cell>
          <cell r="F30" t="str">
            <v>延米</v>
          </cell>
          <cell r="G30">
            <v>1200</v>
          </cell>
          <cell r="H30">
            <v>0</v>
          </cell>
        </row>
        <row r="31">
          <cell r="A31" t="str">
            <v>A#029</v>
          </cell>
          <cell r="B31" t="str">
            <v>制作</v>
          </cell>
          <cell r="C31" t="str">
            <v>灯带</v>
          </cell>
          <cell r="D31" t="str">
            <v>LED单色灯带</v>
          </cell>
          <cell r="E31" t="str">
            <v>品牌greethink，灯带型号5050，灯珠颗数60珠/米</v>
          </cell>
          <cell r="F31" t="str">
            <v>米</v>
          </cell>
          <cell r="G31">
            <v>80</v>
          </cell>
          <cell r="H31">
            <v>0</v>
          </cell>
        </row>
        <row r="32">
          <cell r="A32" t="str">
            <v>A#030</v>
          </cell>
          <cell r="B32" t="str">
            <v>制作</v>
          </cell>
          <cell r="C32" t="str">
            <v>灯带</v>
          </cell>
          <cell r="D32" t="str">
            <v>匀光柔性霓虹灯条</v>
          </cell>
          <cell r="E32" t="str">
            <v>柔性、抗碎、防水专业线性霓虹灯光装饰</v>
          </cell>
          <cell r="F32" t="str">
            <v>米</v>
          </cell>
          <cell r="G32">
            <v>80</v>
          </cell>
          <cell r="H32">
            <v>0</v>
          </cell>
        </row>
        <row r="33">
          <cell r="A33" t="str">
            <v>A#031</v>
          </cell>
          <cell r="B33" t="str">
            <v>制作</v>
          </cell>
          <cell r="C33" t="str">
            <v>灯带</v>
          </cell>
          <cell r="D33" t="str">
            <v>RGB 灯带</v>
          </cell>
          <cell r="E33" t="str">
            <v>含电线，变压器</v>
          </cell>
          <cell r="F33" t="str">
            <v>米</v>
          </cell>
          <cell r="G33">
            <v>93</v>
          </cell>
          <cell r="H33">
            <v>0</v>
          </cell>
        </row>
        <row r="34">
          <cell r="A34" t="str">
            <v>A#032</v>
          </cell>
          <cell r="B34" t="str">
            <v>制作</v>
          </cell>
          <cell r="C34" t="str">
            <v>灯箱</v>
          </cell>
          <cell r="D34" t="str">
            <v>内嵌灯箱</v>
          </cell>
          <cell r="E34" t="str">
            <v>木结构开凹槽， 藏led550贴片，外表与墙体齐平，深度大于150mm</v>
          </cell>
          <cell r="F34" t="str">
            <v>平米</v>
          </cell>
          <cell r="G34">
            <v>460</v>
          </cell>
          <cell r="H34">
            <v>0</v>
          </cell>
        </row>
        <row r="35">
          <cell r="A35" t="str">
            <v>A#033</v>
          </cell>
          <cell r="B35" t="str">
            <v>制作</v>
          </cell>
          <cell r="C35" t="str">
            <v>灯箱</v>
          </cell>
          <cell r="D35" t="str">
            <v>半嵌灯箱</v>
          </cell>
          <cell r="E35" t="str">
            <v>木结构开凹槽，藏led550贴片，外表突出墙体，深度大于150mm</v>
          </cell>
          <cell r="F35" t="str">
            <v>平米</v>
          </cell>
          <cell r="G35">
            <v>570</v>
          </cell>
          <cell r="H35">
            <v>0</v>
          </cell>
        </row>
        <row r="36">
          <cell r="A36" t="str">
            <v>A#034</v>
          </cell>
          <cell r="B36" t="str">
            <v>制作</v>
          </cell>
          <cell r="C36" t="str">
            <v>灯箱</v>
          </cell>
          <cell r="D36" t="str">
            <v>外挂灯箱</v>
          </cell>
          <cell r="E36" t="str">
            <v>藏led550贴片，外表突出墙体，深度大于150mm</v>
          </cell>
          <cell r="F36" t="str">
            <v>平米</v>
          </cell>
          <cell r="G36">
            <v>600</v>
          </cell>
          <cell r="H36">
            <v>0</v>
          </cell>
        </row>
        <row r="37">
          <cell r="A37" t="str">
            <v>A#035</v>
          </cell>
          <cell r="B37" t="str">
            <v>制作</v>
          </cell>
          <cell r="C37" t="str">
            <v>灯箱</v>
          </cell>
          <cell r="D37" t="str">
            <v>超薄灯箱</v>
          </cell>
          <cell r="E37" t="str">
            <v>深度小于150mm</v>
          </cell>
          <cell r="F37" t="str">
            <v>平米</v>
          </cell>
          <cell r="G37">
            <v>570</v>
          </cell>
          <cell r="H37">
            <v>0</v>
          </cell>
        </row>
        <row r="38">
          <cell r="A38" t="str">
            <v>A#036</v>
          </cell>
          <cell r="B38" t="str">
            <v>制作</v>
          </cell>
          <cell r="C38" t="str">
            <v>灯箱字</v>
          </cell>
          <cell r="D38" t="str">
            <v>亚克力围边立体字</v>
          </cell>
          <cell r="E38" t="str">
            <v>含led550贴片，含损耗，高度60cm以内,字体高度50CM以内</v>
          </cell>
          <cell r="F38" t="str">
            <v>延米</v>
          </cell>
          <cell r="G38">
            <v>600</v>
          </cell>
          <cell r="H38">
            <v>0</v>
          </cell>
        </row>
        <row r="39">
          <cell r="A39" t="str">
            <v>A#037</v>
          </cell>
          <cell r="B39" t="str">
            <v>制作</v>
          </cell>
          <cell r="C39" t="str">
            <v>灯箱字</v>
          </cell>
          <cell r="D39" t="str">
            <v>亚克力吸塑立体字</v>
          </cell>
          <cell r="E39" t="str">
            <v>含led550贴片，含损耗，高度60cm以内</v>
          </cell>
          <cell r="F39" t="str">
            <v>延米</v>
          </cell>
          <cell r="G39">
            <v>650</v>
          </cell>
          <cell r="H39">
            <v>0</v>
          </cell>
        </row>
        <row r="40">
          <cell r="A40" t="str">
            <v>A#038</v>
          </cell>
          <cell r="B40" t="str">
            <v>制作</v>
          </cell>
          <cell r="C40" t="str">
            <v>灯箱字</v>
          </cell>
          <cell r="D40" t="str">
            <v>不锈钢围边灯箱字</v>
          </cell>
          <cell r="E40" t="str">
            <v>含led550贴片，含损耗，高度60cm以内</v>
          </cell>
          <cell r="F40" t="str">
            <v>延米</v>
          </cell>
          <cell r="G40">
            <v>800</v>
          </cell>
          <cell r="H40">
            <v>0</v>
          </cell>
        </row>
        <row r="41">
          <cell r="A41" t="str">
            <v>A#039</v>
          </cell>
          <cell r="B41" t="str">
            <v>制作</v>
          </cell>
          <cell r="C41" t="str">
            <v>指引</v>
          </cell>
          <cell r="D41" t="str">
            <v>油画架</v>
          </cell>
          <cell r="E41" t="str">
            <v>木质，不含画面</v>
          </cell>
          <cell r="F41" t="str">
            <v>个</v>
          </cell>
          <cell r="G41">
            <v>100</v>
          </cell>
          <cell r="H41">
            <v>0</v>
          </cell>
        </row>
        <row r="42">
          <cell r="A42" t="str">
            <v>A#040</v>
          </cell>
          <cell r="B42" t="str">
            <v>制作</v>
          </cell>
          <cell r="C42" t="str">
            <v>指引</v>
          </cell>
          <cell r="D42" t="str">
            <v>木质T型</v>
          </cell>
          <cell r="E42" t="str">
            <v>0.8m X 2m，含双面写真、钢板配重</v>
          </cell>
          <cell r="F42" t="str">
            <v>个</v>
          </cell>
          <cell r="G42">
            <v>780</v>
          </cell>
          <cell r="H42">
            <v>0</v>
          </cell>
        </row>
        <row r="43">
          <cell r="A43" t="str">
            <v>A#041</v>
          </cell>
          <cell r="B43" t="str">
            <v>制作</v>
          </cell>
          <cell r="C43" t="str">
            <v>指引</v>
          </cell>
          <cell r="D43" t="str">
            <v>铝型材指示板</v>
          </cell>
          <cell r="E43" t="str">
            <v>0.8m X 2m，含双面写真、钢板配重</v>
          </cell>
          <cell r="F43" t="str">
            <v>个</v>
          </cell>
          <cell r="G43">
            <v>400</v>
          </cell>
          <cell r="H43">
            <v>0</v>
          </cell>
        </row>
        <row r="44">
          <cell r="A44" t="str">
            <v>A#042</v>
          </cell>
          <cell r="B44" t="str">
            <v>制作</v>
          </cell>
          <cell r="C44" t="str">
            <v>指引</v>
          </cell>
          <cell r="D44" t="str">
            <v>注水道旗</v>
          </cell>
          <cell r="E44" t="str">
            <v>高度3米，加强铝合金旗杆，5级以上抗风性，双面画面旗帜布120cmx380cm（含30升以上升注水量配重支撑）</v>
          </cell>
          <cell r="F44" t="str">
            <v>个</v>
          </cell>
          <cell r="G44">
            <v>370</v>
          </cell>
          <cell r="H44">
            <v>0</v>
          </cell>
        </row>
        <row r="45">
          <cell r="A45" t="str">
            <v>A#043</v>
          </cell>
          <cell r="B45" t="str">
            <v>制作</v>
          </cell>
          <cell r="C45" t="str">
            <v>指引</v>
          </cell>
          <cell r="D45" t="str">
            <v>注水道旗</v>
          </cell>
          <cell r="E45" t="str">
            <v>高度5米，加强铝合金旗杆，5级以上抗风性，双面画面旗帜布120cmx380cm（含30升以上升注水量配重支撑）</v>
          </cell>
          <cell r="F45" t="str">
            <v>个</v>
          </cell>
          <cell r="G45">
            <v>425</v>
          </cell>
          <cell r="H45">
            <v>0</v>
          </cell>
        </row>
        <row r="46">
          <cell r="A46" t="str">
            <v>A#044</v>
          </cell>
          <cell r="B46" t="str">
            <v>制作</v>
          </cell>
          <cell r="C46" t="str">
            <v>指引</v>
          </cell>
          <cell r="D46" t="str">
            <v>X展架</v>
          </cell>
          <cell r="E46" t="str">
            <v>铝合金材质，60*160cm，含写真画面</v>
          </cell>
          <cell r="F46" t="str">
            <v>套</v>
          </cell>
          <cell r="G46">
            <v>100</v>
          </cell>
          <cell r="H46">
            <v>0</v>
          </cell>
        </row>
        <row r="47">
          <cell r="A47" t="str">
            <v>A#045</v>
          </cell>
          <cell r="B47" t="str">
            <v>制作</v>
          </cell>
          <cell r="C47" t="str">
            <v>指引</v>
          </cell>
          <cell r="D47" t="str">
            <v>X展架</v>
          </cell>
          <cell r="E47" t="str">
            <v>铝合金材质，80*180cm，含写真画面</v>
          </cell>
          <cell r="F47" t="str">
            <v>套</v>
          </cell>
          <cell r="G47">
            <v>120</v>
          </cell>
          <cell r="H47">
            <v>0</v>
          </cell>
        </row>
        <row r="48">
          <cell r="A48" t="str">
            <v>A#046</v>
          </cell>
          <cell r="B48" t="str">
            <v>制作</v>
          </cell>
          <cell r="C48" t="str">
            <v>指引</v>
          </cell>
          <cell r="D48" t="str">
            <v>易拉宝</v>
          </cell>
          <cell r="E48" t="str">
            <v>铝合金材质，80*200cm，含写真画面</v>
          </cell>
          <cell r="F48" t="str">
            <v>套</v>
          </cell>
          <cell r="G48">
            <v>120</v>
          </cell>
          <cell r="H48">
            <v>0</v>
          </cell>
        </row>
        <row r="49">
          <cell r="A49" t="str">
            <v>A#047</v>
          </cell>
          <cell r="B49" t="str">
            <v>制作</v>
          </cell>
          <cell r="C49" t="str">
            <v>指引</v>
          </cell>
          <cell r="D49" t="str">
            <v>易拉宝</v>
          </cell>
          <cell r="E49" t="str">
            <v>铝合金材质，120*200cm，含写真画面</v>
          </cell>
          <cell r="F49" t="str">
            <v>套</v>
          </cell>
          <cell r="G49">
            <v>190</v>
          </cell>
          <cell r="H49">
            <v>0</v>
          </cell>
        </row>
        <row r="50">
          <cell r="A50" t="str">
            <v>A#048</v>
          </cell>
          <cell r="B50" t="str">
            <v>制作</v>
          </cell>
          <cell r="C50" t="str">
            <v>指引</v>
          </cell>
          <cell r="D50" t="str">
            <v>立式KT板挂画架</v>
          </cell>
          <cell r="E50" t="str">
            <v>金属H型伸缩立杆，,不含画面</v>
          </cell>
          <cell r="F50" t="str">
            <v>个</v>
          </cell>
          <cell r="G50">
            <v>120</v>
          </cell>
          <cell r="H50">
            <v>0</v>
          </cell>
        </row>
        <row r="51">
          <cell r="A51" t="str">
            <v>A#049</v>
          </cell>
          <cell r="B51" t="str">
            <v>制作</v>
          </cell>
          <cell r="C51" t="str">
            <v>抽奖箱</v>
          </cell>
          <cell r="D51" t="str">
            <v>亚克力材料</v>
          </cell>
          <cell r="E51" t="str">
            <v>50*50*50cm，含画面</v>
          </cell>
          <cell r="F51" t="str">
            <v>只</v>
          </cell>
          <cell r="G51">
            <v>162</v>
          </cell>
          <cell r="H51">
            <v>0</v>
          </cell>
        </row>
        <row r="52">
          <cell r="A52" t="str">
            <v>A#050</v>
          </cell>
          <cell r="B52" t="str">
            <v>制作</v>
          </cell>
          <cell r="C52" t="str">
            <v>抽奖箱</v>
          </cell>
          <cell r="D52" t="str">
            <v>kt板材料</v>
          </cell>
          <cell r="E52" t="str">
            <v>50*50*50cm，含画面</v>
          </cell>
          <cell r="F52" t="str">
            <v>只</v>
          </cell>
          <cell r="G52">
            <v>110</v>
          </cell>
          <cell r="H52">
            <v>0</v>
          </cell>
        </row>
        <row r="53">
          <cell r="A53" t="str">
            <v>A#051</v>
          </cell>
          <cell r="B53" t="str">
            <v>制作</v>
          </cell>
          <cell r="C53" t="str">
            <v>布艺</v>
          </cell>
          <cell r="D53" t="str">
            <v>黑、白丝绒布</v>
          </cell>
          <cell r="E53" t="str">
            <v>-</v>
          </cell>
          <cell r="F53" t="str">
            <v>平米</v>
          </cell>
          <cell r="G53">
            <v>50</v>
          </cell>
          <cell r="H53">
            <v>0</v>
          </cell>
        </row>
        <row r="54">
          <cell r="A54" t="str">
            <v>A#052</v>
          </cell>
          <cell r="B54" t="str">
            <v>制作</v>
          </cell>
          <cell r="C54" t="str">
            <v>布艺</v>
          </cell>
          <cell r="D54" t="str">
            <v>遮光布</v>
          </cell>
          <cell r="E54" t="str">
            <v>单层</v>
          </cell>
          <cell r="F54" t="str">
            <v>平米</v>
          </cell>
          <cell r="G54">
            <v>20</v>
          </cell>
          <cell r="H54">
            <v>0</v>
          </cell>
        </row>
        <row r="55">
          <cell r="A55" t="str">
            <v>A#053</v>
          </cell>
          <cell r="B55" t="str">
            <v>制作</v>
          </cell>
          <cell r="C55" t="str">
            <v>布艺</v>
          </cell>
          <cell r="D55" t="str">
            <v>星空幕 （含星空灯）</v>
          </cell>
          <cell r="E55" t="str">
            <v>-</v>
          </cell>
          <cell r="F55" t="str">
            <v>平米</v>
          </cell>
          <cell r="G55">
            <v>95</v>
          </cell>
          <cell r="H55">
            <v>0</v>
          </cell>
        </row>
        <row r="56">
          <cell r="A56" t="str">
            <v>A#054</v>
          </cell>
          <cell r="B56" t="str">
            <v>印刷</v>
          </cell>
          <cell r="C56" t="str">
            <v>喷绘灯布</v>
          </cell>
          <cell r="D56" t="str">
            <v>灯布</v>
          </cell>
          <cell r="E56" t="str">
            <v>3.2m宽幅，黑底材质+无味（环保）油墨</v>
          </cell>
          <cell r="F56" t="str">
            <v>平米</v>
          </cell>
          <cell r="G56">
            <v>50</v>
          </cell>
          <cell r="H56">
            <v>0</v>
          </cell>
        </row>
        <row r="57">
          <cell r="A57" t="str">
            <v>A#055</v>
          </cell>
          <cell r="B57" t="str">
            <v>印刷</v>
          </cell>
          <cell r="C57" t="str">
            <v>喷绘灯布</v>
          </cell>
          <cell r="D57" t="str">
            <v>灯布</v>
          </cell>
          <cell r="E57" t="str">
            <v>5m宽幅，无味（环保）油墨</v>
          </cell>
          <cell r="F57" t="str">
            <v>平米</v>
          </cell>
          <cell r="G57">
            <v>80</v>
          </cell>
          <cell r="H57">
            <v>0</v>
          </cell>
        </row>
        <row r="58">
          <cell r="A58" t="str">
            <v>A#056</v>
          </cell>
          <cell r="B58" t="str">
            <v>印刷</v>
          </cell>
          <cell r="C58" t="str">
            <v>喷绘宝丽布</v>
          </cell>
          <cell r="D58" t="str">
            <v>宝丽布</v>
          </cell>
          <cell r="E58" t="str">
            <v>3.2m宽幅，黑底材质+无味（环保）油墨</v>
          </cell>
          <cell r="F58" t="str">
            <v>平米</v>
          </cell>
          <cell r="G58">
            <v>50</v>
          </cell>
          <cell r="H58">
            <v>0</v>
          </cell>
        </row>
        <row r="59">
          <cell r="A59" t="str">
            <v>A#057</v>
          </cell>
          <cell r="B59" t="str">
            <v>印刷</v>
          </cell>
          <cell r="C59" t="str">
            <v>喷绘宝丽布</v>
          </cell>
          <cell r="D59" t="str">
            <v>宝丽布</v>
          </cell>
          <cell r="E59" t="str">
            <v>5m宽幅，黑底材质+无味（环保）油墨</v>
          </cell>
          <cell r="F59" t="str">
            <v>平米</v>
          </cell>
          <cell r="G59">
            <v>60</v>
          </cell>
          <cell r="H59">
            <v>0</v>
          </cell>
        </row>
        <row r="60">
          <cell r="A60" t="str">
            <v>A#058</v>
          </cell>
          <cell r="B60" t="str">
            <v>印刷</v>
          </cell>
          <cell r="C60" t="str">
            <v>喷绘宝丽布</v>
          </cell>
          <cell r="D60" t="str">
            <v>宝丽布</v>
          </cell>
          <cell r="E60" t="str">
            <v>喷绘UV，3.2m宽幅，黑底材质+无味（环保）油墨</v>
          </cell>
          <cell r="F60" t="str">
            <v>平米</v>
          </cell>
          <cell r="G60">
            <v>70</v>
          </cell>
          <cell r="H60">
            <v>0</v>
          </cell>
        </row>
        <row r="61">
          <cell r="A61" t="str">
            <v>A#059</v>
          </cell>
          <cell r="B61" t="str">
            <v>印刷</v>
          </cell>
          <cell r="C61" t="str">
            <v>喷绘宝丽布</v>
          </cell>
          <cell r="D61" t="str">
            <v>宝丽布</v>
          </cell>
          <cell r="E61" t="str">
            <v>喷绘UV，5m宽幅，黑底材质+无味（环保）油墨</v>
          </cell>
          <cell r="F61" t="str">
            <v>平米</v>
          </cell>
          <cell r="G61">
            <v>110</v>
          </cell>
          <cell r="H61">
            <v>0</v>
          </cell>
        </row>
        <row r="62">
          <cell r="A62" t="str">
            <v>A#060</v>
          </cell>
          <cell r="B62" t="str">
            <v>印刷</v>
          </cell>
          <cell r="C62" t="str">
            <v>写真网格布</v>
          </cell>
          <cell r="D62" t="str">
            <v>网格布</v>
          </cell>
          <cell r="E62" t="str">
            <v>喷绘UV，3.2m宽幅，白色材质+无味（环保）油墨</v>
          </cell>
          <cell r="F62" t="str">
            <v>平米</v>
          </cell>
          <cell r="G62">
            <v>50</v>
          </cell>
          <cell r="H62">
            <v>0</v>
          </cell>
        </row>
        <row r="63">
          <cell r="A63" t="str">
            <v>A#061</v>
          </cell>
          <cell r="B63" t="str">
            <v>印刷</v>
          </cell>
          <cell r="C63" t="str">
            <v>写真网格布</v>
          </cell>
          <cell r="D63" t="str">
            <v>网格布</v>
          </cell>
          <cell r="E63" t="str">
            <v>喷绘UV，5m宽幅，白色材质+无味（环保）油墨</v>
          </cell>
          <cell r="F63" t="str">
            <v>平米</v>
          </cell>
          <cell r="G63">
            <v>79</v>
          </cell>
          <cell r="H63">
            <v>0</v>
          </cell>
        </row>
        <row r="64">
          <cell r="A64" t="str">
            <v>A#062</v>
          </cell>
          <cell r="B64" t="str">
            <v>印刷</v>
          </cell>
          <cell r="C64" t="str">
            <v>写真刀刮布</v>
          </cell>
          <cell r="D64" t="str">
            <v>刀刮布</v>
          </cell>
          <cell r="E64" t="str">
            <v>喷绘UV，3.2m宽幅，刀刮布+无味（环保）油墨</v>
          </cell>
          <cell r="F64" t="str">
            <v>平米</v>
          </cell>
          <cell r="G64">
            <v>60</v>
          </cell>
          <cell r="H64">
            <v>0</v>
          </cell>
        </row>
        <row r="65">
          <cell r="A65" t="str">
            <v>A#063</v>
          </cell>
          <cell r="B65" t="str">
            <v>印刷</v>
          </cell>
          <cell r="C65" t="str">
            <v>写真刀刮布</v>
          </cell>
          <cell r="D65" t="str">
            <v>刀刮布</v>
          </cell>
          <cell r="E65" t="str">
            <v>喷绘UV，5m宽幅，刀刮布+无味（环保）油墨</v>
          </cell>
          <cell r="F65" t="str">
            <v>平米</v>
          </cell>
          <cell r="G65">
            <v>90</v>
          </cell>
          <cell r="H65">
            <v>0</v>
          </cell>
        </row>
        <row r="66">
          <cell r="A66" t="str">
            <v>A#064</v>
          </cell>
          <cell r="B66" t="str">
            <v>印刷</v>
          </cell>
          <cell r="C66" t="str">
            <v>写真油画布</v>
          </cell>
          <cell r="D66" t="str">
            <v>油画布</v>
          </cell>
          <cell r="E66" t="str">
            <v>1.5m宽幅，油画布+无味（环保）油墨</v>
          </cell>
          <cell r="F66" t="str">
            <v>平米</v>
          </cell>
          <cell r="G66">
            <v>70</v>
          </cell>
          <cell r="H66">
            <v>0</v>
          </cell>
        </row>
        <row r="67">
          <cell r="A67" t="str">
            <v>A#065</v>
          </cell>
          <cell r="B67" t="str">
            <v>印刷</v>
          </cell>
          <cell r="C67" t="str">
            <v>写真</v>
          </cell>
          <cell r="D67" t="str">
            <v>背胶写真+覆膜+背胶</v>
          </cell>
          <cell r="E67" t="str">
            <v>125g</v>
          </cell>
          <cell r="F67" t="str">
            <v>平米</v>
          </cell>
          <cell r="G67">
            <v>42</v>
          </cell>
          <cell r="H67">
            <v>0</v>
          </cell>
        </row>
        <row r="68">
          <cell r="A68" t="str">
            <v>A#066</v>
          </cell>
          <cell r="B68" t="str">
            <v>印刷</v>
          </cell>
          <cell r="C68" t="str">
            <v>写真</v>
          </cell>
          <cell r="D68" t="str">
            <v>可转移背胶+覆膜</v>
          </cell>
          <cell r="E68" t="str">
            <v>125g</v>
          </cell>
          <cell r="F68" t="str">
            <v>平米</v>
          </cell>
          <cell r="G68">
            <v>55</v>
          </cell>
          <cell r="H68">
            <v>0</v>
          </cell>
        </row>
        <row r="69">
          <cell r="A69" t="str">
            <v>A#067</v>
          </cell>
          <cell r="B69" t="str">
            <v>印刷</v>
          </cell>
          <cell r="C69" t="str">
            <v>写真</v>
          </cell>
          <cell r="D69" t="str">
            <v>照相纸写真+覆膜+背胶</v>
          </cell>
          <cell r="E69" t="str">
            <v>125g</v>
          </cell>
          <cell r="F69" t="str">
            <v>平米</v>
          </cell>
          <cell r="G69">
            <v>64</v>
          </cell>
          <cell r="H69">
            <v>0</v>
          </cell>
        </row>
        <row r="70">
          <cell r="A70" t="str">
            <v>A#068</v>
          </cell>
          <cell r="B70" t="str">
            <v>印刷</v>
          </cell>
          <cell r="C70" t="str">
            <v>写真</v>
          </cell>
          <cell r="D70" t="str">
            <v>车贴写真</v>
          </cell>
          <cell r="E70" t="str">
            <v>175g</v>
          </cell>
          <cell r="F70" t="str">
            <v>平米</v>
          </cell>
          <cell r="G70">
            <v>60</v>
          </cell>
          <cell r="H70">
            <v>0</v>
          </cell>
        </row>
        <row r="71">
          <cell r="A71" t="str">
            <v>A#069</v>
          </cell>
          <cell r="B71" t="str">
            <v>印刷</v>
          </cell>
          <cell r="C71" t="str">
            <v>写真</v>
          </cell>
          <cell r="D71" t="str">
            <v>3M进口地贴</v>
          </cell>
          <cell r="E71" t="str">
            <v>3M进口加厚地贴</v>
          </cell>
          <cell r="F71" t="str">
            <v>平米</v>
          </cell>
          <cell r="G71">
            <v>150</v>
          </cell>
          <cell r="H71">
            <v>0</v>
          </cell>
        </row>
        <row r="72">
          <cell r="A72" t="str">
            <v>A#070</v>
          </cell>
          <cell r="B72" t="str">
            <v>印刷</v>
          </cell>
          <cell r="C72" t="str">
            <v>单页</v>
          </cell>
          <cell r="D72" t="str">
            <v>A4彩色单面157克铜板纸</v>
          </cell>
          <cell r="E72" t="str">
            <v>数量(1-500)</v>
          </cell>
          <cell r="F72" t="str">
            <v>张</v>
          </cell>
          <cell r="G72">
            <v>1.4</v>
          </cell>
          <cell r="H72">
            <v>0</v>
          </cell>
        </row>
        <row r="73">
          <cell r="A73" t="str">
            <v>A#071</v>
          </cell>
          <cell r="B73" t="str">
            <v>印刷</v>
          </cell>
          <cell r="C73" t="str">
            <v>单页</v>
          </cell>
          <cell r="D73" t="str">
            <v>A4彩色单面157克铜板纸</v>
          </cell>
          <cell r="E73" t="str">
            <v>数量(501-5000)</v>
          </cell>
          <cell r="F73" t="str">
            <v>张</v>
          </cell>
          <cell r="G73">
            <v>1</v>
          </cell>
          <cell r="H73">
            <v>0</v>
          </cell>
        </row>
        <row r="74">
          <cell r="A74" t="str">
            <v>A#072</v>
          </cell>
          <cell r="B74" t="str">
            <v>印刷</v>
          </cell>
          <cell r="C74" t="str">
            <v>单页</v>
          </cell>
          <cell r="D74" t="str">
            <v>A4彩色单面200克铜板纸</v>
          </cell>
          <cell r="E74" t="str">
            <v>数量(1-500)</v>
          </cell>
          <cell r="F74" t="str">
            <v>张</v>
          </cell>
          <cell r="G74">
            <v>1.5</v>
          </cell>
          <cell r="H74">
            <v>0</v>
          </cell>
        </row>
        <row r="75">
          <cell r="A75" t="str">
            <v>A#073</v>
          </cell>
          <cell r="B75" t="str">
            <v>印刷</v>
          </cell>
          <cell r="C75" t="str">
            <v>单页</v>
          </cell>
          <cell r="D75" t="str">
            <v>A4彩色单面200克铜板纸</v>
          </cell>
          <cell r="E75" t="str">
            <v>数量(501-5000)</v>
          </cell>
          <cell r="F75" t="str">
            <v>张</v>
          </cell>
          <cell r="G75">
            <v>1.15</v>
          </cell>
          <cell r="H75">
            <v>0</v>
          </cell>
        </row>
        <row r="76">
          <cell r="A76" t="str">
            <v>A#074</v>
          </cell>
          <cell r="B76" t="str">
            <v>印刷</v>
          </cell>
          <cell r="C76" t="str">
            <v>单页</v>
          </cell>
          <cell r="D76" t="str">
            <v>A4彩色单面250克铜板纸</v>
          </cell>
          <cell r="E76" t="str">
            <v>数量(1-500)</v>
          </cell>
          <cell r="F76" t="str">
            <v>张</v>
          </cell>
          <cell r="G76">
            <v>1.8</v>
          </cell>
          <cell r="H76">
            <v>0</v>
          </cell>
        </row>
        <row r="77">
          <cell r="A77" t="str">
            <v>A#075</v>
          </cell>
          <cell r="B77" t="str">
            <v>印刷</v>
          </cell>
          <cell r="C77" t="str">
            <v>单页</v>
          </cell>
          <cell r="D77" t="str">
            <v>A4彩色单面250克铜板纸</v>
          </cell>
          <cell r="E77" t="str">
            <v>数量(501-5000)</v>
          </cell>
          <cell r="F77" t="str">
            <v>张</v>
          </cell>
          <cell r="G77">
            <v>1.5</v>
          </cell>
          <cell r="H77">
            <v>0</v>
          </cell>
        </row>
        <row r="78">
          <cell r="A78" t="str">
            <v>A#076</v>
          </cell>
          <cell r="B78" t="str">
            <v>印刷</v>
          </cell>
          <cell r="C78" t="str">
            <v>单页</v>
          </cell>
          <cell r="D78" t="str">
            <v>A4彩色双面157克铜板纸</v>
          </cell>
          <cell r="E78" t="str">
            <v>数量(1-500)</v>
          </cell>
          <cell r="F78" t="str">
            <v>张</v>
          </cell>
          <cell r="G78">
            <v>2</v>
          </cell>
          <cell r="H78">
            <v>0</v>
          </cell>
        </row>
        <row r="79">
          <cell r="A79" t="str">
            <v>A#077</v>
          </cell>
          <cell r="B79" t="str">
            <v>印刷</v>
          </cell>
          <cell r="C79" t="str">
            <v>单页</v>
          </cell>
          <cell r="D79" t="str">
            <v>A4彩色双面157克铜板纸</v>
          </cell>
          <cell r="E79" t="str">
            <v>数量(501-5000)</v>
          </cell>
          <cell r="F79" t="str">
            <v>张</v>
          </cell>
          <cell r="G79">
            <v>1.8</v>
          </cell>
          <cell r="H79">
            <v>0</v>
          </cell>
        </row>
        <row r="80">
          <cell r="A80" t="str">
            <v>A#078</v>
          </cell>
          <cell r="B80" t="str">
            <v>印刷</v>
          </cell>
          <cell r="C80" t="str">
            <v>单页</v>
          </cell>
          <cell r="D80" t="str">
            <v>A4彩色双面200克铜板纸</v>
          </cell>
          <cell r="E80" t="str">
            <v>数量(1-500)</v>
          </cell>
          <cell r="F80" t="str">
            <v>张</v>
          </cell>
          <cell r="G80">
            <v>2</v>
          </cell>
          <cell r="H80">
            <v>0</v>
          </cell>
        </row>
        <row r="81">
          <cell r="A81" t="str">
            <v>A#079</v>
          </cell>
          <cell r="B81" t="str">
            <v>印刷</v>
          </cell>
          <cell r="C81" t="str">
            <v>单页</v>
          </cell>
          <cell r="D81" t="str">
            <v>A4彩色双面200克铜板纸</v>
          </cell>
          <cell r="E81" t="str">
            <v>数量(501-5000)</v>
          </cell>
          <cell r="F81" t="str">
            <v>张</v>
          </cell>
          <cell r="G81">
            <v>1.8</v>
          </cell>
          <cell r="H81">
            <v>0</v>
          </cell>
        </row>
        <row r="82">
          <cell r="A82" t="str">
            <v>A#080</v>
          </cell>
          <cell r="B82" t="str">
            <v>印刷</v>
          </cell>
          <cell r="C82" t="str">
            <v>单页</v>
          </cell>
          <cell r="D82" t="str">
            <v>A4彩色双面250克铜板纸</v>
          </cell>
          <cell r="E82" t="str">
            <v>数量(1-500)</v>
          </cell>
          <cell r="F82" t="str">
            <v>张</v>
          </cell>
          <cell r="G82">
            <v>2.3</v>
          </cell>
          <cell r="H82">
            <v>0</v>
          </cell>
        </row>
        <row r="83">
          <cell r="A83" t="str">
            <v>A#081</v>
          </cell>
          <cell r="B83" t="str">
            <v>印刷</v>
          </cell>
          <cell r="C83" t="str">
            <v>单页</v>
          </cell>
          <cell r="D83" t="str">
            <v>A4彩色双面250克铜板纸</v>
          </cell>
          <cell r="E83" t="str">
            <v>数量(501-5000)</v>
          </cell>
          <cell r="F83" t="str">
            <v>张</v>
          </cell>
          <cell r="G83">
            <v>2.3</v>
          </cell>
          <cell r="H83">
            <v>0</v>
          </cell>
        </row>
        <row r="84">
          <cell r="A84" t="str">
            <v>A#082</v>
          </cell>
          <cell r="B84" t="str">
            <v>印刷</v>
          </cell>
          <cell r="C84" t="str">
            <v>海报</v>
          </cell>
          <cell r="D84" t="str">
            <v>彩色单面印刷250克</v>
          </cell>
          <cell r="E84" t="str">
            <v>420mm X 570mm，数量(1-500)</v>
          </cell>
          <cell r="F84" t="str">
            <v>张</v>
          </cell>
          <cell r="G84">
            <v>5.5</v>
          </cell>
          <cell r="H84">
            <v>0</v>
          </cell>
        </row>
        <row r="85">
          <cell r="A85" t="str">
            <v>A#083</v>
          </cell>
          <cell r="B85" t="str">
            <v>印刷</v>
          </cell>
          <cell r="C85" t="str">
            <v>桌卡</v>
          </cell>
          <cell r="D85" t="str">
            <v>200克铜版彩色打印三折页</v>
          </cell>
          <cell r="E85" t="str">
            <v>150mm X 210mm</v>
          </cell>
          <cell r="F85" t="str">
            <v>套</v>
          </cell>
          <cell r="G85">
            <v>4.5</v>
          </cell>
          <cell r="H85">
            <v>0</v>
          </cell>
        </row>
        <row r="86">
          <cell r="A86" t="str">
            <v>A#084</v>
          </cell>
          <cell r="B86" t="str">
            <v>印刷</v>
          </cell>
          <cell r="C86" t="str">
            <v>证件</v>
          </cell>
          <cell r="D86" t="str">
            <v>200克铜版彩色打印内页+卡套+挂绳（含挂绳印刷）</v>
          </cell>
          <cell r="E86" t="str">
            <v>125mm X 95mm，挂绳1cm宽，尼龙，含单色logo印刷</v>
          </cell>
          <cell r="F86" t="str">
            <v>套</v>
          </cell>
          <cell r="G86">
            <v>10</v>
          </cell>
          <cell r="H86">
            <v>0</v>
          </cell>
        </row>
        <row r="87">
          <cell r="A87" t="str">
            <v>A#085</v>
          </cell>
          <cell r="B87" t="str">
            <v>印刷</v>
          </cell>
          <cell r="C87" t="str">
            <v>证件</v>
          </cell>
          <cell r="D87" t="str">
            <v>PVC彩色印刷+挂绳（含挂绳印刷）</v>
          </cell>
          <cell r="E87" t="str">
            <v>125mm X 95mm，挂绳1cm宽，尼龙，含单色logo印刷</v>
          </cell>
          <cell r="F87" t="str">
            <v>套</v>
          </cell>
          <cell r="G87">
            <v>10</v>
          </cell>
          <cell r="H87">
            <v>0</v>
          </cell>
        </row>
        <row r="88">
          <cell r="A88" t="str">
            <v>A#086</v>
          </cell>
          <cell r="B88" t="str">
            <v>印刷</v>
          </cell>
          <cell r="C88" t="str">
            <v>证件</v>
          </cell>
          <cell r="D88" t="str">
            <v>250G克铜版纸对裱+覆膜</v>
          </cell>
          <cell r="E88" t="str">
            <v>125mm X 95mm，挂绳1cm宽，尼龙，含单色logo印刷</v>
          </cell>
          <cell r="F88" t="str">
            <v>套</v>
          </cell>
          <cell r="G88">
            <v>6</v>
          </cell>
          <cell r="H88">
            <v>0</v>
          </cell>
        </row>
        <row r="89">
          <cell r="A89" t="str">
            <v>A#087</v>
          </cell>
          <cell r="B89" t="str">
            <v>印刷</v>
          </cell>
          <cell r="C89" t="str">
            <v>麦克风套</v>
          </cell>
          <cell r="D89" t="str">
            <v>雪弗板裱写真</v>
          </cell>
          <cell r="E89" t="str">
            <v>80mm*50mm</v>
          </cell>
          <cell r="F89" t="str">
            <v>个</v>
          </cell>
          <cell r="G89">
            <v>20</v>
          </cell>
          <cell r="H89">
            <v>0</v>
          </cell>
        </row>
        <row r="90">
          <cell r="A90" t="str">
            <v>A#088</v>
          </cell>
          <cell r="B90" t="str">
            <v>印刷</v>
          </cell>
          <cell r="C90" t="str">
            <v>椅背贴</v>
          </cell>
          <cell r="D90" t="str">
            <v>不干胶印刷</v>
          </cell>
          <cell r="E90" t="str">
            <v>150mm*100mm</v>
          </cell>
          <cell r="F90" t="str">
            <v>张</v>
          </cell>
          <cell r="G90">
            <v>4</v>
          </cell>
          <cell r="H90">
            <v>0</v>
          </cell>
        </row>
        <row r="91">
          <cell r="A91" t="str">
            <v>A#089</v>
          </cell>
          <cell r="B91" t="str">
            <v>印刷</v>
          </cell>
          <cell r="C91" t="str">
            <v>主持人手卡</v>
          </cell>
          <cell r="D91" t="str">
            <v>彩色单面157克铜板纸</v>
          </cell>
          <cell r="E91" t="str">
            <v>150mm*100mm</v>
          </cell>
          <cell r="F91" t="str">
            <v>张</v>
          </cell>
          <cell r="G91">
            <v>0.9</v>
          </cell>
          <cell r="H91">
            <v>0</v>
          </cell>
        </row>
        <row r="92">
          <cell r="A92" t="str">
            <v>A#090</v>
          </cell>
          <cell r="B92" t="str">
            <v>印刷</v>
          </cell>
          <cell r="C92" t="str">
            <v>臂贴</v>
          </cell>
          <cell r="D92" t="str">
            <v>不干胶印刷</v>
          </cell>
          <cell r="E92" t="str">
            <v>80mm圆</v>
          </cell>
          <cell r="F92" t="str">
            <v>张</v>
          </cell>
          <cell r="G92">
            <v>0.9</v>
          </cell>
          <cell r="H92">
            <v>0</v>
          </cell>
        </row>
        <row r="93">
          <cell r="A93" t="str">
            <v>A#091</v>
          </cell>
          <cell r="B93" t="str">
            <v>印刷</v>
          </cell>
          <cell r="C93" t="str">
            <v>服装</v>
          </cell>
          <cell r="D93" t="str">
            <v>纯棉圆领T恤</v>
          </cell>
          <cell r="E93" t="str">
            <v>200g纯棉，丝印单色logo，热转印面积≤20*30cm，50件起订</v>
          </cell>
          <cell r="F93" t="str">
            <v>件</v>
          </cell>
          <cell r="G93">
            <v>50</v>
          </cell>
          <cell r="H93">
            <v>0</v>
          </cell>
        </row>
        <row r="94">
          <cell r="A94" t="str">
            <v>A#092</v>
          </cell>
          <cell r="B94" t="str">
            <v>印刷</v>
          </cell>
          <cell r="C94" t="str">
            <v>服装</v>
          </cell>
          <cell r="D94" t="str">
            <v>纯棉polo</v>
          </cell>
          <cell r="E94" t="str">
            <v>200g纯棉，丝印单色logo，热转印面积≤20*30cm，50件起订</v>
          </cell>
          <cell r="F94" t="str">
            <v>件</v>
          </cell>
          <cell r="G94">
            <v>63</v>
          </cell>
          <cell r="H94">
            <v>0</v>
          </cell>
        </row>
        <row r="95">
          <cell r="A95" t="str">
            <v>A#093</v>
          </cell>
          <cell r="B95" t="str">
            <v>印刷</v>
          </cell>
          <cell r="C95" t="str">
            <v>服装</v>
          </cell>
          <cell r="D95" t="str">
            <v>棒球帽</v>
          </cell>
          <cell r="E95" t="str">
            <v>优质面涤，丝印单色logo，热转印面积≤20*30cm，50件起订</v>
          </cell>
          <cell r="F95" t="str">
            <v>件</v>
          </cell>
          <cell r="G95">
            <v>30</v>
          </cell>
          <cell r="H95">
            <v>0</v>
          </cell>
        </row>
        <row r="96">
          <cell r="A96" t="str">
            <v>A#094</v>
          </cell>
          <cell r="B96" t="str">
            <v>印刷</v>
          </cell>
          <cell r="C96" t="str">
            <v>服装</v>
          </cell>
          <cell r="D96" t="str">
            <v>卫衣</v>
          </cell>
          <cell r="E96" t="str">
            <v>400g纯棉，丝印单色logo，热转印面积≤20*30cm，50件起订</v>
          </cell>
          <cell r="F96" t="str">
            <v>件</v>
          </cell>
          <cell r="G96">
            <v>81</v>
          </cell>
          <cell r="H96">
            <v>0</v>
          </cell>
        </row>
        <row r="97">
          <cell r="A97" t="str">
            <v>A#095</v>
          </cell>
          <cell r="B97" t="str">
            <v>印刷</v>
          </cell>
          <cell r="C97" t="str">
            <v>手提袋</v>
          </cell>
          <cell r="D97" t="str">
            <v>纸质快印</v>
          </cell>
          <cell r="E97" t="str">
            <v>350mm*250mm*100mm（1-500）</v>
          </cell>
          <cell r="F97" t="str">
            <v>个</v>
          </cell>
          <cell r="G97">
            <v>15</v>
          </cell>
          <cell r="H97">
            <v>0</v>
          </cell>
        </row>
        <row r="98">
          <cell r="A98" t="str">
            <v>A#096</v>
          </cell>
          <cell r="B98" t="str">
            <v>印刷</v>
          </cell>
          <cell r="C98" t="str">
            <v>手提袋</v>
          </cell>
          <cell r="D98" t="str">
            <v>纸质印刷</v>
          </cell>
          <cell r="E98" t="str">
            <v>350mm*250mm*100mm（500-5000）</v>
          </cell>
          <cell r="F98" t="str">
            <v>个</v>
          </cell>
          <cell r="G98">
            <v>5</v>
          </cell>
          <cell r="H98">
            <v>0</v>
          </cell>
        </row>
        <row r="99">
          <cell r="A99" t="str">
            <v>A#097</v>
          </cell>
          <cell r="B99" t="str">
            <v>印刷</v>
          </cell>
          <cell r="C99" t="str">
            <v>手提袋</v>
          </cell>
          <cell r="D99" t="str">
            <v>无纺布</v>
          </cell>
          <cell r="E99" t="str">
            <v>350mm*250mm*100mm，含彩色logo印刷</v>
          </cell>
          <cell r="F99" t="str">
            <v>个</v>
          </cell>
          <cell r="G99">
            <v>9</v>
          </cell>
          <cell r="H99">
            <v>0</v>
          </cell>
        </row>
        <row r="100">
          <cell r="A100" t="str">
            <v>A#098</v>
          </cell>
          <cell r="B100" t="str">
            <v>印刷</v>
          </cell>
          <cell r="C100" t="str">
            <v>手提袋</v>
          </cell>
          <cell r="D100" t="str">
            <v>帆布</v>
          </cell>
          <cell r="E100" t="str">
            <v>350mm*250mm*100mm，含彩色logo印刷</v>
          </cell>
          <cell r="F100" t="str">
            <v>个</v>
          </cell>
          <cell r="G100">
            <v>18</v>
          </cell>
          <cell r="H100">
            <v>0</v>
          </cell>
        </row>
        <row r="101">
          <cell r="A101" t="str">
            <v>A#099</v>
          </cell>
          <cell r="B101" t="str">
            <v>隔离物</v>
          </cell>
          <cell r="C101" t="str">
            <v>隔离物</v>
          </cell>
          <cell r="D101" t="str">
            <v>一米栏</v>
          </cell>
          <cell r="E101" t="str">
            <v>租赁价，3天为1展期</v>
          </cell>
          <cell r="F101" t="str">
            <v>个</v>
          </cell>
          <cell r="G101">
            <v>31</v>
          </cell>
          <cell r="H101">
            <v>0</v>
          </cell>
        </row>
        <row r="102">
          <cell r="A102" t="str">
            <v>A#100</v>
          </cell>
          <cell r="B102" t="str">
            <v>隔离物</v>
          </cell>
          <cell r="C102" t="str">
            <v>隔离物</v>
          </cell>
          <cell r="D102" t="str">
            <v>铁质护栏</v>
          </cell>
          <cell r="E102" t="str">
            <v>租赁价，3天为1展期</v>
          </cell>
          <cell r="F102" t="str">
            <v>个</v>
          </cell>
          <cell r="G102">
            <v>50</v>
          </cell>
          <cell r="H102">
            <v>0</v>
          </cell>
        </row>
        <row r="103">
          <cell r="A103" t="str">
            <v>A#101</v>
          </cell>
          <cell r="B103" t="str">
            <v>隔离物</v>
          </cell>
          <cell r="C103" t="str">
            <v>隔离物</v>
          </cell>
          <cell r="D103" t="str">
            <v>防爆铁马</v>
          </cell>
          <cell r="E103" t="str">
            <v>租赁价，3天为1展期</v>
          </cell>
          <cell r="F103" t="str">
            <v>个</v>
          </cell>
          <cell r="G103">
            <v>100</v>
          </cell>
          <cell r="H103">
            <v>0</v>
          </cell>
        </row>
        <row r="104">
          <cell r="A104" t="str">
            <v>A#102</v>
          </cell>
          <cell r="B104" t="str">
            <v>安装及运输</v>
          </cell>
          <cell r="C104" t="str">
            <v>单趟运输</v>
          </cell>
          <cell r="D104" t="str">
            <v>市内运输</v>
          </cell>
          <cell r="E104" t="str">
            <v>面包车</v>
          </cell>
          <cell r="F104" t="str">
            <v>车次</v>
          </cell>
          <cell r="G104">
            <v>280</v>
          </cell>
          <cell r="H104">
            <v>0</v>
          </cell>
        </row>
        <row r="105">
          <cell r="A105" t="str">
            <v>A#103</v>
          </cell>
          <cell r="B105" t="str">
            <v>安装及运输</v>
          </cell>
          <cell r="C105" t="str">
            <v>单趟运输</v>
          </cell>
          <cell r="D105" t="str">
            <v>市内运输</v>
          </cell>
          <cell r="E105" t="str">
            <v>厢式小货车</v>
          </cell>
          <cell r="F105" t="str">
            <v>车次</v>
          </cell>
          <cell r="G105">
            <v>800</v>
          </cell>
          <cell r="H105">
            <v>0</v>
          </cell>
        </row>
        <row r="106">
          <cell r="A106" t="str">
            <v>A#104</v>
          </cell>
          <cell r="B106" t="str">
            <v>安装及运输</v>
          </cell>
          <cell r="C106" t="str">
            <v>单趟运输</v>
          </cell>
          <cell r="D106" t="str">
            <v>市内运输</v>
          </cell>
          <cell r="E106" t="str">
            <v>9米货车</v>
          </cell>
          <cell r="F106" t="str">
            <v>车次</v>
          </cell>
          <cell r="G106">
            <v>1500</v>
          </cell>
          <cell r="H106">
            <v>0</v>
          </cell>
        </row>
        <row r="107">
          <cell r="A107" t="str">
            <v>A#105</v>
          </cell>
          <cell r="B107" t="str">
            <v>安装及运输</v>
          </cell>
          <cell r="C107" t="str">
            <v>单趟运输</v>
          </cell>
          <cell r="D107" t="str">
            <v>市内运输</v>
          </cell>
          <cell r="E107" t="str">
            <v>14米货车</v>
          </cell>
          <cell r="F107" t="str">
            <v>车次</v>
          </cell>
          <cell r="G107">
            <v>2000</v>
          </cell>
          <cell r="H107">
            <v>0</v>
          </cell>
        </row>
        <row r="108">
          <cell r="A108" t="str">
            <v>A#106</v>
          </cell>
          <cell r="B108" t="str">
            <v>安装及运输</v>
          </cell>
          <cell r="C108" t="str">
            <v>单趟运输</v>
          </cell>
          <cell r="D108" t="str">
            <v>市内运输</v>
          </cell>
          <cell r="E108" t="str">
            <v>17米货车</v>
          </cell>
          <cell r="F108" t="str">
            <v>车次</v>
          </cell>
          <cell r="G108">
            <v>2880</v>
          </cell>
          <cell r="H108">
            <v>0</v>
          </cell>
        </row>
        <row r="109">
          <cell r="A109" t="str">
            <v>A#107</v>
          </cell>
          <cell r="B109" t="str">
            <v>网络设备</v>
          </cell>
          <cell r="C109" t="str">
            <v>WIFI布网</v>
          </cell>
          <cell r="D109" t="str">
            <v>路由器</v>
          </cell>
          <cell r="E109" t="str">
            <v>H3C ER8300G2-X</v>
          </cell>
          <cell r="F109" t="str">
            <v>台</v>
          </cell>
          <cell r="G109">
            <v>1100</v>
          </cell>
          <cell r="H109">
            <v>0</v>
          </cell>
        </row>
        <row r="110">
          <cell r="G110" t="e">
            <v>#DIV/0!</v>
          </cell>
        </row>
        <row r="111">
          <cell r="A111" t="str">
            <v>B#001</v>
          </cell>
          <cell r="B111" t="str">
            <v>视频</v>
          </cell>
          <cell r="C111" t="str">
            <v>LED</v>
          </cell>
          <cell r="D111" t="str">
            <v>P1.8 LED Display Indoor Screen
国产 P1.8 室内显示屏</v>
          </cell>
          <cell r="E111" t="str">
            <v>光翔、利亚德，每场为5天，每增加1天按0.5场核算</v>
          </cell>
          <cell r="F111" t="str">
            <v>平米</v>
          </cell>
          <cell r="G111">
            <v>1000</v>
          </cell>
          <cell r="H111">
            <v>0</v>
          </cell>
        </row>
        <row r="112">
          <cell r="A112" t="str">
            <v>B#002</v>
          </cell>
          <cell r="B112" t="str">
            <v>视频</v>
          </cell>
          <cell r="C112" t="str">
            <v>LED</v>
          </cell>
          <cell r="D112" t="str">
            <v>P2 LED Display Indoor Screen
国产 P2.5 室内显示屏</v>
          </cell>
          <cell r="E112" t="str">
            <v>光翔、利亚德，每场为5天，每增加1天按0.5场核算</v>
          </cell>
          <cell r="F112" t="str">
            <v>平米</v>
          </cell>
          <cell r="G112">
            <v>780</v>
          </cell>
          <cell r="H112">
            <v>0</v>
          </cell>
        </row>
        <row r="113">
          <cell r="A113" t="str">
            <v>B#003</v>
          </cell>
          <cell r="B113" t="str">
            <v>视频</v>
          </cell>
          <cell r="C113" t="str">
            <v>LED</v>
          </cell>
          <cell r="D113" t="str">
            <v>P3 LED Display Indoor Screen
国产 P3 室内显示屏</v>
          </cell>
          <cell r="E113" t="str">
            <v>光翔</v>
          </cell>
          <cell r="F113" t="str">
            <v>平米</v>
          </cell>
          <cell r="G113">
            <v>500</v>
          </cell>
          <cell r="H113">
            <v>0</v>
          </cell>
        </row>
        <row r="114">
          <cell r="A114" t="str">
            <v>B#004</v>
          </cell>
          <cell r="B114" t="str">
            <v>视频</v>
          </cell>
          <cell r="C114" t="str">
            <v>LED</v>
          </cell>
          <cell r="D114" t="str">
            <v>P4 LED Display Indoor Screen
国产 P4 室内显示屏</v>
          </cell>
          <cell r="E114" t="str">
            <v>光翔</v>
          </cell>
          <cell r="F114" t="str">
            <v>平米</v>
          </cell>
          <cell r="G114">
            <v>350</v>
          </cell>
          <cell r="H114">
            <v>0</v>
          </cell>
        </row>
        <row r="115">
          <cell r="A115" t="str">
            <v>B#005</v>
          </cell>
          <cell r="B115" t="str">
            <v>视频</v>
          </cell>
          <cell r="C115" t="str">
            <v>LED</v>
          </cell>
          <cell r="D115" t="str">
            <v>P4 LED Display Outdoor Screen
国产 P4 户外显示屏</v>
          </cell>
          <cell r="E115" t="str">
            <v>光祥</v>
          </cell>
          <cell r="F115" t="str">
            <v>平米</v>
          </cell>
          <cell r="G115">
            <v>400</v>
          </cell>
          <cell r="H115">
            <v>0</v>
          </cell>
        </row>
        <row r="116">
          <cell r="A116" t="str">
            <v>B#006</v>
          </cell>
          <cell r="B116" t="str">
            <v>视频</v>
          </cell>
          <cell r="C116" t="str">
            <v>Projector 投影机</v>
          </cell>
          <cell r="D116" t="str">
            <v>16000流明</v>
          </cell>
          <cell r="E116" t="str">
            <v>PANASONIC SLX16K 16000 ANSI LCD Projector
PANASONIC SLX16000 流明LCD 投影机</v>
          </cell>
          <cell r="F116" t="str">
            <v>台</v>
          </cell>
          <cell r="G116">
            <v>5500</v>
          </cell>
          <cell r="H116">
            <v>0</v>
          </cell>
        </row>
        <row r="117">
          <cell r="A117" t="str">
            <v>B#007</v>
          </cell>
          <cell r="B117" t="str">
            <v>视频</v>
          </cell>
          <cell r="C117" t="str">
            <v>Projector 投影机</v>
          </cell>
          <cell r="D117" t="str">
            <v>12000流明</v>
          </cell>
          <cell r="E117" t="str">
            <v>SANYO PLC-XF4600C LCD Projector
SANYO PLC-XF4600C LCD 三洋12000流明投影机</v>
          </cell>
          <cell r="F117" t="str">
            <v>台</v>
          </cell>
          <cell r="G117">
            <v>4000</v>
          </cell>
          <cell r="H117">
            <v>0</v>
          </cell>
        </row>
        <row r="118">
          <cell r="A118" t="str">
            <v>B#008</v>
          </cell>
          <cell r="B118" t="str">
            <v>视频</v>
          </cell>
          <cell r="C118" t="str">
            <v>Projector 投影机</v>
          </cell>
          <cell r="D118" t="str">
            <v>10000流明</v>
          </cell>
          <cell r="E118" t="str">
            <v>SANYO PLC-XF710C LCD Projector
SANYO PLC-XF710C LCD 三洋10000流明投影机</v>
          </cell>
          <cell r="F118" t="str">
            <v>台</v>
          </cell>
          <cell r="G118">
            <v>4000</v>
          </cell>
          <cell r="H118">
            <v>0</v>
          </cell>
        </row>
        <row r="119">
          <cell r="A119" t="str">
            <v>B#009</v>
          </cell>
          <cell r="B119" t="str">
            <v>视频</v>
          </cell>
          <cell r="C119" t="str">
            <v>Projector 投影机</v>
          </cell>
          <cell r="D119" t="str">
            <v>6500流明</v>
          </cell>
          <cell r="E119" t="str">
            <v>SANYO PLC-XP1000C LCD Projector
SANYO PLC-XP1000C LCD 三洋6500流明投影机</v>
          </cell>
          <cell r="F119" t="str">
            <v>台</v>
          </cell>
          <cell r="G119">
            <v>1500</v>
          </cell>
          <cell r="H119">
            <v>0</v>
          </cell>
        </row>
        <row r="120">
          <cell r="A120" t="str">
            <v>B#010</v>
          </cell>
          <cell r="B120" t="str">
            <v>视频</v>
          </cell>
          <cell r="C120" t="str">
            <v>Projector 投影机</v>
          </cell>
          <cell r="D120" t="str">
            <v>5000流明</v>
          </cell>
          <cell r="E120" t="str">
            <v>ANYO PLC-XT3500 LCD Projector
SANYO PLC-XT3500 LCD 三洋5000流明投影机</v>
          </cell>
          <cell r="F120" t="str">
            <v>台</v>
          </cell>
          <cell r="G120">
            <v>1100</v>
          </cell>
          <cell r="H120">
            <v>0</v>
          </cell>
        </row>
        <row r="121">
          <cell r="A121" t="str">
            <v>B#011</v>
          </cell>
          <cell r="B121" t="str">
            <v>视频</v>
          </cell>
          <cell r="C121" t="str">
            <v>显示器</v>
          </cell>
          <cell r="D121" t="str">
            <v>70寸等离子显示器</v>
          </cell>
          <cell r="E121" t="str">
            <v>夏普70液晶电视 70SU665A</v>
          </cell>
          <cell r="F121" t="str">
            <v>台</v>
          </cell>
          <cell r="G121">
            <v>2061</v>
          </cell>
          <cell r="H121">
            <v>0</v>
          </cell>
        </row>
        <row r="122">
          <cell r="A122" t="str">
            <v>B#012</v>
          </cell>
          <cell r="B122" t="str">
            <v>视频</v>
          </cell>
          <cell r="C122" t="str">
            <v>显示器</v>
          </cell>
          <cell r="D122" t="str">
            <v>65 寸等离子显示器</v>
          </cell>
          <cell r="E122" t="str">
            <v>Panasonic TH-65PF10CK 65″HDTV Plasma Display
松下65 寸等离子显示器（70“）</v>
          </cell>
          <cell r="F122" t="str">
            <v>台</v>
          </cell>
          <cell r="G122">
            <v>1500</v>
          </cell>
          <cell r="H122">
            <v>0</v>
          </cell>
        </row>
        <row r="123">
          <cell r="A123" t="str">
            <v>B#013</v>
          </cell>
          <cell r="B123" t="str">
            <v>视频</v>
          </cell>
          <cell r="C123" t="str">
            <v>显示器</v>
          </cell>
          <cell r="D123" t="str">
            <v>60 寸等离子显示器</v>
          </cell>
          <cell r="E123" t="str">
            <v>LG 60LG63CJ-CA 等离子电视</v>
          </cell>
          <cell r="F123" t="str">
            <v>台</v>
          </cell>
          <cell r="G123">
            <v>600</v>
          </cell>
          <cell r="H123">
            <v>0</v>
          </cell>
        </row>
        <row r="124">
          <cell r="A124" t="str">
            <v>B#014</v>
          </cell>
          <cell r="B124" t="str">
            <v>视频</v>
          </cell>
          <cell r="C124" t="str">
            <v>显示器</v>
          </cell>
          <cell r="D124" t="str">
            <v>50 寸等离子显示器</v>
          </cell>
          <cell r="E124" t="str">
            <v>Panasonic TH-50PF12CK 50″HDTV Plasma Display
松下50 寸等离子显示器</v>
          </cell>
          <cell r="F124" t="str">
            <v>台</v>
          </cell>
          <cell r="G124">
            <v>779</v>
          </cell>
          <cell r="H124">
            <v>0</v>
          </cell>
        </row>
        <row r="125">
          <cell r="A125" t="str">
            <v>B#015</v>
          </cell>
          <cell r="B125" t="str">
            <v>视频</v>
          </cell>
          <cell r="C125" t="str">
            <v>显示器</v>
          </cell>
          <cell r="D125" t="str">
            <v>42 寸等离子显示器</v>
          </cell>
          <cell r="E125" t="str">
            <v>Panasonic TH-42PWD 42″ Plasma Display
松下42 寸等离子显示器</v>
          </cell>
          <cell r="F125" t="str">
            <v>台</v>
          </cell>
          <cell r="G125">
            <v>492</v>
          </cell>
          <cell r="H125">
            <v>0</v>
          </cell>
        </row>
        <row r="126">
          <cell r="A126" t="str">
            <v>B#016</v>
          </cell>
          <cell r="B126" t="str">
            <v>视频</v>
          </cell>
          <cell r="C126" t="str">
            <v>显示器</v>
          </cell>
          <cell r="D126" t="str">
            <v>32″ LCD HDTV
32 寸高清液晶电视</v>
          </cell>
          <cell r="E126" t="str">
            <v>-</v>
          </cell>
          <cell r="F126" t="str">
            <v>台</v>
          </cell>
          <cell r="G126">
            <v>233</v>
          </cell>
          <cell r="H126">
            <v>0</v>
          </cell>
        </row>
        <row r="127">
          <cell r="A127" t="str">
            <v>B#017</v>
          </cell>
          <cell r="B127" t="str">
            <v>视频</v>
          </cell>
          <cell r="C127" t="str">
            <v>显示器</v>
          </cell>
          <cell r="D127" t="str">
            <v>19-22″ LCD Display
19-22 寸液晶显示器</v>
          </cell>
          <cell r="E127" t="str">
            <v>-</v>
          </cell>
          <cell r="F127" t="str">
            <v>台</v>
          </cell>
          <cell r="G127">
            <v>152</v>
          </cell>
          <cell r="H127">
            <v>0</v>
          </cell>
        </row>
        <row r="128">
          <cell r="A128" t="str">
            <v>B#018</v>
          </cell>
          <cell r="B128" t="str">
            <v>视频</v>
          </cell>
          <cell r="C128" t="str">
            <v>Video Control System 
操作系统</v>
          </cell>
          <cell r="D128" t="str">
            <v>数字导播台</v>
          </cell>
          <cell r="E128" t="str">
            <v>配合普通数字视频拍摄，满足常规摄像视频信号切换需求，含监视器+相关线缆</v>
          </cell>
          <cell r="F128" t="str">
            <v>台</v>
          </cell>
          <cell r="G128">
            <v>1767</v>
          </cell>
          <cell r="H128">
            <v>0</v>
          </cell>
        </row>
        <row r="129">
          <cell r="A129" t="str">
            <v>B#019</v>
          </cell>
          <cell r="B129" t="str">
            <v>视频</v>
          </cell>
          <cell r="C129" t="str">
            <v>Video Control System 
操作系统</v>
          </cell>
          <cell r="D129" t="str">
            <v>视频分配器</v>
          </cell>
          <cell r="E129" t="str">
            <v>EXTRON VGA DA1:4 DISTRIBUTION AMPLIFIER</v>
          </cell>
          <cell r="F129" t="str">
            <v>台</v>
          </cell>
          <cell r="G129">
            <v>200</v>
          </cell>
          <cell r="H129">
            <v>0</v>
          </cell>
        </row>
        <row r="130">
          <cell r="A130" t="str">
            <v>B#020</v>
          </cell>
          <cell r="B130" t="str">
            <v>视频</v>
          </cell>
          <cell r="C130" t="str">
            <v>Other Video Auxiliary Equipment 其它视频辅助设备</v>
          </cell>
          <cell r="D130" t="str">
            <v>专业提示翻页器（一托二）</v>
          </cell>
          <cell r="E130" t="str">
            <v>PerfectCue</v>
          </cell>
          <cell r="F130" t="str">
            <v>套</v>
          </cell>
          <cell r="G130">
            <v>470</v>
          </cell>
          <cell r="H130">
            <v>0</v>
          </cell>
        </row>
        <row r="131">
          <cell r="A131" t="str">
            <v>B#021</v>
          </cell>
          <cell r="B131" t="str">
            <v>视频</v>
          </cell>
          <cell r="C131" t="str">
            <v>Other Video Auxiliary Equipment 其它视频辅助设备</v>
          </cell>
          <cell r="D131" t="str">
            <v>专业提示翻页器（一托四）</v>
          </cell>
          <cell r="E131" t="str">
            <v>PerfectCue</v>
          </cell>
          <cell r="F131" t="str">
            <v>套</v>
          </cell>
          <cell r="G131">
            <v>806</v>
          </cell>
          <cell r="H131">
            <v>0</v>
          </cell>
        </row>
        <row r="132">
          <cell r="A132" t="str">
            <v>B#022</v>
          </cell>
          <cell r="B132" t="str">
            <v>视频</v>
          </cell>
          <cell r="C132" t="str">
            <v>Other Video Auxiliary Equipment 其它视频辅助设备</v>
          </cell>
          <cell r="D132" t="str">
            <v>专业提示翻页器（一托八）</v>
          </cell>
          <cell r="E132" t="str">
            <v>PerfectCue</v>
          </cell>
          <cell r="F132" t="str">
            <v>套</v>
          </cell>
          <cell r="G132">
            <v>1374</v>
          </cell>
          <cell r="H132">
            <v>0</v>
          </cell>
        </row>
        <row r="133">
          <cell r="A133" t="str">
            <v>B#023</v>
          </cell>
          <cell r="B133" t="str">
            <v>视频</v>
          </cell>
          <cell r="C133" t="str">
            <v>Other Video Auxiliary Equipment 其它视频辅助设备</v>
          </cell>
          <cell r="D133" t="str">
            <v>Prompter
普通翻页提示器</v>
          </cell>
          <cell r="E133" t="str">
            <v>-</v>
          </cell>
          <cell r="F133" t="str">
            <v>个</v>
          </cell>
          <cell r="G133">
            <v>100</v>
          </cell>
          <cell r="H133">
            <v>0</v>
          </cell>
        </row>
        <row r="134">
          <cell r="A134" t="str">
            <v>B#024</v>
          </cell>
          <cell r="B134" t="str">
            <v>音频</v>
          </cell>
          <cell r="C134" t="str">
            <v>Loudspeaker
高档音箱</v>
          </cell>
          <cell r="D134" t="str">
            <v>线阵音箱</v>
          </cell>
          <cell r="E134" t="str">
            <v>L-acoustics、D&amp;B、EAW、Meyersound、C-MARK</v>
          </cell>
          <cell r="F134" t="str">
            <v>台</v>
          </cell>
          <cell r="G134">
            <v>950</v>
          </cell>
          <cell r="H134">
            <v>0</v>
          </cell>
        </row>
        <row r="135">
          <cell r="A135" t="str">
            <v>B#025</v>
          </cell>
          <cell r="B135" t="str">
            <v>音频</v>
          </cell>
          <cell r="C135" t="str">
            <v>Loudspeaker
高档音箱</v>
          </cell>
          <cell r="D135" t="str">
            <v>线阵超低音音箱</v>
          </cell>
          <cell r="E135" t="str">
            <v>L-acoustics、D&amp;B、EAW、Meyersound、C-MARK</v>
          </cell>
          <cell r="F135" t="str">
            <v>台</v>
          </cell>
          <cell r="G135">
            <v>1100</v>
          </cell>
          <cell r="H135">
            <v>0</v>
          </cell>
        </row>
        <row r="136">
          <cell r="A136" t="str">
            <v>B#026</v>
          </cell>
          <cell r="B136" t="str">
            <v>音频</v>
          </cell>
          <cell r="C136" t="str">
            <v>Loudspeaker
高档音箱</v>
          </cell>
          <cell r="D136" t="str">
            <v>线阵低音音箱</v>
          </cell>
          <cell r="E136" t="str">
            <v>L-acoustics、D&amp;B、EAW、Meyersound、C-MARK</v>
          </cell>
          <cell r="F136" t="str">
            <v>台</v>
          </cell>
          <cell r="G136">
            <v>950</v>
          </cell>
          <cell r="H136">
            <v>0</v>
          </cell>
        </row>
        <row r="137">
          <cell r="A137" t="str">
            <v>B#027</v>
          </cell>
          <cell r="B137" t="str">
            <v>音频</v>
          </cell>
          <cell r="C137" t="str">
            <v>Loudspeaker
高档音箱</v>
          </cell>
          <cell r="D137" t="str">
            <v>线阵反送</v>
          </cell>
          <cell r="E137" t="str">
            <v>L-acoustics、D&amp;B、EAW、Meyersound、C-MARK</v>
          </cell>
          <cell r="F137" t="str">
            <v>台</v>
          </cell>
          <cell r="G137">
            <v>722</v>
          </cell>
          <cell r="H137">
            <v>0</v>
          </cell>
        </row>
        <row r="138">
          <cell r="A138" t="str">
            <v>B#028</v>
          </cell>
          <cell r="B138" t="str">
            <v>音频</v>
          </cell>
          <cell r="C138" t="str">
            <v>Loudspeaker
高档音箱</v>
          </cell>
          <cell r="D138" t="str">
            <v>全频音箱</v>
          </cell>
          <cell r="E138" t="str">
            <v>JBL、EAW、Meyersound、D&amp;B</v>
          </cell>
          <cell r="F138" t="str">
            <v>台</v>
          </cell>
          <cell r="G138">
            <v>758</v>
          </cell>
          <cell r="H138">
            <v>0</v>
          </cell>
        </row>
        <row r="139">
          <cell r="A139" t="str">
            <v>B#029</v>
          </cell>
          <cell r="B139" t="str">
            <v>音频</v>
          </cell>
          <cell r="C139" t="str">
            <v>Loudspeaker
高档音箱</v>
          </cell>
          <cell r="D139" t="str">
            <v>全频低音音箱</v>
          </cell>
          <cell r="E139" t="str">
            <v>JBL、EAW、Meyersound、D&amp;B</v>
          </cell>
          <cell r="F139" t="str">
            <v>台</v>
          </cell>
          <cell r="G139">
            <v>759</v>
          </cell>
          <cell r="H139">
            <v>0</v>
          </cell>
        </row>
        <row r="140">
          <cell r="A140" t="str">
            <v>B#030</v>
          </cell>
          <cell r="B140" t="str">
            <v>音频</v>
          </cell>
          <cell r="C140" t="str">
            <v>Loudspeaker
高档音箱</v>
          </cell>
          <cell r="D140" t="str">
            <v>全频反送</v>
          </cell>
          <cell r="E140" t="str">
            <v>JBL、EAW、Meyersound、D&amp;B</v>
          </cell>
          <cell r="F140" t="str">
            <v>台</v>
          </cell>
          <cell r="G140">
            <v>600</v>
          </cell>
          <cell r="H140">
            <v>0</v>
          </cell>
        </row>
        <row r="141">
          <cell r="A141" t="str">
            <v>B#031</v>
          </cell>
          <cell r="B141" t="str">
            <v>音频</v>
          </cell>
          <cell r="C141" t="str">
            <v>Loudspeaker
中档音箱</v>
          </cell>
          <cell r="D141" t="str">
            <v>线阵音箱</v>
          </cell>
          <cell r="E141" t="str">
            <v>JBL、Hivi、JVC、Peavey Electronics</v>
          </cell>
          <cell r="F141" t="str">
            <v>台</v>
          </cell>
          <cell r="G141">
            <v>815</v>
          </cell>
          <cell r="H141">
            <v>0</v>
          </cell>
        </row>
        <row r="142">
          <cell r="A142" t="str">
            <v>B#032</v>
          </cell>
          <cell r="B142" t="str">
            <v>音频</v>
          </cell>
          <cell r="C142" t="str">
            <v>Loudspeaker
中档音箱</v>
          </cell>
          <cell r="D142" t="str">
            <v>线阵超低音音箱</v>
          </cell>
          <cell r="E142" t="str">
            <v>JBL、Hivi、JVC、Peavey Electronics</v>
          </cell>
          <cell r="F142" t="str">
            <v>台</v>
          </cell>
          <cell r="G142">
            <v>867</v>
          </cell>
          <cell r="H142">
            <v>0</v>
          </cell>
        </row>
        <row r="143">
          <cell r="A143" t="str">
            <v>B#033</v>
          </cell>
          <cell r="B143" t="str">
            <v>音频</v>
          </cell>
          <cell r="C143" t="str">
            <v>Loudspeaker
中档音箱</v>
          </cell>
          <cell r="D143" t="str">
            <v>线阵低音音箱</v>
          </cell>
          <cell r="E143" t="str">
            <v>JBL、Hivi、JVC、Peavey Electronics</v>
          </cell>
          <cell r="F143" t="str">
            <v>台</v>
          </cell>
          <cell r="G143">
            <v>821</v>
          </cell>
          <cell r="H143">
            <v>0</v>
          </cell>
        </row>
        <row r="144">
          <cell r="A144" t="str">
            <v>B#034</v>
          </cell>
          <cell r="B144" t="str">
            <v>音频</v>
          </cell>
          <cell r="C144" t="str">
            <v>Loudspeaker
中档音箱</v>
          </cell>
          <cell r="D144" t="str">
            <v>线阵反送</v>
          </cell>
          <cell r="E144" t="str">
            <v>JBL、Hivi、JVC、Peavey Electronics</v>
          </cell>
          <cell r="F144" t="str">
            <v>台</v>
          </cell>
          <cell r="G144">
            <v>629</v>
          </cell>
          <cell r="H144">
            <v>0</v>
          </cell>
        </row>
        <row r="145">
          <cell r="A145" t="str">
            <v>B#035</v>
          </cell>
          <cell r="B145" t="str">
            <v>音频</v>
          </cell>
          <cell r="C145" t="str">
            <v>Loudspeaker
中档音箱</v>
          </cell>
          <cell r="D145" t="str">
            <v>全频音箱</v>
          </cell>
          <cell r="E145" t="str">
            <v>力素(NEXO)、JBL、JVC</v>
          </cell>
          <cell r="F145" t="str">
            <v>台</v>
          </cell>
          <cell r="G145">
            <v>540</v>
          </cell>
          <cell r="H145">
            <v>0</v>
          </cell>
        </row>
        <row r="146">
          <cell r="A146" t="str">
            <v>B#036</v>
          </cell>
          <cell r="B146" t="str">
            <v>音频</v>
          </cell>
          <cell r="C146" t="str">
            <v>Loudspeaker
中档音箱</v>
          </cell>
          <cell r="D146" t="str">
            <v>全频低音音箱</v>
          </cell>
          <cell r="E146" t="str">
            <v>力素(NEXO)、JBL、JVC</v>
          </cell>
          <cell r="F146" t="str">
            <v>台</v>
          </cell>
          <cell r="G146">
            <v>582</v>
          </cell>
          <cell r="H146">
            <v>0</v>
          </cell>
        </row>
        <row r="147">
          <cell r="A147" t="str">
            <v>B#037</v>
          </cell>
          <cell r="B147" t="str">
            <v>音频</v>
          </cell>
          <cell r="C147" t="str">
            <v>Loudspeaker
中档音箱</v>
          </cell>
          <cell r="D147" t="str">
            <v>全频反送</v>
          </cell>
          <cell r="E147" t="str">
            <v>力素(NEXO)、JBL、JVC</v>
          </cell>
          <cell r="F147" t="str">
            <v>台</v>
          </cell>
          <cell r="G147">
            <v>514</v>
          </cell>
          <cell r="H147">
            <v>0</v>
          </cell>
        </row>
        <row r="148">
          <cell r="A148" t="str">
            <v>B#038</v>
          </cell>
          <cell r="B148" t="str">
            <v>音频</v>
          </cell>
          <cell r="C148" t="str">
            <v>Loudspeaker
低档音箱</v>
          </cell>
          <cell r="D148" t="str">
            <v>线阵音箱</v>
          </cell>
          <cell r="E148" t="str">
            <v>锐丰、ZSOUND、jonshlong、C-MARK</v>
          </cell>
          <cell r="F148" t="str">
            <v>台</v>
          </cell>
          <cell r="G148">
            <v>584</v>
          </cell>
          <cell r="H148">
            <v>0</v>
          </cell>
        </row>
        <row r="149">
          <cell r="A149" t="str">
            <v>B#039</v>
          </cell>
          <cell r="B149" t="str">
            <v>音频</v>
          </cell>
          <cell r="C149" t="str">
            <v>Loudspeaker
低档音箱</v>
          </cell>
          <cell r="D149" t="str">
            <v>线阵超低音音箱</v>
          </cell>
          <cell r="E149" t="str">
            <v>锐丰、ZSOUND、jonshlong、C-MARK</v>
          </cell>
          <cell r="F149" t="str">
            <v>台</v>
          </cell>
          <cell r="G149">
            <v>580</v>
          </cell>
          <cell r="H149">
            <v>0</v>
          </cell>
        </row>
        <row r="150">
          <cell r="A150" t="str">
            <v>B#040</v>
          </cell>
          <cell r="B150" t="str">
            <v>音频</v>
          </cell>
          <cell r="C150" t="str">
            <v>Loudspeaker
低档音箱</v>
          </cell>
          <cell r="D150" t="str">
            <v>线阵低音音箱</v>
          </cell>
          <cell r="E150" t="str">
            <v>锐丰、ZSOUND、jonshlong、C-MARK</v>
          </cell>
          <cell r="F150" t="str">
            <v>台</v>
          </cell>
          <cell r="G150">
            <v>564</v>
          </cell>
          <cell r="H150">
            <v>0</v>
          </cell>
        </row>
        <row r="151">
          <cell r="A151" t="str">
            <v>B#041</v>
          </cell>
          <cell r="B151" t="str">
            <v>音频</v>
          </cell>
          <cell r="C151" t="str">
            <v>Loudspeaker
低档音箱</v>
          </cell>
          <cell r="D151" t="str">
            <v>线阵反送</v>
          </cell>
          <cell r="E151" t="str">
            <v>锐丰、ZSOUND、jonshlong、C-MARK</v>
          </cell>
          <cell r="F151" t="str">
            <v>台</v>
          </cell>
          <cell r="G151">
            <v>485</v>
          </cell>
          <cell r="H151">
            <v>0</v>
          </cell>
        </row>
        <row r="152">
          <cell r="A152" t="str">
            <v>B#042</v>
          </cell>
          <cell r="B152" t="str">
            <v>音频</v>
          </cell>
          <cell r="C152" t="str">
            <v>Loudspeaker
低档音箱</v>
          </cell>
          <cell r="D152" t="str">
            <v>全频音箱</v>
          </cell>
          <cell r="E152" t="str">
            <v>JEZZ、玛田、飞达Fidek</v>
          </cell>
          <cell r="F152" t="str">
            <v>台</v>
          </cell>
          <cell r="G152">
            <v>373</v>
          </cell>
          <cell r="H152">
            <v>0</v>
          </cell>
        </row>
        <row r="153">
          <cell r="A153" t="str">
            <v>B#043</v>
          </cell>
          <cell r="B153" t="str">
            <v>音频</v>
          </cell>
          <cell r="C153" t="str">
            <v>Loudspeaker
低档音箱</v>
          </cell>
          <cell r="D153" t="str">
            <v>全频低音音箱</v>
          </cell>
          <cell r="E153" t="str">
            <v>JEZZ、玛田、飞达Fidek</v>
          </cell>
          <cell r="F153" t="str">
            <v>台</v>
          </cell>
          <cell r="G153">
            <v>400</v>
          </cell>
          <cell r="H153">
            <v>0</v>
          </cell>
        </row>
        <row r="154">
          <cell r="A154" t="str">
            <v>B#044</v>
          </cell>
          <cell r="B154" t="str">
            <v>音频</v>
          </cell>
          <cell r="C154" t="str">
            <v>Loudspeaker
低档音箱</v>
          </cell>
          <cell r="D154" t="str">
            <v>全频反送</v>
          </cell>
          <cell r="E154" t="str">
            <v>JEZZ、玛田、飞达Fidek</v>
          </cell>
          <cell r="F154" t="str">
            <v>台</v>
          </cell>
          <cell r="G154">
            <v>369</v>
          </cell>
          <cell r="H154">
            <v>0</v>
          </cell>
        </row>
        <row r="155">
          <cell r="A155" t="str">
            <v>B#045</v>
          </cell>
          <cell r="B155" t="str">
            <v>音频</v>
          </cell>
          <cell r="C155" t="str">
            <v>音箱</v>
          </cell>
          <cell r="D155" t="str">
            <v>小音箱</v>
          </cell>
          <cell r="E155" t="str">
            <v>雅马哈（YAMAHA）NX-N500</v>
          </cell>
          <cell r="F155" t="str">
            <v>对</v>
          </cell>
          <cell r="G155">
            <v>368</v>
          </cell>
          <cell r="H155">
            <v>0</v>
          </cell>
        </row>
        <row r="156">
          <cell r="A156" t="str">
            <v>B#046</v>
          </cell>
          <cell r="B156" t="str">
            <v>音频</v>
          </cell>
          <cell r="C156" t="str">
            <v>AMP
功放</v>
          </cell>
          <cell r="D156" t="str">
            <v>数字功放</v>
          </cell>
          <cell r="E156" t="str">
            <v>Nexo、D&amp;B、Crown</v>
          </cell>
          <cell r="F156" t="str">
            <v>台</v>
          </cell>
          <cell r="G156">
            <v>250</v>
          </cell>
          <cell r="H156">
            <v>0</v>
          </cell>
        </row>
        <row r="157">
          <cell r="A157" t="str">
            <v>B#047</v>
          </cell>
          <cell r="B157" t="str">
            <v>音频</v>
          </cell>
          <cell r="C157" t="str">
            <v>Mixer
调音台</v>
          </cell>
          <cell r="D157" t="str">
            <v>YAMAHA M7CL Digital Mixer (48ch)
YAMAHA M7CL 数字调音台（48 路）</v>
          </cell>
          <cell r="E157" t="str">
            <v>YAMAHA</v>
          </cell>
          <cell r="F157" t="str">
            <v>台</v>
          </cell>
          <cell r="G157">
            <v>2500</v>
          </cell>
          <cell r="H157">
            <v>0</v>
          </cell>
        </row>
        <row r="158">
          <cell r="A158" t="str">
            <v>B#048</v>
          </cell>
          <cell r="B158" t="str">
            <v>音频</v>
          </cell>
          <cell r="C158" t="str">
            <v>Microphone
话筒</v>
          </cell>
          <cell r="D158" t="str">
            <v>SHURE BETA53 Headset Mic
SHURE BETA53 无线头戴话筒</v>
          </cell>
          <cell r="E158" t="str">
            <v>SHURE</v>
          </cell>
          <cell r="F158" t="str">
            <v>只</v>
          </cell>
          <cell r="G158">
            <v>150</v>
          </cell>
          <cell r="H158">
            <v>0</v>
          </cell>
        </row>
        <row r="159">
          <cell r="A159" t="str">
            <v>B#049</v>
          </cell>
          <cell r="B159" t="str">
            <v>音频</v>
          </cell>
          <cell r="C159" t="str">
            <v>Microphone
话筒</v>
          </cell>
          <cell r="D159" t="str">
            <v>SHURE UHF Wireless Lapel Mic WL183
SHURE WL183 无线领夹话筒</v>
          </cell>
          <cell r="E159" t="str">
            <v>SHURE</v>
          </cell>
          <cell r="F159" t="str">
            <v>只</v>
          </cell>
          <cell r="G159">
            <v>150</v>
          </cell>
          <cell r="H159">
            <v>0</v>
          </cell>
        </row>
        <row r="160">
          <cell r="A160" t="str">
            <v>B#050</v>
          </cell>
          <cell r="B160" t="str">
            <v>音频</v>
          </cell>
          <cell r="C160" t="str">
            <v>Microphone
话筒</v>
          </cell>
          <cell r="D160" t="str">
            <v>SHURE U2 Wireless BETA58A Hand-hold Mic (Q10A)
SHURE U2 BETA58A（Q10A）无线手持话筒</v>
          </cell>
          <cell r="E160" t="str">
            <v>SHURE</v>
          </cell>
          <cell r="F160" t="str">
            <v>只</v>
          </cell>
          <cell r="G160">
            <v>190</v>
          </cell>
          <cell r="H160">
            <v>0</v>
          </cell>
        </row>
        <row r="161">
          <cell r="A161" t="str">
            <v>B#051</v>
          </cell>
          <cell r="B161" t="str">
            <v>音频</v>
          </cell>
          <cell r="C161" t="str">
            <v>Other Audio Auxiliary Equipment 其它音频辅助设备</v>
          </cell>
          <cell r="D161" t="str">
            <v>Walking-Talkie
无线对讲机</v>
          </cell>
          <cell r="E161" t="str">
            <v>-</v>
          </cell>
          <cell r="F161" t="str">
            <v>台</v>
          </cell>
          <cell r="G161">
            <v>51</v>
          </cell>
          <cell r="H161">
            <v>0</v>
          </cell>
        </row>
        <row r="162">
          <cell r="A162" t="str">
            <v>B#052</v>
          </cell>
          <cell r="B162" t="str">
            <v>音频</v>
          </cell>
          <cell r="C162" t="str">
            <v>Other Audio Auxiliary Equipment 其它音频辅助设备</v>
          </cell>
          <cell r="D162" t="str">
            <v>处理器</v>
          </cell>
          <cell r="E162" t="str">
            <v>Crossover/Controller PS 15 TD</v>
          </cell>
          <cell r="F162" t="str">
            <v>台</v>
          </cell>
          <cell r="G162">
            <v>200</v>
          </cell>
          <cell r="H162">
            <v>0</v>
          </cell>
        </row>
        <row r="163">
          <cell r="A163" t="str">
            <v>B#053</v>
          </cell>
          <cell r="B163" t="str">
            <v>灯光</v>
          </cell>
          <cell r="C163" t="str">
            <v>电脑灯</v>
          </cell>
          <cell r="D163" t="str">
            <v>多色LOGO 片</v>
          </cell>
          <cell r="E163" t="str">
            <v>含可做多色LOGO灯片</v>
          </cell>
          <cell r="F163" t="str">
            <v>片</v>
          </cell>
          <cell r="G163">
            <v>200</v>
          </cell>
          <cell r="H163">
            <v>0</v>
          </cell>
        </row>
        <row r="164">
          <cell r="A164" t="str">
            <v>B#054</v>
          </cell>
          <cell r="B164" t="str">
            <v>灯光</v>
          </cell>
          <cell r="C164" t="str">
            <v>电脑灯</v>
          </cell>
          <cell r="D164" t="str">
            <v>单色LOGO 片</v>
          </cell>
          <cell r="E164" t="str">
            <v>单色LOGO灯片</v>
          </cell>
          <cell r="F164" t="str">
            <v>片</v>
          </cell>
          <cell r="G164">
            <v>120</v>
          </cell>
          <cell r="H164">
            <v>0</v>
          </cell>
        </row>
        <row r="165">
          <cell r="A165" t="str">
            <v>B#055</v>
          </cell>
          <cell r="B165" t="str">
            <v>灯光</v>
          </cell>
          <cell r="C165" t="str">
            <v>电脑灯</v>
          </cell>
          <cell r="D165" t="str">
            <v>电脑染色灯1500W WASH</v>
          </cell>
          <cell r="E165" t="str">
            <v>JOLLY COLOR 1500 /TERBLY V2000W-1500</v>
          </cell>
          <cell r="F165" t="str">
            <v>台</v>
          </cell>
          <cell r="G165">
            <v>550</v>
          </cell>
          <cell r="H165">
            <v>0</v>
          </cell>
        </row>
        <row r="166">
          <cell r="A166" t="str">
            <v>B#056</v>
          </cell>
          <cell r="B166" t="str">
            <v>灯光</v>
          </cell>
          <cell r="C166" t="str">
            <v>电脑灯</v>
          </cell>
          <cell r="D166" t="str">
            <v>电脑图案切割灯</v>
          </cell>
          <cell r="E166" t="str">
            <v>TERBLY GL-6 /GTD-1500 /PR-5000 /FINE 1000E PERF</v>
          </cell>
          <cell r="F166" t="str">
            <v>台</v>
          </cell>
          <cell r="G166">
            <v>697</v>
          </cell>
          <cell r="H166">
            <v>0</v>
          </cell>
        </row>
        <row r="167">
          <cell r="A167" t="str">
            <v>B#057</v>
          </cell>
          <cell r="B167" t="str">
            <v>灯光</v>
          </cell>
          <cell r="C167" t="str">
            <v>电脑灯</v>
          </cell>
          <cell r="D167" t="str">
            <v>电脑三合一光束灯</v>
          </cell>
          <cell r="E167" t="str">
            <v>JOLLY COUPE X-3 /ACME 380 /FINEART 470</v>
          </cell>
          <cell r="F167" t="str">
            <v>台</v>
          </cell>
          <cell r="G167">
            <v>550</v>
          </cell>
          <cell r="H167">
            <v>0</v>
          </cell>
        </row>
        <row r="168">
          <cell r="A168" t="str">
            <v>B#058</v>
          </cell>
          <cell r="B168" t="str">
            <v>灯光</v>
          </cell>
          <cell r="C168" t="str">
            <v>电脑灯</v>
          </cell>
          <cell r="D168" t="str">
            <v>摇头LED染色灯</v>
          </cell>
          <cell r="E168" t="str">
            <v>TERBLY OK190Z- ZOOM MOVING /FINEART 1519</v>
          </cell>
          <cell r="F168" t="str">
            <v>台</v>
          </cell>
          <cell r="G168">
            <v>290</v>
          </cell>
          <cell r="H168">
            <v>0</v>
          </cell>
        </row>
        <row r="169">
          <cell r="A169" t="str">
            <v>B#059</v>
          </cell>
          <cell r="B169" t="str">
            <v>灯光</v>
          </cell>
          <cell r="C169" t="str">
            <v>Fixture 常规灯具</v>
          </cell>
          <cell r="D169" t="str">
            <v>Follow Spot (4000w)
追光灯</v>
          </cell>
          <cell r="E169" t="str">
            <v>HMI-4000W /XE-4000Z</v>
          </cell>
          <cell r="F169" t="str">
            <v>台</v>
          </cell>
          <cell r="G169">
            <v>600</v>
          </cell>
          <cell r="H169">
            <v>0</v>
          </cell>
        </row>
        <row r="170">
          <cell r="A170" t="str">
            <v>B#060</v>
          </cell>
          <cell r="B170" t="str">
            <v>灯光</v>
          </cell>
          <cell r="C170" t="str">
            <v>Fixture 常规灯具</v>
          </cell>
          <cell r="D170" t="str">
            <v>多功能面光灯</v>
          </cell>
          <cell r="E170" t="str">
            <v>ETC EA PAR 700W</v>
          </cell>
          <cell r="F170" t="str">
            <v>台</v>
          </cell>
          <cell r="G170">
            <v>120</v>
          </cell>
          <cell r="H170">
            <v>0</v>
          </cell>
        </row>
        <row r="171">
          <cell r="A171" t="str">
            <v>B#061</v>
          </cell>
          <cell r="B171" t="str">
            <v>灯光</v>
          </cell>
          <cell r="C171" t="str">
            <v>Fixture 常规灯具</v>
          </cell>
          <cell r="D171" t="str">
            <v>LED矩阵灯</v>
          </cell>
          <cell r="E171" t="str">
            <v>-</v>
          </cell>
          <cell r="F171" t="str">
            <v>台</v>
          </cell>
          <cell r="G171">
            <v>150</v>
          </cell>
          <cell r="H171">
            <v>0</v>
          </cell>
        </row>
        <row r="172">
          <cell r="A172" t="str">
            <v>B#062</v>
          </cell>
          <cell r="B172" t="str">
            <v>灯光</v>
          </cell>
          <cell r="C172" t="str">
            <v>Fixture 常规灯具</v>
          </cell>
          <cell r="D172" t="str">
            <v>观众灯</v>
          </cell>
          <cell r="E172" t="str">
            <v>HEADLIGHT 4000W</v>
          </cell>
          <cell r="F172" t="str">
            <v>台</v>
          </cell>
          <cell r="G172">
            <v>120</v>
          </cell>
          <cell r="H172">
            <v>0</v>
          </cell>
        </row>
        <row r="173">
          <cell r="A173" t="str">
            <v>B#063</v>
          </cell>
          <cell r="B173" t="str">
            <v>灯光</v>
          </cell>
          <cell r="C173" t="str">
            <v>Lighting Control System 灯光控制系统</v>
          </cell>
          <cell r="D173" t="str">
            <v>数字调光台</v>
          </cell>
          <cell r="E173" t="str">
            <v>GRAND MA Controller
GRAND MA 调光台</v>
          </cell>
          <cell r="F173" t="str">
            <v>台</v>
          </cell>
          <cell r="G173">
            <v>1800</v>
          </cell>
          <cell r="H173">
            <v>0</v>
          </cell>
        </row>
        <row r="174">
          <cell r="A174" t="str">
            <v>B#064</v>
          </cell>
          <cell r="B174" t="str">
            <v>灯光</v>
          </cell>
          <cell r="C174" t="str">
            <v>Lighting Control System 灯光控制系统</v>
          </cell>
          <cell r="D174" t="str">
            <v>数字调光台</v>
          </cell>
          <cell r="E174" t="str">
            <v>GRAND MA II Controller
GRAND MA II 调光台</v>
          </cell>
          <cell r="F174" t="str">
            <v>台</v>
          </cell>
          <cell r="G174">
            <v>2000</v>
          </cell>
          <cell r="H174">
            <v>0</v>
          </cell>
        </row>
        <row r="175">
          <cell r="A175" t="str">
            <v>B#065</v>
          </cell>
          <cell r="B175" t="str">
            <v>灯光</v>
          </cell>
          <cell r="C175" t="str">
            <v>Lighting Control System 灯光控制系统</v>
          </cell>
          <cell r="D175" t="str">
            <v>模拟调光台</v>
          </cell>
          <cell r="E175" t="str">
            <v>Avolites Pearl 2010 Controller
珍珠2010 调光台</v>
          </cell>
          <cell r="F175" t="str">
            <v>台</v>
          </cell>
          <cell r="G175">
            <v>950</v>
          </cell>
          <cell r="H175">
            <v>0</v>
          </cell>
        </row>
        <row r="176">
          <cell r="A176" t="str">
            <v>B#066</v>
          </cell>
          <cell r="B176" t="str">
            <v>灯光</v>
          </cell>
          <cell r="C176" t="str">
            <v>Lighting Control System 灯光控制系统</v>
          </cell>
          <cell r="D176" t="str">
            <v>Isolated DMX512 Splitter
信号放大器</v>
          </cell>
          <cell r="E176" t="str">
            <v>-</v>
          </cell>
          <cell r="F176" t="str">
            <v>台</v>
          </cell>
          <cell r="G176">
            <v>100</v>
          </cell>
          <cell r="H176">
            <v>0</v>
          </cell>
        </row>
        <row r="177">
          <cell r="A177" t="str">
            <v>B#067</v>
          </cell>
          <cell r="B177" t="str">
            <v>灯光</v>
          </cell>
          <cell r="C177" t="str">
            <v>Lighting Control System 灯光控制系统</v>
          </cell>
          <cell r="D177" t="str">
            <v>MA信号处理器</v>
          </cell>
          <cell r="E177" t="str">
            <v>MA NSP</v>
          </cell>
          <cell r="F177" t="str">
            <v>台</v>
          </cell>
          <cell r="G177">
            <v>400</v>
          </cell>
          <cell r="H177">
            <v>0</v>
          </cell>
        </row>
        <row r="178">
          <cell r="A178" t="str">
            <v>B#068</v>
          </cell>
          <cell r="B178" t="str">
            <v>灯光</v>
          </cell>
          <cell r="C178" t="str">
            <v>Lighting Control System 灯光控制系统</v>
          </cell>
          <cell r="D178" t="str">
            <v>灯光信号分配器</v>
          </cell>
          <cell r="E178" t="str">
            <v>Lighting DA</v>
          </cell>
          <cell r="F178" t="str">
            <v>台</v>
          </cell>
          <cell r="G178">
            <v>200</v>
          </cell>
          <cell r="H178">
            <v>0</v>
          </cell>
        </row>
        <row r="179">
          <cell r="A179" t="str">
            <v>B#069</v>
          </cell>
          <cell r="B179" t="str">
            <v>结构</v>
          </cell>
          <cell r="C179" t="str">
            <v>Truss Syste
Truss 结构</v>
          </cell>
          <cell r="D179" t="str">
            <v>TRUSS (520 x 760 mm)
灯光吊架(520 x 760 毫米)</v>
          </cell>
          <cell r="E179" t="str">
            <v>-</v>
          </cell>
          <cell r="F179" t="str">
            <v>米</v>
          </cell>
          <cell r="G179">
            <v>121</v>
          </cell>
          <cell r="H179">
            <v>0</v>
          </cell>
        </row>
        <row r="180">
          <cell r="A180" t="str">
            <v>B#070</v>
          </cell>
          <cell r="B180" t="str">
            <v>结构</v>
          </cell>
          <cell r="C180" t="str">
            <v>Truss Syste
Truss 结构</v>
          </cell>
          <cell r="D180" t="str">
            <v>TRUSS (400 x 600 mm)
灯光吊架(400 x 600 毫米)</v>
          </cell>
          <cell r="E180" t="str">
            <v>-</v>
          </cell>
          <cell r="F180" t="str">
            <v>米</v>
          </cell>
          <cell r="G180">
            <v>92</v>
          </cell>
          <cell r="H180">
            <v>0</v>
          </cell>
        </row>
        <row r="181">
          <cell r="A181" t="str">
            <v>B#071</v>
          </cell>
          <cell r="B181" t="str">
            <v>结构</v>
          </cell>
          <cell r="C181" t="str">
            <v>Truss Syste
Truss 结构</v>
          </cell>
          <cell r="D181" t="str">
            <v>TRUSS (300 x 300 mm)
灯光吊架(300 x 300 毫米)</v>
          </cell>
          <cell r="E181" t="str">
            <v>-</v>
          </cell>
          <cell r="F181" t="str">
            <v>米</v>
          </cell>
          <cell r="G181">
            <v>60</v>
          </cell>
          <cell r="H181">
            <v>0</v>
          </cell>
        </row>
        <row r="182">
          <cell r="A182" t="str">
            <v>B#072</v>
          </cell>
          <cell r="B182" t="str">
            <v>特效</v>
          </cell>
          <cell r="C182" t="str">
            <v>烟雾、水雾油化物</v>
          </cell>
          <cell r="D182" t="str">
            <v>彩虹机</v>
          </cell>
          <cell r="E182" t="str">
            <v>-</v>
          </cell>
          <cell r="F182" t="str">
            <v>台</v>
          </cell>
          <cell r="G182">
            <v>873</v>
          </cell>
          <cell r="H182">
            <v>0</v>
          </cell>
        </row>
        <row r="183">
          <cell r="A183" t="str">
            <v>B#073</v>
          </cell>
          <cell r="B183" t="str">
            <v>特效</v>
          </cell>
          <cell r="C183" t="str">
            <v>烟雾、水雾油化物</v>
          </cell>
          <cell r="D183" t="str">
            <v>大功率彩虹机</v>
          </cell>
          <cell r="E183" t="str">
            <v>-</v>
          </cell>
          <cell r="F183" t="str">
            <v>台</v>
          </cell>
          <cell r="G183">
            <v>1100</v>
          </cell>
          <cell r="H183">
            <v>0</v>
          </cell>
        </row>
        <row r="184">
          <cell r="A184" t="str">
            <v>B#074</v>
          </cell>
          <cell r="B184" t="str">
            <v>特效</v>
          </cell>
          <cell r="C184" t="str">
            <v>烟雾、水雾油化物</v>
          </cell>
          <cell r="D184" t="str">
            <v>泡泡机</v>
          </cell>
          <cell r="E184" t="str">
            <v>-</v>
          </cell>
          <cell r="F184" t="str">
            <v>台</v>
          </cell>
          <cell r="G184">
            <v>220</v>
          </cell>
          <cell r="H184">
            <v>0</v>
          </cell>
        </row>
        <row r="185">
          <cell r="A185" t="str">
            <v>B#075</v>
          </cell>
          <cell r="B185" t="str">
            <v>特效</v>
          </cell>
          <cell r="C185" t="str">
            <v>烟雾、水雾油化物</v>
          </cell>
          <cell r="D185" t="str">
            <v>吹纸机</v>
          </cell>
          <cell r="E185" t="str">
            <v>-</v>
          </cell>
          <cell r="F185" t="str">
            <v>台</v>
          </cell>
          <cell r="G185">
            <v>500</v>
          </cell>
          <cell r="H185">
            <v>0</v>
          </cell>
        </row>
        <row r="186">
          <cell r="A186" t="str">
            <v>B#076</v>
          </cell>
          <cell r="B186" t="str">
            <v>特效</v>
          </cell>
          <cell r="C186" t="str">
            <v>布纱类</v>
          </cell>
          <cell r="D186" t="str">
            <v>电磁阀</v>
          </cell>
          <cell r="E186" t="str">
            <v>-</v>
          </cell>
          <cell r="F186" t="str">
            <v>个</v>
          </cell>
          <cell r="G186">
            <v>300</v>
          </cell>
          <cell r="H186">
            <v>0</v>
          </cell>
        </row>
        <row r="187">
          <cell r="A187" t="str">
            <v>B#077</v>
          </cell>
          <cell r="B187" t="str">
            <v>特效</v>
          </cell>
          <cell r="C187" t="str">
            <v>布纱类</v>
          </cell>
          <cell r="D187" t="str">
            <v>幕布</v>
          </cell>
          <cell r="E187" t="str">
            <v>-</v>
          </cell>
          <cell r="F187" t="str">
            <v>平米</v>
          </cell>
          <cell r="G187">
            <v>250</v>
          </cell>
          <cell r="H187">
            <v>0</v>
          </cell>
        </row>
        <row r="188">
          <cell r="A188" t="str">
            <v>B#078</v>
          </cell>
          <cell r="B188" t="str">
            <v>同传及即席发言</v>
          </cell>
          <cell r="C188" t="str">
            <v>Presentation System
即席发言系统</v>
          </cell>
          <cell r="D188" t="str">
            <v>手拉手会议系统主机</v>
          </cell>
          <cell r="E188" t="str">
            <v>-</v>
          </cell>
          <cell r="F188" t="str">
            <v>台</v>
          </cell>
          <cell r="G188">
            <v>1000</v>
          </cell>
          <cell r="H188">
            <v>0</v>
          </cell>
        </row>
        <row r="189">
          <cell r="A189" t="str">
            <v>B#079</v>
          </cell>
          <cell r="B189" t="str">
            <v>同传及即席发言</v>
          </cell>
          <cell r="C189" t="str">
            <v>Presentation System
即席发言系统</v>
          </cell>
          <cell r="D189" t="str">
            <v>手拉手会议系统话筒</v>
          </cell>
          <cell r="E189" t="str">
            <v>-</v>
          </cell>
          <cell r="F189" t="str">
            <v>个</v>
          </cell>
          <cell r="G189">
            <v>100</v>
          </cell>
          <cell r="H189">
            <v>0</v>
          </cell>
        </row>
        <row r="190">
          <cell r="A190" t="str">
            <v>B#080</v>
          </cell>
          <cell r="B190" t="str">
            <v>同传及即席发言</v>
          </cell>
          <cell r="C190" t="str">
            <v>设备</v>
          </cell>
          <cell r="D190" t="str">
            <v>音频扩展器</v>
          </cell>
          <cell r="E190" t="str">
            <v>同传音频输出设备（常用于同传音源提取）</v>
          </cell>
          <cell r="F190" t="str">
            <v>个</v>
          </cell>
          <cell r="G190">
            <v>150</v>
          </cell>
          <cell r="H190">
            <v>0</v>
          </cell>
        </row>
        <row r="191">
          <cell r="A191" t="str">
            <v>B#081</v>
          </cell>
          <cell r="B191" t="str">
            <v>全息投影</v>
          </cell>
          <cell r="C191" t="str">
            <v>Holographic Projection File
全息投影膜</v>
          </cell>
          <cell r="D191" t="str">
            <v>Holographic Projection File
全息投影膜</v>
          </cell>
          <cell r="E191" t="str">
            <v>-</v>
          </cell>
          <cell r="F191" t="str">
            <v>平米</v>
          </cell>
          <cell r="G191">
            <v>150</v>
          </cell>
          <cell r="H191">
            <v>0</v>
          </cell>
        </row>
        <row r="192">
          <cell r="A192" t="str">
            <v>B#082</v>
          </cell>
          <cell r="B192" t="str">
            <v>直播</v>
          </cell>
          <cell r="C192" t="str">
            <v>摄像设备</v>
          </cell>
          <cell r="D192" t="str">
            <v>aja硬盘</v>
          </cell>
          <cell r="E192" t="str">
            <v>-</v>
          </cell>
          <cell r="F192" t="str">
            <v>每台每天</v>
          </cell>
          <cell r="G192">
            <v>600</v>
          </cell>
          <cell r="H192">
            <v>0</v>
          </cell>
        </row>
        <row r="193">
          <cell r="A193" t="str">
            <v>B#083</v>
          </cell>
          <cell r="B193" t="str">
            <v>直播</v>
          </cell>
          <cell r="C193" t="str">
            <v>摄像设备</v>
          </cell>
          <cell r="D193" t="str">
            <v>高清摄像机（天眼）</v>
          </cell>
          <cell r="E193" t="str">
            <v>SONY-2580</v>
          </cell>
          <cell r="F193" t="str">
            <v>每台每天</v>
          </cell>
          <cell r="G193">
            <v>1800</v>
          </cell>
          <cell r="H193">
            <v>0</v>
          </cell>
        </row>
        <row r="194">
          <cell r="A194" t="str">
            <v>B#084</v>
          </cell>
          <cell r="B194" t="str">
            <v>直播</v>
          </cell>
          <cell r="C194" t="str">
            <v>导播讯道设备（4讯起）</v>
          </cell>
          <cell r="D194" t="str">
            <v>高清切换台</v>
          </cell>
          <cell r="E194" t="str">
            <v>CCU讯道系统（1ME Panasonic AV-HS410），切换台1个、监视器+线缆</v>
          </cell>
          <cell r="F194" t="str">
            <v>每讯道每天</v>
          </cell>
          <cell r="G194">
            <v>1200</v>
          </cell>
          <cell r="H194">
            <v>0</v>
          </cell>
        </row>
        <row r="195">
          <cell r="A195" t="str">
            <v>B#085</v>
          </cell>
          <cell r="B195" t="str">
            <v>直播</v>
          </cell>
          <cell r="C195" t="str">
            <v>视频设备</v>
          </cell>
          <cell r="D195" t="str">
            <v>切换台</v>
          </cell>
          <cell r="E195" t="str">
            <v>SNELL-Kahuna 9600（60P）</v>
          </cell>
          <cell r="F195" t="str">
            <v>每台每天</v>
          </cell>
          <cell r="G195">
            <v>2000</v>
          </cell>
          <cell r="H195">
            <v>0</v>
          </cell>
        </row>
        <row r="196">
          <cell r="A196" t="str">
            <v>B#086</v>
          </cell>
          <cell r="B196" t="str">
            <v>直播</v>
          </cell>
          <cell r="C196" t="str">
            <v>视频设备</v>
          </cell>
          <cell r="D196" t="str">
            <v>切换台</v>
          </cell>
          <cell r="E196" t="str">
            <v>SNELL-Kahuna 6400-6U CTO（60P）</v>
          </cell>
          <cell r="F196" t="str">
            <v>每台每天</v>
          </cell>
          <cell r="G196">
            <v>1500</v>
          </cell>
          <cell r="H196">
            <v>0</v>
          </cell>
        </row>
        <row r="197">
          <cell r="A197" t="str">
            <v>B#087</v>
          </cell>
          <cell r="B197" t="str">
            <v>直播</v>
          </cell>
          <cell r="C197" t="str">
            <v>视频设备</v>
          </cell>
          <cell r="D197" t="str">
            <v>切换台</v>
          </cell>
          <cell r="E197" t="str">
            <v>BMD-ATEM 2ME（50I）</v>
          </cell>
          <cell r="F197" t="str">
            <v>每台每天</v>
          </cell>
          <cell r="G197">
            <v>2500</v>
          </cell>
          <cell r="H197">
            <v>0</v>
          </cell>
        </row>
        <row r="199">
          <cell r="A199" t="str">
            <v>C#001</v>
          </cell>
          <cell r="B199" t="str">
            <v>新零售相关</v>
          </cell>
          <cell r="C199" t="str">
            <v>后端开发人员</v>
          </cell>
          <cell r="D199" t="str">
            <v>人员费用</v>
          </cell>
          <cell r="E199" t="str">
            <v>后端内容维护（内容定制化）</v>
          </cell>
          <cell r="F199" t="str">
            <v>每人每天</v>
          </cell>
          <cell r="G199">
            <v>2000</v>
          </cell>
          <cell r="H199">
            <v>0</v>
          </cell>
        </row>
        <row r="200">
          <cell r="A200" t="str">
            <v>C#002</v>
          </cell>
          <cell r="B200" t="str">
            <v>内容制作</v>
          </cell>
          <cell r="C200" t="str">
            <v>视频制作</v>
          </cell>
          <cell r="D200" t="str">
            <v>活动流程相关视频素材包装及剪辑</v>
          </cell>
          <cell r="E200" t="str">
            <v>现有素材+包含简单后期渲染输出，开场3分钟以内，串场1分钟以内</v>
          </cell>
          <cell r="F200" t="str">
            <v>秒</v>
          </cell>
          <cell r="G200">
            <v>260</v>
          </cell>
          <cell r="H200">
            <v>0</v>
          </cell>
        </row>
        <row r="201">
          <cell r="A201" t="str">
            <v>C#003</v>
          </cell>
          <cell r="B201" t="str">
            <v>内容制作</v>
          </cell>
          <cell r="C201" t="str">
            <v>视频制作</v>
          </cell>
          <cell r="D201" t="str">
            <v>活动内容素材整理、快速剪辑，粗剪</v>
          </cell>
          <cell r="E201" t="str">
            <v>拍摄结束后2小时内完成快速剪辑，2分钟以内，超出2分钟按照2分钟计价</v>
          </cell>
          <cell r="F201" t="str">
            <v>条</v>
          </cell>
          <cell r="G201">
            <v>3000</v>
          </cell>
          <cell r="H201">
            <v>0</v>
          </cell>
        </row>
        <row r="202">
          <cell r="A202" t="str">
            <v>C#004</v>
          </cell>
          <cell r="B202" t="str">
            <v>摄影摄像</v>
          </cell>
          <cell r="C202" t="str">
            <v>摄影</v>
          </cell>
          <cell r="D202" t="str">
            <v>普通数字摄影</v>
          </cell>
          <cell r="E202" t="str">
            <v>人员劳务费及基础拍摄设备。不含住宿、交通、补贴等费用，每天不超过8小时，彩排与活动日价格一致（5年从业经验）</v>
          </cell>
          <cell r="F202" t="str">
            <v>每人每天</v>
          </cell>
          <cell r="G202">
            <v>3500</v>
          </cell>
          <cell r="H202">
            <v>0</v>
          </cell>
        </row>
        <row r="203">
          <cell r="A203" t="str">
            <v>C#005</v>
          </cell>
          <cell r="B203" t="str">
            <v>摄影摄像</v>
          </cell>
          <cell r="C203" t="str">
            <v>摄像</v>
          </cell>
          <cell r="D203" t="str">
            <v>延时拍摄</v>
          </cell>
          <cell r="E203" t="str">
            <v>人员劳务费及基础拍摄设备。不含住宿、交通、补贴等费用（5年从业经验）</v>
          </cell>
          <cell r="F203" t="str">
            <v>每人每天</v>
          </cell>
          <cell r="G203">
            <v>3500</v>
          </cell>
          <cell r="H203">
            <v>0</v>
          </cell>
        </row>
        <row r="204">
          <cell r="A204" t="str">
            <v>C#006</v>
          </cell>
          <cell r="B204" t="str">
            <v>摄影摄像</v>
          </cell>
          <cell r="C204" t="str">
            <v>摄像</v>
          </cell>
          <cell r="D204" t="str">
            <v>普通数字视频拍摄</v>
          </cell>
          <cell r="E204" t="str">
            <v>人员劳务费及基础拍摄设备。不含住宿、交通、补贴等费用，每天不超过8小时，彩排与活动日价格一致（5年从业经验）</v>
          </cell>
          <cell r="F204" t="str">
            <v>每人每天</v>
          </cell>
          <cell r="G204">
            <v>2300</v>
          </cell>
          <cell r="H204">
            <v>0</v>
          </cell>
        </row>
        <row r="205">
          <cell r="A205" t="str">
            <v>C#007</v>
          </cell>
          <cell r="B205" t="str">
            <v>摄影摄像</v>
          </cell>
          <cell r="C205" t="str">
            <v>摄影摄像</v>
          </cell>
          <cell r="D205" t="str">
            <v>航拍</v>
          </cell>
          <cell r="E205" t="str">
            <v>飞手人员及基础设备劳务费。不含住宿、交通、补贴等费用，每天不超过8小时，彩排与活动日价格一致</v>
          </cell>
          <cell r="F205" t="str">
            <v>每人每天</v>
          </cell>
          <cell r="G205">
            <v>3500</v>
          </cell>
          <cell r="H205">
            <v>0</v>
          </cell>
        </row>
        <row r="206">
          <cell r="A206" t="str">
            <v>C#008</v>
          </cell>
          <cell r="B206" t="str">
            <v>摄影摄像</v>
          </cell>
          <cell r="C206" t="str">
            <v>云摄影</v>
          </cell>
          <cell r="D206" t="str">
            <v>现场修图师</v>
          </cell>
          <cell r="E206" t="str">
            <v>人员劳务，不含住宿、交通、补贴等费用，每天不超过8小时</v>
          </cell>
          <cell r="F206" t="str">
            <v>每人每天</v>
          </cell>
          <cell r="G206">
            <v>1500</v>
          </cell>
          <cell r="H206">
            <v>0</v>
          </cell>
        </row>
        <row r="207">
          <cell r="A207" t="str">
            <v>C#009</v>
          </cell>
          <cell r="B207" t="str">
            <v>摄影摄像</v>
          </cell>
          <cell r="C207" t="str">
            <v>云摄影</v>
          </cell>
          <cell r="D207" t="str">
            <v>摄影师+修图+平台使用</v>
          </cell>
          <cell r="E207" t="str">
            <v>人员劳务费及基础拍摄设备。不含住宿、交通、补贴等费用，每天不超过8小时，彩排与活动日价格一致</v>
          </cell>
          <cell r="F207" t="str">
            <v>每人每天</v>
          </cell>
          <cell r="G207">
            <v>3495</v>
          </cell>
          <cell r="H207">
            <v>0</v>
          </cell>
        </row>
        <row r="208">
          <cell r="A208" t="str">
            <v>C#010</v>
          </cell>
          <cell r="B208" t="str">
            <v>摄影摄像</v>
          </cell>
          <cell r="C208" t="str">
            <v>云摄影</v>
          </cell>
          <cell r="D208" t="str">
            <v>Ai修图+平台使用</v>
          </cell>
          <cell r="E208" t="str">
            <v>AI修图及平台使用，例如VPHOTO</v>
          </cell>
          <cell r="F208" t="str">
            <v>场</v>
          </cell>
          <cell r="G208">
            <v>3500</v>
          </cell>
          <cell r="H208">
            <v>0</v>
          </cell>
        </row>
        <row r="209">
          <cell r="A209" t="str">
            <v>C#011</v>
          </cell>
          <cell r="B209" t="str">
            <v>技术人员</v>
          </cell>
          <cell r="C209" t="str">
            <v>灯光音视频技术人员</v>
          </cell>
          <cell r="D209" t="str">
            <v>总监-现场总控</v>
          </cell>
          <cell r="E209" t="str">
            <v>普通级别，人员劳务费。不含住宿、交通、补贴等费用，每场不超过8小时</v>
          </cell>
          <cell r="F209" t="str">
            <v>每人每天</v>
          </cell>
          <cell r="G209">
            <v>570</v>
          </cell>
          <cell r="H209">
            <v>0</v>
          </cell>
        </row>
        <row r="210">
          <cell r="A210" t="str">
            <v>C#012</v>
          </cell>
          <cell r="B210" t="str">
            <v>技术人员</v>
          </cell>
          <cell r="C210" t="str">
            <v>灯光音视频技术人员</v>
          </cell>
          <cell r="D210" t="str">
            <v>技师-控台人员</v>
          </cell>
          <cell r="E210" t="str">
            <v>人员劳务费。不含住宿、交通、补贴等费用，每场不超过8小时</v>
          </cell>
          <cell r="F210" t="str">
            <v>每人每天</v>
          </cell>
          <cell r="G210">
            <v>600</v>
          </cell>
          <cell r="H210">
            <v>0</v>
          </cell>
        </row>
        <row r="211">
          <cell r="A211" t="str">
            <v>C#013</v>
          </cell>
          <cell r="B211" t="str">
            <v>技术人员</v>
          </cell>
          <cell r="C211" t="str">
            <v>直播推流技术人员</v>
          </cell>
          <cell r="D211" t="str">
            <v>推流设备技术人员</v>
          </cell>
          <cell r="E211" t="str">
            <v>人员劳务费。不含住宿、交通、补贴等费用，每场不超过4小时，活动当日推流操作及保障</v>
          </cell>
          <cell r="F211" t="str">
            <v>每人每天</v>
          </cell>
          <cell r="G211">
            <v>1722</v>
          </cell>
          <cell r="H211">
            <v>0</v>
          </cell>
        </row>
        <row r="212">
          <cell r="A212" t="str">
            <v>C#014</v>
          </cell>
          <cell r="B212" t="str">
            <v>搭建人员</v>
          </cell>
          <cell r="C212" t="str">
            <v>搭建人员</v>
          </cell>
          <cell r="D212" t="str">
            <v>搭建人工</v>
          </cell>
          <cell r="E212" t="str">
            <v>人员劳务费，每场不超过8小时</v>
          </cell>
          <cell r="F212" t="str">
            <v>每人每场</v>
          </cell>
          <cell r="G212">
            <v>300</v>
          </cell>
          <cell r="H212">
            <v>0</v>
          </cell>
        </row>
        <row r="213">
          <cell r="A213" t="str">
            <v>C#015</v>
          </cell>
          <cell r="B213" t="str">
            <v>搭建人员</v>
          </cell>
          <cell r="C213" t="str">
            <v>搭建人员</v>
          </cell>
          <cell r="D213" t="str">
            <v>高空作业</v>
          </cell>
          <cell r="E213" t="str">
            <v>持高空作业资格证专业上岗人员，人员劳务费，每场不超过8小时</v>
          </cell>
          <cell r="F213" t="str">
            <v>每人每场</v>
          </cell>
          <cell r="G213">
            <v>500</v>
          </cell>
          <cell r="H213">
            <v>0</v>
          </cell>
        </row>
        <row r="214">
          <cell r="A214" t="str">
            <v>C#016</v>
          </cell>
          <cell r="B214" t="str">
            <v>运营人员</v>
          </cell>
          <cell r="C214" t="str">
            <v>服务人员</v>
          </cell>
          <cell r="D214" t="str">
            <v>保洁</v>
          </cell>
          <cell r="E214" t="str">
            <v>人员劳务费，每场按4小时计，含个税</v>
          </cell>
          <cell r="F214" t="str">
            <v>每人每场</v>
          </cell>
          <cell r="G214">
            <v>187</v>
          </cell>
          <cell r="H214">
            <v>0</v>
          </cell>
        </row>
        <row r="215">
          <cell r="A215" t="str">
            <v>C#017</v>
          </cell>
          <cell r="B215" t="str">
            <v>运营人员</v>
          </cell>
          <cell r="C215" t="str">
            <v>服务人员</v>
          </cell>
          <cell r="D215" t="str">
            <v>普通保安</v>
          </cell>
          <cell r="E215" t="str">
            <v>搭建、展区、外场用安保（人员劳务费，每场不超过8小时，含个税）</v>
          </cell>
          <cell r="F215" t="str">
            <v>每人每场</v>
          </cell>
          <cell r="G215">
            <v>421</v>
          </cell>
          <cell r="H215">
            <v>0</v>
          </cell>
        </row>
        <row r="216">
          <cell r="A216" t="str">
            <v>C#018</v>
          </cell>
          <cell r="B216" t="str">
            <v>运营人员</v>
          </cell>
          <cell r="C216" t="str">
            <v>服务人员</v>
          </cell>
          <cell r="D216" t="str">
            <v>高级保安</v>
          </cell>
          <cell r="E216" t="str">
            <v>内场安保（对形象有要求）人员劳务费，每场不超过8小时，含个税</v>
          </cell>
          <cell r="F216" t="str">
            <v>每人每场</v>
          </cell>
          <cell r="G216">
            <v>700</v>
          </cell>
          <cell r="H216">
            <v>0</v>
          </cell>
        </row>
        <row r="217">
          <cell r="A217" t="str">
            <v>C#019</v>
          </cell>
          <cell r="B217" t="str">
            <v>运营人员</v>
          </cell>
          <cell r="C217" t="str">
            <v>服务人员</v>
          </cell>
          <cell r="D217" t="str">
            <v>手持金属检测器</v>
          </cell>
          <cell r="E217" t="str">
            <v>-</v>
          </cell>
          <cell r="F217" t="str">
            <v>每台每天</v>
          </cell>
          <cell r="G217">
            <v>500</v>
          </cell>
          <cell r="H217">
            <v>0</v>
          </cell>
        </row>
        <row r="218">
          <cell r="A218" t="str">
            <v>C#020</v>
          </cell>
          <cell r="B218" t="str">
            <v>运营人员</v>
          </cell>
          <cell r="C218" t="str">
            <v>服务人员</v>
          </cell>
          <cell r="D218" t="str">
            <v>安检门</v>
          </cell>
          <cell r="E218" t="str">
            <v>-</v>
          </cell>
          <cell r="F218" t="str">
            <v>每台每天</v>
          </cell>
          <cell r="G218">
            <v>1500</v>
          </cell>
          <cell r="H218">
            <v>0</v>
          </cell>
        </row>
        <row r="219">
          <cell r="A219" t="str">
            <v>C#021</v>
          </cell>
          <cell r="B219" t="str">
            <v>运营人员</v>
          </cell>
          <cell r="C219" t="str">
            <v>服务人员</v>
          </cell>
          <cell r="D219" t="str">
            <v>安检机</v>
          </cell>
          <cell r="E219" t="str">
            <v>-</v>
          </cell>
          <cell r="F219" t="str">
            <v>每台每天</v>
          </cell>
          <cell r="G219">
            <v>2000</v>
          </cell>
          <cell r="H219">
            <v>0</v>
          </cell>
        </row>
        <row r="220">
          <cell r="A220" t="str">
            <v>C#022</v>
          </cell>
          <cell r="B220" t="str">
            <v>运营人员</v>
          </cell>
          <cell r="C220" t="str">
            <v>服务人员</v>
          </cell>
          <cell r="D220" t="str">
            <v>高级礼仪</v>
          </cell>
          <cell r="E220" t="str">
            <v>身高168cm以上，有过2年以上大型活动经验
人员劳务费。不含住宿、交通、补贴等费用，每场不超过8小时
彩排按每人0.5场收费，含个税</v>
          </cell>
          <cell r="F220" t="str">
            <v>每人每场</v>
          </cell>
          <cell r="G220">
            <v>944</v>
          </cell>
          <cell r="H220">
            <v>1888</v>
          </cell>
        </row>
        <row r="221">
          <cell r="A221" t="str">
            <v>C#023</v>
          </cell>
          <cell r="B221" t="str">
            <v>运营人员</v>
          </cell>
          <cell r="C221" t="str">
            <v>服务人员</v>
          </cell>
          <cell r="D221" t="str">
            <v>礼仪</v>
          </cell>
          <cell r="E221" t="str">
            <v>人员劳务费。不含住宿、交通、补贴等费用，每场不超过8小时
彩排按每人0.5场收费，含个税</v>
          </cell>
          <cell r="F221" t="str">
            <v>每人每场</v>
          </cell>
          <cell r="G221">
            <v>650</v>
          </cell>
          <cell r="H221">
            <v>0</v>
          </cell>
        </row>
        <row r="222">
          <cell r="A222" t="str">
            <v>C#024</v>
          </cell>
          <cell r="B222" t="str">
            <v>运营人员</v>
          </cell>
          <cell r="C222" t="str">
            <v>服务人员</v>
          </cell>
          <cell r="D222" t="str">
            <v>兼职人员</v>
          </cell>
          <cell r="E222" t="str">
            <v>人员劳务费。不含住宿、交通、补贴等费用，每场不超过8小时
彩排按每人0.5场收费，含个税</v>
          </cell>
          <cell r="F222" t="str">
            <v>每人每场</v>
          </cell>
          <cell r="G222">
            <v>300</v>
          </cell>
          <cell r="H222">
            <v>0</v>
          </cell>
        </row>
        <row r="223">
          <cell r="A223" t="str">
            <v>C#025</v>
          </cell>
          <cell r="B223" t="str">
            <v>运营人员</v>
          </cell>
          <cell r="C223" t="str">
            <v>演职员</v>
          </cell>
          <cell r="D223" t="str">
            <v>妆发</v>
          </cell>
          <cell r="E223" t="str">
            <v>3年以上化妆经验
人员劳务费。不含住宿、交通、补贴等费用，每场不超过8小时，含个税，此价格为最高限价，以实际发生为准</v>
          </cell>
          <cell r="F223" t="str">
            <v>每人每场</v>
          </cell>
          <cell r="G223">
            <v>1500</v>
          </cell>
          <cell r="H223">
            <v>0</v>
          </cell>
        </row>
        <row r="224">
          <cell r="A224" t="str">
            <v>C#026</v>
          </cell>
          <cell r="B224" t="str">
            <v>运营人员</v>
          </cell>
          <cell r="C224" t="str">
            <v>演职员</v>
          </cell>
          <cell r="D224" t="str">
            <v>DJ</v>
          </cell>
          <cell r="E224" t="str">
            <v>3年以上DJ经验
人员劳务费。不含住宿、交通、补贴等费用，每场不超过8小时，含个税</v>
          </cell>
          <cell r="F224" t="str">
            <v>每人每场</v>
          </cell>
          <cell r="G224">
            <v>2500</v>
          </cell>
          <cell r="H224">
            <v>0</v>
          </cell>
        </row>
        <row r="225">
          <cell r="A225" t="str">
            <v>C#027</v>
          </cell>
          <cell r="B225" t="str">
            <v>运营人员</v>
          </cell>
          <cell r="C225" t="str">
            <v>演职员</v>
          </cell>
          <cell r="D225" t="str">
            <v>编舞老师</v>
          </cell>
          <cell r="E225" t="str">
            <v>3年以上编舞经验
人员劳务费。不含住宿、交通、补贴等费用，每场不超过2小时，含个税</v>
          </cell>
          <cell r="F225" t="str">
            <v>每人每节课</v>
          </cell>
          <cell r="G225">
            <v>2152</v>
          </cell>
          <cell r="H225">
            <v>0</v>
          </cell>
        </row>
        <row r="226">
          <cell r="A226" t="str">
            <v>C#028</v>
          </cell>
          <cell r="B226" t="str">
            <v>运营人员</v>
          </cell>
          <cell r="C226" t="str">
            <v>翻译速记</v>
          </cell>
          <cell r="D226" t="str">
            <v>速记</v>
          </cell>
          <cell r="E226" t="str">
            <v>专业速记证书
人员劳务费。不含住宿、交通、补贴等费用，每场不超过4小时，含个税</v>
          </cell>
          <cell r="F226" t="str">
            <v>每人每场</v>
          </cell>
          <cell r="G226">
            <v>1400</v>
          </cell>
          <cell r="H226">
            <v>0</v>
          </cell>
        </row>
        <row r="227">
          <cell r="A227" t="str">
            <v>C#029</v>
          </cell>
          <cell r="B227" t="str">
            <v>运营人员</v>
          </cell>
          <cell r="C227" t="str">
            <v>翻译速记</v>
          </cell>
          <cell r="D227" t="str">
            <v>中英同传</v>
          </cell>
          <cell r="E227" t="str">
            <v>AIIC译员，获得国际会议口译协会会员资质，10年以上同传经验，多次提供国际/国家级会议、企业领袖的同传服务。
人员劳务费。不含住宿、交通、补贴等费用，含个税</v>
          </cell>
          <cell r="F227" t="str">
            <v>每人每半天</v>
          </cell>
          <cell r="G227">
            <v>8500</v>
          </cell>
          <cell r="H227">
            <v>0</v>
          </cell>
        </row>
        <row r="228">
          <cell r="A228" t="str">
            <v>C#030</v>
          </cell>
          <cell r="B228" t="str">
            <v>运营人员</v>
          </cell>
          <cell r="C228" t="str">
            <v>翻译速记</v>
          </cell>
          <cell r="D228" t="str">
            <v>中英同传</v>
          </cell>
          <cell r="E228" t="str">
            <v>AIIC译员，获得国际会议口译协会会员资质，10年以上同传经验，多次提供国际/国家级会议、企业领袖的同传服务。
人员劳务费。不含住宿、交通、补贴等费用，含个税</v>
          </cell>
          <cell r="F228" t="str">
            <v>每人每天</v>
          </cell>
          <cell r="G228">
            <v>10000</v>
          </cell>
          <cell r="H228">
            <v>0</v>
          </cell>
        </row>
        <row r="229">
          <cell r="A229" t="str">
            <v>C#031</v>
          </cell>
          <cell r="B229" t="str">
            <v>运营人员</v>
          </cell>
          <cell r="C229" t="str">
            <v>翻译速记</v>
          </cell>
          <cell r="D229" t="str">
            <v>中英同传</v>
          </cell>
          <cell r="E229" t="str">
            <v>资深译员，国内重点语言类学校口译专业毕业，5年以上同传经验，多次提供大型会议、企业级会议的同传服务。
人员劳务费。不含住宿、交通、补贴等费用，含个税</v>
          </cell>
          <cell r="F229" t="str">
            <v>每人每半天</v>
          </cell>
          <cell r="G229">
            <v>3800</v>
          </cell>
          <cell r="H229">
            <v>0</v>
          </cell>
        </row>
        <row r="230">
          <cell r="A230" t="str">
            <v>C#032</v>
          </cell>
          <cell r="B230" t="str">
            <v>运营人员</v>
          </cell>
          <cell r="C230" t="str">
            <v>翻译速记</v>
          </cell>
          <cell r="D230" t="str">
            <v>中英同传</v>
          </cell>
          <cell r="E230" t="str">
            <v>资深译员，国内重点语言类学校口译专业毕业，5年以上同传经验，多次提供大型会议、企业级会议的同传服务。
人员劳务费。不含住宿、交通、补贴等费用，含个税</v>
          </cell>
          <cell r="F230" t="str">
            <v>每人每天</v>
          </cell>
          <cell r="G230">
            <v>5500</v>
          </cell>
          <cell r="H230">
            <v>0</v>
          </cell>
        </row>
        <row r="231">
          <cell r="A231" t="str">
            <v>C#033</v>
          </cell>
          <cell r="B231" t="str">
            <v>运营人员</v>
          </cell>
          <cell r="C231" t="str">
            <v>翻译速记</v>
          </cell>
          <cell r="D231" t="str">
            <v>中英交传</v>
          </cell>
          <cell r="E231" t="str">
            <v>AIIC译员，获得国际会议口译协会会员资质，10年以上同传经验，多次提供国际/国家级会议、企业领袖的同传服务。
人员劳务费。不含住宿、交通、补贴等费用，含个税</v>
          </cell>
          <cell r="F231" t="str">
            <v>每人每半天</v>
          </cell>
          <cell r="G231">
            <v>8000</v>
          </cell>
          <cell r="H231">
            <v>0</v>
          </cell>
        </row>
        <row r="232">
          <cell r="A232" t="str">
            <v>C#034</v>
          </cell>
          <cell r="B232" t="str">
            <v>运营人员</v>
          </cell>
          <cell r="C232" t="str">
            <v>翻译速记</v>
          </cell>
          <cell r="D232" t="str">
            <v>中英交传</v>
          </cell>
          <cell r="E232" t="str">
            <v>AIIC译员，获得国际会议口译协会会员资质，10年以上同传经验，多次提供国际/国家级会议、企业领袖的同传服务。
人员劳务费。不含住宿、交通、补贴等费用，含个税</v>
          </cell>
          <cell r="F232" t="str">
            <v>每人每天</v>
          </cell>
          <cell r="G232">
            <v>10000</v>
          </cell>
          <cell r="H232">
            <v>0</v>
          </cell>
        </row>
        <row r="233">
          <cell r="A233" t="str">
            <v>C#035</v>
          </cell>
          <cell r="B233" t="str">
            <v>运营人员</v>
          </cell>
          <cell r="C233" t="str">
            <v>翻译速记</v>
          </cell>
          <cell r="D233" t="str">
            <v>中英交传</v>
          </cell>
          <cell r="E233" t="str">
            <v>资深译员，国内重点语言类学校口译专业毕业，5年以上同传经验，多次提供大型会议、企业级会议的同传服务。
人员劳务费。不含住宿、交通、补贴等费用，含个税</v>
          </cell>
          <cell r="F233" t="str">
            <v>每人每半天</v>
          </cell>
          <cell r="G233">
            <v>3181</v>
          </cell>
          <cell r="H233">
            <v>0</v>
          </cell>
        </row>
        <row r="234">
          <cell r="A234" t="str">
            <v>C#036</v>
          </cell>
          <cell r="B234" t="str">
            <v>运营人员</v>
          </cell>
          <cell r="C234" t="str">
            <v>翻译速记</v>
          </cell>
          <cell r="D234" t="str">
            <v>中英交传</v>
          </cell>
          <cell r="E234" t="str">
            <v>资深译员，国内重点语言类学校口译专业毕业，5年以上同传经验，多次提供大型会议、企业级会议的同传服务。
人员劳务费。不含住宿、交通、补贴等费用，含个税</v>
          </cell>
          <cell r="F234" t="str">
            <v>每人每天</v>
          </cell>
          <cell r="G234">
            <v>4409</v>
          </cell>
          <cell r="H234">
            <v>0</v>
          </cell>
        </row>
        <row r="235">
          <cell r="A235" t="str">
            <v>C#037</v>
          </cell>
          <cell r="B235" t="str">
            <v>运营人员</v>
          </cell>
          <cell r="C235" t="str">
            <v>专业人员</v>
          </cell>
          <cell r="D235" t="str">
            <v>其他技术人员</v>
          </cell>
          <cell r="E235" t="str">
            <v>AR技术人员(8小时，不含住宿、交通、补贴等费用，含餐费）</v>
          </cell>
          <cell r="F235" t="str">
            <v>每人每天</v>
          </cell>
          <cell r="G235">
            <v>600</v>
          </cell>
          <cell r="H235">
            <v>0</v>
          </cell>
        </row>
        <row r="236">
          <cell r="A236" t="str">
            <v>C#038</v>
          </cell>
          <cell r="B236" t="str">
            <v>运营人员</v>
          </cell>
          <cell r="C236" t="str">
            <v>专业人员</v>
          </cell>
          <cell r="D236" t="str">
            <v>其他技术人员</v>
          </cell>
          <cell r="E236" t="str">
            <v>其他技术工程师(8小时，不含住宿、交通、补贴等费用，含餐费）</v>
          </cell>
          <cell r="F236" t="str">
            <v>每人每天</v>
          </cell>
          <cell r="G236">
            <v>600</v>
          </cell>
          <cell r="H236">
            <v>0</v>
          </cell>
        </row>
        <row r="237">
          <cell r="A237" t="str">
            <v>C#039</v>
          </cell>
          <cell r="B237" t="str">
            <v>运营人员</v>
          </cell>
          <cell r="C237" t="str">
            <v>专业人员</v>
          </cell>
          <cell r="D237" t="str">
            <v>录音师</v>
          </cell>
          <cell r="E237" t="str">
            <v>录音师助理-初级(8小时，不含住宿、交通、补贴等费用，含餐费）</v>
          </cell>
          <cell r="F237" t="str">
            <v>每人每天</v>
          </cell>
          <cell r="G237">
            <v>500</v>
          </cell>
          <cell r="H237">
            <v>0</v>
          </cell>
        </row>
        <row r="238">
          <cell r="A238" t="str">
            <v>C#040</v>
          </cell>
          <cell r="B238" t="str">
            <v>运营人员</v>
          </cell>
          <cell r="C238" t="str">
            <v>专业人员</v>
          </cell>
          <cell r="D238" t="str">
            <v>录音师</v>
          </cell>
          <cell r="E238" t="str">
            <v>普通级别录音师-中级(8小时，不含住宿、交通、补贴等费用，含餐费）</v>
          </cell>
          <cell r="F238" t="str">
            <v>每人每天</v>
          </cell>
          <cell r="G238">
            <v>600</v>
          </cell>
          <cell r="H238">
            <v>0</v>
          </cell>
        </row>
        <row r="239">
          <cell r="A239" t="str">
            <v>C#041</v>
          </cell>
          <cell r="B239" t="str">
            <v>运营人员</v>
          </cell>
          <cell r="C239" t="str">
            <v>专业人员</v>
          </cell>
          <cell r="D239" t="str">
            <v>其他专业人员</v>
          </cell>
          <cell r="E239" t="str">
            <v>普通解说(8小时，不含住宿、交通、补贴等费用，含餐费）</v>
          </cell>
          <cell r="F239" t="str">
            <v>每人每天</v>
          </cell>
          <cell r="G239">
            <v>600</v>
          </cell>
          <cell r="H239">
            <v>0</v>
          </cell>
        </row>
        <row r="240">
          <cell r="A240" t="str">
            <v>C#042</v>
          </cell>
          <cell r="B240" t="str">
            <v>运营人员</v>
          </cell>
          <cell r="C240" t="str">
            <v>专业人员</v>
          </cell>
          <cell r="D240" t="str">
            <v>其他专业人员</v>
          </cell>
          <cell r="E240" t="str">
            <v>资深解说(8小时，不含住宿、交通、补贴等费用，含餐费）</v>
          </cell>
          <cell r="F240" t="str">
            <v>每人每天</v>
          </cell>
          <cell r="G240">
            <v>1500</v>
          </cell>
          <cell r="H240">
            <v>0</v>
          </cell>
        </row>
        <row r="241">
          <cell r="A241" t="str">
            <v>C#043</v>
          </cell>
          <cell r="B241" t="str">
            <v>运营人员</v>
          </cell>
          <cell r="C241" t="str">
            <v>专业人员</v>
          </cell>
          <cell r="D241" t="str">
            <v>其他专业人员</v>
          </cell>
          <cell r="E241" t="str">
            <v>普通裁判(8小时，不含住宿、交通、补贴等费用，含餐费）</v>
          </cell>
          <cell r="F241" t="str">
            <v>每人每天</v>
          </cell>
          <cell r="G241">
            <v>1000</v>
          </cell>
          <cell r="H241">
            <v>0</v>
          </cell>
        </row>
        <row r="242">
          <cell r="A242" t="str">
            <v>C#044</v>
          </cell>
          <cell r="B242" t="str">
            <v>运营人员</v>
          </cell>
          <cell r="C242" t="str">
            <v>专业人员</v>
          </cell>
          <cell r="D242" t="str">
            <v>其他专业人员</v>
          </cell>
          <cell r="E242" t="str">
            <v>普通讲师(8小时，不含住宿、交通、补贴等费用，含餐费）</v>
          </cell>
          <cell r="F242" t="str">
            <v>每人每天</v>
          </cell>
          <cell r="G242">
            <v>1000</v>
          </cell>
          <cell r="H242">
            <v>0</v>
          </cell>
        </row>
        <row r="243">
          <cell r="A243" t="str">
            <v>C#045</v>
          </cell>
          <cell r="B243" t="str">
            <v>运营人员</v>
          </cell>
          <cell r="C243" t="str">
            <v>演艺人员</v>
          </cell>
          <cell r="D243" t="str">
            <v>导演</v>
          </cell>
          <cell r="E243" t="str">
            <v>导演助理-初级，不含住宿、交通、补贴、餐费等费用</v>
          </cell>
          <cell r="F243" t="str">
            <v>每人每天</v>
          </cell>
          <cell r="G243">
            <v>600</v>
          </cell>
          <cell r="H243">
            <v>0</v>
          </cell>
        </row>
        <row r="244">
          <cell r="A244" t="str">
            <v>C#046</v>
          </cell>
          <cell r="B244" t="str">
            <v>运营人员</v>
          </cell>
          <cell r="C244" t="str">
            <v>演艺人员</v>
          </cell>
          <cell r="D244" t="str">
            <v>导演</v>
          </cell>
          <cell r="E244" t="str">
            <v>普通导演-中级，不含住宿、交通、补贴、餐费等费用</v>
          </cell>
          <cell r="F244" t="str">
            <v>每人每天</v>
          </cell>
          <cell r="G244">
            <v>3000</v>
          </cell>
          <cell r="H244">
            <v>0</v>
          </cell>
        </row>
        <row r="245">
          <cell r="A245" t="str">
            <v>C#047</v>
          </cell>
          <cell r="B245" t="str">
            <v>运营人员</v>
          </cell>
          <cell r="C245" t="str">
            <v>演艺人员</v>
          </cell>
          <cell r="D245" t="str">
            <v>导演</v>
          </cell>
          <cell r="E245" t="str">
            <v>资深级别导演-高级，不含住宿、交通、补贴、餐费等费用</v>
          </cell>
          <cell r="F245" t="str">
            <v>每人每天</v>
          </cell>
          <cell r="G245">
            <v>1500</v>
          </cell>
          <cell r="H245">
            <v>0</v>
          </cell>
        </row>
        <row r="246">
          <cell r="A246" t="str">
            <v>C#048</v>
          </cell>
          <cell r="B246" t="str">
            <v>运营人员</v>
          </cell>
          <cell r="C246" t="str">
            <v>演艺人员</v>
          </cell>
          <cell r="D246" t="str">
            <v>主持人</v>
          </cell>
          <cell r="E246" t="str">
            <v>普通单语主持人，每场不超过4小时，彩排与活动日价格一致，不含住宿、交通、补贴、餐费、个税等费用，含个税</v>
          </cell>
          <cell r="F246" t="str">
            <v>每人每天</v>
          </cell>
          <cell r="G246">
            <v>1500</v>
          </cell>
          <cell r="H246">
            <v>0</v>
          </cell>
        </row>
        <row r="247">
          <cell r="A247" t="str">
            <v>C#049</v>
          </cell>
          <cell r="B247" t="str">
            <v>运营人员</v>
          </cell>
          <cell r="C247" t="str">
            <v>演艺人员</v>
          </cell>
          <cell r="D247" t="str">
            <v>主持人</v>
          </cell>
          <cell r="E247" t="str">
            <v>资深单语主持人，每场不超过4小时，彩排与活动日价格一致，不含住宿、交通、补贴、餐费等费用，含个税</v>
          </cell>
          <cell r="F247" t="str">
            <v>每人每天</v>
          </cell>
          <cell r="G247">
            <v>2500</v>
          </cell>
          <cell r="H247">
            <v>0</v>
          </cell>
        </row>
        <row r="248">
          <cell r="A248" t="str">
            <v>C#050</v>
          </cell>
          <cell r="B248" t="str">
            <v>运营人员</v>
          </cell>
          <cell r="C248" t="str">
            <v>演艺人员</v>
          </cell>
          <cell r="D248" t="str">
            <v>主持人</v>
          </cell>
          <cell r="E248" t="str">
            <v>普通双语主持人，每场不超过4小时，彩排与活动日价格一致，不含住宿、交通、补贴、餐费等费用，含个税</v>
          </cell>
          <cell r="F248" t="str">
            <v>每人每天</v>
          </cell>
          <cell r="G248">
            <v>2500</v>
          </cell>
          <cell r="H248">
            <v>0</v>
          </cell>
        </row>
        <row r="249">
          <cell r="A249" t="str">
            <v>C#051</v>
          </cell>
          <cell r="B249" t="str">
            <v>运营人员</v>
          </cell>
          <cell r="C249" t="str">
            <v>演艺人员</v>
          </cell>
          <cell r="D249" t="str">
            <v>主持人</v>
          </cell>
          <cell r="E249" t="str">
            <v>资深双语主持人，每场不超过4小时，彩排与活动日价格一致，不含住宿、交通、补贴、餐费等费用，含个税</v>
          </cell>
          <cell r="F249" t="str">
            <v>每人每天</v>
          </cell>
          <cell r="G249">
            <v>3500</v>
          </cell>
          <cell r="H249">
            <v>0</v>
          </cell>
        </row>
        <row r="250">
          <cell r="A250" t="str">
            <v>C#052</v>
          </cell>
          <cell r="B250" t="str">
            <v>运营人员</v>
          </cell>
          <cell r="C250" t="str">
            <v>演艺人员</v>
          </cell>
          <cell r="D250" t="str">
            <v>模特</v>
          </cell>
          <cell r="E250" t="str">
            <v>普通模特，彩排与活动日价格一致，不含住宿、交通、补贴、餐费等费用，含个税</v>
          </cell>
          <cell r="F250" t="str">
            <v>每人每天</v>
          </cell>
          <cell r="G250">
            <v>1200</v>
          </cell>
          <cell r="H250">
            <v>0</v>
          </cell>
        </row>
        <row r="251">
          <cell r="A251" t="str">
            <v>C#053</v>
          </cell>
          <cell r="B251" t="str">
            <v>运营人员</v>
          </cell>
          <cell r="C251" t="str">
            <v>演艺人员</v>
          </cell>
          <cell r="D251" t="str">
            <v>模特</v>
          </cell>
          <cell r="E251" t="str">
            <v>资深模特，彩排与活动日价格一致，不含住宿、交通、补贴、餐费等费用，含个税</v>
          </cell>
          <cell r="F251" t="str">
            <v>每人每天</v>
          </cell>
          <cell r="G251">
            <v>2000</v>
          </cell>
          <cell r="H251">
            <v>0</v>
          </cell>
        </row>
        <row r="252">
          <cell r="A252" t="str">
            <v>C#054</v>
          </cell>
          <cell r="B252" t="str">
            <v>运营人员</v>
          </cell>
          <cell r="C252" t="str">
            <v>演艺人员</v>
          </cell>
          <cell r="D252" t="str">
            <v>舞者</v>
          </cell>
          <cell r="E252" t="str">
            <v>普通舞者，彩排与活动日价格一致，不含住宿、交通、补贴、餐费等费用，含个税</v>
          </cell>
          <cell r="F252" t="str">
            <v>每人每天</v>
          </cell>
          <cell r="G252">
            <v>1000</v>
          </cell>
          <cell r="H252">
            <v>0</v>
          </cell>
        </row>
        <row r="253">
          <cell r="A253" t="str">
            <v>C#055</v>
          </cell>
          <cell r="B253" t="str">
            <v>运营人员</v>
          </cell>
          <cell r="C253" t="str">
            <v>演艺人员</v>
          </cell>
          <cell r="D253" t="str">
            <v>舞者</v>
          </cell>
          <cell r="E253" t="str">
            <v>资深舞者，彩排与活动日价格一致，不含住宿、交通、补贴、餐费等费用，含个税</v>
          </cell>
          <cell r="F253" t="str">
            <v>每人每天</v>
          </cell>
          <cell r="G253">
            <v>2000</v>
          </cell>
          <cell r="H253">
            <v>0</v>
          </cell>
        </row>
        <row r="254">
          <cell r="A254" t="str">
            <v>C#056</v>
          </cell>
          <cell r="B254" t="str">
            <v>运营人员</v>
          </cell>
          <cell r="C254" t="str">
            <v>演艺人员</v>
          </cell>
          <cell r="D254" t="str">
            <v>演奏人员</v>
          </cell>
          <cell r="E254" t="str">
            <v>普通演奏，每场不超过4小时，彩排与活动日价格一致，不含住宿、交通、补贴、餐费等费用，含个税</v>
          </cell>
          <cell r="F254" t="str">
            <v>每人每天</v>
          </cell>
          <cell r="G254">
            <v>1200</v>
          </cell>
          <cell r="H254">
            <v>0</v>
          </cell>
        </row>
        <row r="255">
          <cell r="A255" t="str">
            <v>C#057</v>
          </cell>
          <cell r="B255" t="str">
            <v>运营人员</v>
          </cell>
          <cell r="C255" t="str">
            <v>演艺人员</v>
          </cell>
          <cell r="D255" t="str">
            <v>演奏人员</v>
          </cell>
          <cell r="E255" t="str">
            <v>资深演奏，每场不超过4小时，彩排与活动日价格一致，不含住宿、交通、补贴、餐费等费用，含个税</v>
          </cell>
          <cell r="F255" t="str">
            <v>每人每天</v>
          </cell>
          <cell r="G255">
            <v>2000</v>
          </cell>
          <cell r="H255">
            <v>0</v>
          </cell>
        </row>
        <row r="256">
          <cell r="A256" t="str">
            <v>C#058</v>
          </cell>
          <cell r="B256" t="str">
            <v>运营人员</v>
          </cell>
          <cell r="C256" t="str">
            <v>演艺人员</v>
          </cell>
          <cell r="D256" t="str">
            <v>Coser</v>
          </cell>
          <cell r="E256" t="str">
            <v>专业Cos Play演出，彩排与活动日价格一致，不含住宿、交通、补贴、餐费等费用，含个税</v>
          </cell>
          <cell r="F256" t="str">
            <v>每人每天</v>
          </cell>
          <cell r="G256">
            <v>1500</v>
          </cell>
          <cell r="H256">
            <v>0</v>
          </cell>
        </row>
        <row r="257">
          <cell r="A257" t="str">
            <v>C#059</v>
          </cell>
          <cell r="B257" t="str">
            <v>车辆</v>
          </cell>
          <cell r="C257" t="str">
            <v>车辆物流</v>
          </cell>
          <cell r="D257" t="str">
            <v>运营车辆</v>
          </cell>
          <cell r="E257" t="str">
            <v>豪华轿车-奥迪A6，可使用同等类型车辆，1天8小时 or 100km计算，超出公里数及时间另计费</v>
          </cell>
          <cell r="F257" t="str">
            <v>每辆每天</v>
          </cell>
          <cell r="G257" t="str">
            <v>各地价格不同，按实际发生结算 </v>
          </cell>
          <cell r="H257">
            <v>0</v>
          </cell>
        </row>
        <row r="258">
          <cell r="A258" t="str">
            <v>C#060</v>
          </cell>
          <cell r="B258" t="str">
            <v>车辆</v>
          </cell>
          <cell r="C258" t="str">
            <v>车辆物流</v>
          </cell>
          <cell r="D258" t="str">
            <v>运营车辆</v>
          </cell>
          <cell r="E258" t="str">
            <v>豪华轿车-奥迪A6，超时间收费</v>
          </cell>
          <cell r="F258" t="str">
            <v>每辆每小时</v>
          </cell>
          <cell r="G258" t="str">
            <v>各地价格不同，按实际发生结算 </v>
          </cell>
          <cell r="H258">
            <v>0</v>
          </cell>
        </row>
        <row r="259">
          <cell r="A259" t="str">
            <v>C#061</v>
          </cell>
          <cell r="B259" t="str">
            <v>车辆</v>
          </cell>
          <cell r="C259" t="str">
            <v>车辆物流</v>
          </cell>
          <cell r="D259" t="str">
            <v>运营车辆</v>
          </cell>
          <cell r="E259" t="str">
            <v>豪华轿车-奥迪A6，超公里收费</v>
          </cell>
          <cell r="F259" t="str">
            <v>每辆每公里</v>
          </cell>
          <cell r="G259" t="str">
            <v>各地价格不同，按实际发生结算 </v>
          </cell>
          <cell r="H259">
            <v>0</v>
          </cell>
        </row>
        <row r="260">
          <cell r="A260" t="str">
            <v>C#062</v>
          </cell>
          <cell r="B260" t="str">
            <v>车辆</v>
          </cell>
          <cell r="C260" t="str">
            <v>车辆物流</v>
          </cell>
          <cell r="D260" t="str">
            <v>运营车辆</v>
          </cell>
          <cell r="E260" t="str">
            <v>商务乘用车-GL8，可使用同等类型车辆，1天8小时 or 100km计算，超出公里数及时间另计费</v>
          </cell>
          <cell r="F260" t="str">
            <v>每辆每天</v>
          </cell>
          <cell r="G260" t="str">
            <v>各地价格不同，按实际发生结算 </v>
          </cell>
          <cell r="H260">
            <v>0</v>
          </cell>
        </row>
        <row r="261">
          <cell r="A261" t="str">
            <v>C#063</v>
          </cell>
          <cell r="B261" t="str">
            <v>车辆</v>
          </cell>
          <cell r="C261" t="str">
            <v>车辆物流</v>
          </cell>
          <cell r="D261" t="str">
            <v>运营车辆</v>
          </cell>
          <cell r="E261" t="str">
            <v>商务乘用车-GL8，超时间收费</v>
          </cell>
          <cell r="F261" t="str">
            <v>每辆每小时</v>
          </cell>
          <cell r="G261" t="str">
            <v>各地价格不同，按实际发生结算 </v>
          </cell>
          <cell r="H261">
            <v>0</v>
          </cell>
        </row>
        <row r="262">
          <cell r="A262" t="str">
            <v>C#064</v>
          </cell>
          <cell r="B262" t="str">
            <v>车辆</v>
          </cell>
          <cell r="C262" t="str">
            <v>车辆物流</v>
          </cell>
          <cell r="D262" t="str">
            <v>运营车辆</v>
          </cell>
          <cell r="E262" t="str">
            <v>商务乘用车-GL8，超公里收费</v>
          </cell>
          <cell r="F262" t="str">
            <v>每辆每公里</v>
          </cell>
          <cell r="G262" t="str">
            <v>各地价格不同，按实际发生结算 </v>
          </cell>
          <cell r="H262">
            <v>0</v>
          </cell>
        </row>
        <row r="263">
          <cell r="A263" t="str">
            <v>C#065</v>
          </cell>
          <cell r="B263" t="str">
            <v>车辆</v>
          </cell>
          <cell r="C263" t="str">
            <v>车辆物流</v>
          </cell>
          <cell r="D263" t="str">
            <v>运营车辆</v>
          </cell>
          <cell r="E263" t="str">
            <v>中型车-考斯特，可使用同等类型车辆，1天8小时 or 100km计算，超出公里数及时间另计费</v>
          </cell>
          <cell r="F263" t="str">
            <v>每辆每天</v>
          </cell>
          <cell r="G263" t="str">
            <v>各地价格不同，按实际发生结算 </v>
          </cell>
          <cell r="H263">
            <v>0</v>
          </cell>
        </row>
        <row r="264">
          <cell r="A264" t="str">
            <v>C#066</v>
          </cell>
          <cell r="B264" t="str">
            <v>车辆</v>
          </cell>
          <cell r="C264" t="str">
            <v>车辆物流</v>
          </cell>
          <cell r="D264" t="str">
            <v>运营车辆</v>
          </cell>
          <cell r="E264" t="str">
            <v>中型车-考斯特，超时间收费</v>
          </cell>
          <cell r="F264" t="str">
            <v>每辆每小时</v>
          </cell>
          <cell r="G264" t="str">
            <v>各地价格不同，按实际发生结算 </v>
          </cell>
          <cell r="H264">
            <v>0</v>
          </cell>
        </row>
        <row r="265">
          <cell r="A265" t="str">
            <v>C#067</v>
          </cell>
          <cell r="B265" t="str">
            <v>车辆</v>
          </cell>
          <cell r="C265" t="str">
            <v>车辆物流</v>
          </cell>
          <cell r="D265" t="str">
            <v>运营车辆</v>
          </cell>
          <cell r="E265" t="str">
            <v>中型车-考斯特，超公里收费</v>
          </cell>
          <cell r="F265" t="str">
            <v>每辆每公里</v>
          </cell>
          <cell r="G265" t="str">
            <v>各地价格不同，按实际发生结算 </v>
          </cell>
          <cell r="H265">
            <v>0</v>
          </cell>
        </row>
        <row r="266">
          <cell r="A266" t="str">
            <v>C#068</v>
          </cell>
          <cell r="B266" t="str">
            <v>车辆</v>
          </cell>
          <cell r="C266" t="str">
            <v>车辆物流</v>
          </cell>
          <cell r="D266" t="str">
            <v>运营车辆</v>
          </cell>
          <cell r="E266" t="str">
            <v>50人座大巴车(金龙)，1天8小时 or 100km计算，超出公里数及时间另计费</v>
          </cell>
          <cell r="F266" t="str">
            <v>每辆每天</v>
          </cell>
          <cell r="G266" t="str">
            <v>各地价格不同，按实际发生结算 </v>
          </cell>
          <cell r="H266">
            <v>0</v>
          </cell>
        </row>
        <row r="267">
          <cell r="A267" t="str">
            <v>C#069</v>
          </cell>
          <cell r="B267" t="str">
            <v>车辆</v>
          </cell>
          <cell r="C267" t="str">
            <v>车辆物流</v>
          </cell>
          <cell r="D267" t="str">
            <v>运营车辆</v>
          </cell>
          <cell r="E267" t="str">
            <v>50人座大巴车，超时间收费</v>
          </cell>
          <cell r="F267" t="str">
            <v>每辆每小时</v>
          </cell>
          <cell r="G267" t="str">
            <v>各地价格不同，按实际发生结算 </v>
          </cell>
          <cell r="H267">
            <v>0</v>
          </cell>
        </row>
        <row r="268">
          <cell r="A268" t="str">
            <v>C#070</v>
          </cell>
          <cell r="B268" t="str">
            <v>车辆</v>
          </cell>
          <cell r="C268" t="str">
            <v>车辆物流</v>
          </cell>
          <cell r="D268" t="str">
            <v>运营车辆</v>
          </cell>
          <cell r="E268" t="str">
            <v>50人座大巴车，超公里收费</v>
          </cell>
          <cell r="F268" t="str">
            <v>每辆每公里</v>
          </cell>
          <cell r="G268" t="str">
            <v>各地价格不同，按实际发生结算 </v>
          </cell>
          <cell r="H268">
            <v>0</v>
          </cell>
        </row>
        <row r="269">
          <cell r="A269" t="str">
            <v>C#071</v>
          </cell>
          <cell r="B269" t="str">
            <v>车辆</v>
          </cell>
          <cell r="C269" t="str">
            <v>车辆物流</v>
          </cell>
          <cell r="D269" t="str">
            <v>货车-市内运输</v>
          </cell>
          <cell r="E269" t="str">
            <v>金杯车运输，距离30km内</v>
          </cell>
          <cell r="F269" t="str">
            <v>车次</v>
          </cell>
          <cell r="G269">
            <v>472</v>
          </cell>
          <cell r="H269">
            <v>0</v>
          </cell>
        </row>
        <row r="270">
          <cell r="A270" t="str">
            <v>C#072</v>
          </cell>
          <cell r="B270" t="str">
            <v>车辆</v>
          </cell>
          <cell r="C270" t="str">
            <v>车辆物流</v>
          </cell>
          <cell r="D270" t="str">
            <v>货车-市内运输</v>
          </cell>
          <cell r="E270" t="str">
            <v>4.2m 货车，距离30km内</v>
          </cell>
          <cell r="F270" t="str">
            <v>车次</v>
          </cell>
          <cell r="G270">
            <v>650</v>
          </cell>
          <cell r="H270">
            <v>0</v>
          </cell>
        </row>
        <row r="271">
          <cell r="A271" t="str">
            <v>C#073</v>
          </cell>
          <cell r="B271" t="str">
            <v>车辆</v>
          </cell>
          <cell r="C271" t="str">
            <v>车辆物流</v>
          </cell>
          <cell r="D271" t="str">
            <v>货车-市内运输</v>
          </cell>
          <cell r="E271" t="str">
            <v>6.2m 货车，距离30km内</v>
          </cell>
          <cell r="F271" t="str">
            <v>车次</v>
          </cell>
          <cell r="G271">
            <v>910</v>
          </cell>
          <cell r="H271">
            <v>0</v>
          </cell>
        </row>
        <row r="272">
          <cell r="A272" t="str">
            <v>C#074</v>
          </cell>
          <cell r="B272" t="str">
            <v>车辆</v>
          </cell>
          <cell r="C272" t="str">
            <v>车辆物流</v>
          </cell>
          <cell r="D272" t="str">
            <v>货车-市内运输</v>
          </cell>
          <cell r="E272" t="str">
            <v>7.2m 货车，距离30km内</v>
          </cell>
          <cell r="F272" t="str">
            <v>车次</v>
          </cell>
          <cell r="G272">
            <v>1200</v>
          </cell>
          <cell r="H272">
            <v>0</v>
          </cell>
        </row>
        <row r="273">
          <cell r="A273" t="str">
            <v>C#075</v>
          </cell>
          <cell r="B273" t="str">
            <v>车辆</v>
          </cell>
          <cell r="C273" t="str">
            <v>车辆物流</v>
          </cell>
          <cell r="D273" t="str">
            <v>货车-市内运输</v>
          </cell>
          <cell r="E273" t="str">
            <v>9.6m 货车，距离30km内</v>
          </cell>
          <cell r="F273" t="str">
            <v>车次</v>
          </cell>
          <cell r="G273">
            <v>1065</v>
          </cell>
          <cell r="H273">
            <v>0</v>
          </cell>
        </row>
        <row r="274">
          <cell r="A274" t="str">
            <v>C#076</v>
          </cell>
          <cell r="B274" t="str">
            <v>车辆</v>
          </cell>
          <cell r="C274" t="str">
            <v>车辆物流</v>
          </cell>
          <cell r="D274" t="str">
            <v>货车-市内运输</v>
          </cell>
          <cell r="E274" t="str">
            <v>12.5m 货车，距离30km内</v>
          </cell>
          <cell r="F274" t="str">
            <v>车次</v>
          </cell>
          <cell r="G274">
            <v>1800</v>
          </cell>
          <cell r="H274">
            <v>0</v>
          </cell>
        </row>
        <row r="275">
          <cell r="A275" t="str">
            <v>C#077</v>
          </cell>
          <cell r="B275" t="str">
            <v>车辆</v>
          </cell>
          <cell r="C275" t="str">
            <v>车辆物流</v>
          </cell>
          <cell r="D275" t="str">
            <v>货车-市内运输</v>
          </cell>
          <cell r="E275" t="str">
            <v>15m 货车，距离30km内</v>
          </cell>
          <cell r="F275" t="str">
            <v>车次</v>
          </cell>
          <cell r="G275">
            <v>2100</v>
          </cell>
          <cell r="H275">
            <v>0</v>
          </cell>
        </row>
        <row r="276">
          <cell r="A276" t="str">
            <v>C#078</v>
          </cell>
          <cell r="B276" t="str">
            <v>车辆</v>
          </cell>
          <cell r="C276" t="str">
            <v>车辆物流</v>
          </cell>
          <cell r="D276" t="str">
            <v>货车-市内运输</v>
          </cell>
          <cell r="E276" t="str">
            <v>17.5m 货车，距离30km内</v>
          </cell>
          <cell r="F276" t="str">
            <v>车次</v>
          </cell>
          <cell r="G276">
            <v>2423</v>
          </cell>
          <cell r="H276">
            <v>0</v>
          </cell>
        </row>
        <row r="277">
          <cell r="A277" t="str">
            <v>C#079</v>
          </cell>
          <cell r="B277" t="str">
            <v>车辆</v>
          </cell>
          <cell r="C277" t="str">
            <v>车辆物流</v>
          </cell>
          <cell r="D277" t="str">
            <v>货车-城际运输</v>
          </cell>
          <cell r="E277" t="str">
            <v>金杯车运输</v>
          </cell>
          <cell r="F277" t="str">
            <v>每车每公里</v>
          </cell>
          <cell r="G277">
            <v>7</v>
          </cell>
          <cell r="H277">
            <v>0</v>
          </cell>
        </row>
        <row r="278">
          <cell r="A278" t="str">
            <v>C#080</v>
          </cell>
          <cell r="B278" t="str">
            <v>车辆</v>
          </cell>
          <cell r="C278" t="str">
            <v>车辆物流</v>
          </cell>
          <cell r="D278" t="str">
            <v>货车-城际运输</v>
          </cell>
          <cell r="E278" t="str">
            <v>4.2m 货车</v>
          </cell>
          <cell r="F278" t="str">
            <v>每车每公里</v>
          </cell>
          <cell r="G278">
            <v>8</v>
          </cell>
          <cell r="H278">
            <v>0</v>
          </cell>
        </row>
        <row r="279">
          <cell r="A279" t="str">
            <v>C#081</v>
          </cell>
          <cell r="B279" t="str">
            <v>车辆</v>
          </cell>
          <cell r="C279" t="str">
            <v>车辆物流</v>
          </cell>
          <cell r="D279" t="str">
            <v>货车-城际运输</v>
          </cell>
          <cell r="E279" t="str">
            <v>6.2m 货车</v>
          </cell>
          <cell r="F279" t="str">
            <v>每车每公里</v>
          </cell>
          <cell r="G279">
            <v>9</v>
          </cell>
          <cell r="H279">
            <v>0</v>
          </cell>
        </row>
        <row r="280">
          <cell r="A280" t="str">
            <v>C#082</v>
          </cell>
          <cell r="B280" t="str">
            <v>车辆</v>
          </cell>
          <cell r="C280" t="str">
            <v>车辆物流</v>
          </cell>
          <cell r="D280" t="str">
            <v>货车-城际运输</v>
          </cell>
          <cell r="E280" t="str">
            <v>9.6m 货车</v>
          </cell>
          <cell r="F280" t="str">
            <v>每车每公里</v>
          </cell>
          <cell r="G280">
            <v>10</v>
          </cell>
          <cell r="H280">
            <v>0</v>
          </cell>
        </row>
        <row r="281">
          <cell r="A281" t="str">
            <v>C#083</v>
          </cell>
          <cell r="B281" t="str">
            <v>车辆</v>
          </cell>
          <cell r="C281" t="str">
            <v>车辆物流</v>
          </cell>
          <cell r="D281" t="str">
            <v>货车-城际运输</v>
          </cell>
          <cell r="E281" t="str">
            <v>12.5m 货车</v>
          </cell>
          <cell r="F281" t="str">
            <v>每车每公里</v>
          </cell>
          <cell r="G281">
            <v>13</v>
          </cell>
          <cell r="H281">
            <v>0</v>
          </cell>
        </row>
        <row r="282">
          <cell r="A282" t="str">
            <v>C#084</v>
          </cell>
          <cell r="B282" t="str">
            <v>车辆</v>
          </cell>
          <cell r="C282" t="str">
            <v>车辆物流</v>
          </cell>
          <cell r="D282" t="str">
            <v>货车-城际运输</v>
          </cell>
          <cell r="E282" t="str">
            <v>17.5m 货车</v>
          </cell>
          <cell r="F282" t="str">
            <v>每车每公里</v>
          </cell>
          <cell r="G282">
            <v>17</v>
          </cell>
          <cell r="H282">
            <v>0</v>
          </cell>
        </row>
        <row r="284">
          <cell r="A284" t="str">
            <v>D#001</v>
          </cell>
          <cell r="B284" t="str">
            <v>代垫付相关</v>
          </cell>
          <cell r="C284" t="str">
            <v>代垫付本金</v>
          </cell>
          <cell r="D284" t="str">
            <v>指定第三方本金</v>
          </cell>
          <cell r="E284" t="str">
            <v>由我方指定的第三方，且我方确认费用明细，只需乙方提供代付款，无需管理及运营的费用为代垫付。</v>
          </cell>
          <cell r="F284" t="str">
            <v>项</v>
          </cell>
        </row>
        <row r="284">
          <cell r="H284">
            <v>0</v>
          </cell>
        </row>
        <row r="286">
          <cell r="A286" t="str">
            <v>E#001</v>
          </cell>
          <cell r="B286" t="str">
            <v>场地费用</v>
          </cell>
          <cell r="C286" t="str">
            <v>场地租金</v>
          </cell>
          <cell r="D286" t="str">
            <v>会议中心</v>
          </cell>
          <cell r="E286" t="str">
            <v>-</v>
          </cell>
          <cell r="F286" t="str">
            <v>项</v>
          </cell>
        </row>
        <row r="286">
          <cell r="H286">
            <v>0</v>
          </cell>
        </row>
        <row r="287">
          <cell r="A287" t="str">
            <v>E#002</v>
          </cell>
          <cell r="B287" t="str">
            <v>场地费用</v>
          </cell>
          <cell r="C287" t="str">
            <v>场地租金</v>
          </cell>
          <cell r="D287" t="str">
            <v>体育场馆</v>
          </cell>
          <cell r="E287" t="str">
            <v>-</v>
          </cell>
          <cell r="F287" t="str">
            <v>项</v>
          </cell>
        </row>
        <row r="287">
          <cell r="H287">
            <v>0</v>
          </cell>
        </row>
        <row r="288">
          <cell r="A288" t="str">
            <v>E#003</v>
          </cell>
          <cell r="B288" t="str">
            <v>场地费用</v>
          </cell>
          <cell r="C288" t="str">
            <v>场地租金</v>
          </cell>
          <cell r="D288" t="str">
            <v>酒店</v>
          </cell>
          <cell r="E288" t="str">
            <v>-</v>
          </cell>
          <cell r="F288" t="str">
            <v>项</v>
          </cell>
        </row>
        <row r="288">
          <cell r="H288">
            <v>0</v>
          </cell>
        </row>
        <row r="289">
          <cell r="A289" t="str">
            <v>E#004</v>
          </cell>
          <cell r="B289" t="str">
            <v>场地费用</v>
          </cell>
          <cell r="C289" t="str">
            <v>场地租金</v>
          </cell>
          <cell r="D289" t="str">
            <v>其他</v>
          </cell>
          <cell r="E289" t="str">
            <v>-</v>
          </cell>
          <cell r="F289" t="str">
            <v>项</v>
          </cell>
        </row>
        <row r="289">
          <cell r="H289">
            <v>0</v>
          </cell>
        </row>
        <row r="290">
          <cell r="A290" t="str">
            <v>E#005</v>
          </cell>
          <cell r="B290" t="str">
            <v>场地费用</v>
          </cell>
          <cell r="C290" t="str">
            <v>场地租金</v>
          </cell>
          <cell r="D290" t="str">
            <v>场地广告位</v>
          </cell>
          <cell r="E290" t="str">
            <v>-</v>
          </cell>
          <cell r="F290" t="str">
            <v>项</v>
          </cell>
        </row>
        <row r="290">
          <cell r="H290">
            <v>0</v>
          </cell>
        </row>
        <row r="291">
          <cell r="A291" t="str">
            <v>E#006</v>
          </cell>
          <cell r="B291" t="str">
            <v>场地费用</v>
          </cell>
          <cell r="C291" t="str">
            <v>管理费用</v>
          </cell>
          <cell r="D291" t="str">
            <v>政府监管</v>
          </cell>
          <cell r="E291" t="str">
            <v>场地报批</v>
          </cell>
          <cell r="F291" t="str">
            <v>项</v>
          </cell>
        </row>
        <row r="291">
          <cell r="H291">
            <v>0</v>
          </cell>
        </row>
        <row r="292">
          <cell r="A292" t="str">
            <v>E#007</v>
          </cell>
          <cell r="B292" t="str">
            <v>场地费用</v>
          </cell>
          <cell r="C292" t="str">
            <v>管理费用</v>
          </cell>
          <cell r="D292" t="str">
            <v>政府监管</v>
          </cell>
          <cell r="E292" t="str">
            <v>消电检查</v>
          </cell>
          <cell r="F292" t="str">
            <v>项</v>
          </cell>
        </row>
        <row r="292">
          <cell r="H292">
            <v>0</v>
          </cell>
        </row>
        <row r="293">
          <cell r="A293" t="str">
            <v>E#008</v>
          </cell>
          <cell r="B293" t="str">
            <v>场地费用</v>
          </cell>
          <cell r="C293" t="str">
            <v>管理费用</v>
          </cell>
          <cell r="D293" t="str">
            <v>政府监管</v>
          </cell>
          <cell r="E293" t="str">
            <v>场地公安报批</v>
          </cell>
          <cell r="F293" t="str">
            <v>项</v>
          </cell>
        </row>
        <row r="293">
          <cell r="H293">
            <v>0</v>
          </cell>
        </row>
        <row r="294">
          <cell r="A294" t="str">
            <v>E#009</v>
          </cell>
          <cell r="B294" t="str">
            <v>场地费用</v>
          </cell>
          <cell r="C294" t="str">
            <v>管理费用</v>
          </cell>
          <cell r="D294" t="str">
            <v>政府监管</v>
          </cell>
          <cell r="E294" t="str">
            <v>场地文化报批</v>
          </cell>
          <cell r="F294" t="str">
            <v>项</v>
          </cell>
        </row>
        <row r="294">
          <cell r="H294">
            <v>0</v>
          </cell>
        </row>
        <row r="295">
          <cell r="A295" t="str">
            <v>E#010</v>
          </cell>
          <cell r="B295" t="str">
            <v>场地搭建</v>
          </cell>
          <cell r="C295" t="str">
            <v>搭建费用</v>
          </cell>
          <cell r="D295" t="str">
            <v>资质证明</v>
          </cell>
          <cell r="E295" t="str">
            <v>搭建安全资质证明</v>
          </cell>
          <cell r="F295" t="str">
            <v>项</v>
          </cell>
        </row>
        <row r="295">
          <cell r="H295">
            <v>0</v>
          </cell>
        </row>
        <row r="296">
          <cell r="A296" t="str">
            <v>E#011</v>
          </cell>
          <cell r="B296" t="str">
            <v>场地搭建</v>
          </cell>
          <cell r="C296" t="str">
            <v>搭建费用</v>
          </cell>
          <cell r="D296" t="str">
            <v>资质证明</v>
          </cell>
          <cell r="E296" t="str">
            <v>防水认证</v>
          </cell>
          <cell r="F296" t="str">
            <v>项</v>
          </cell>
        </row>
        <row r="296">
          <cell r="H296">
            <v>0</v>
          </cell>
        </row>
        <row r="297">
          <cell r="A297" t="str">
            <v>E#012</v>
          </cell>
          <cell r="B297" t="str">
            <v>场地搭建</v>
          </cell>
          <cell r="C297" t="str">
            <v>搭建费用</v>
          </cell>
          <cell r="D297" t="str">
            <v>资质证明</v>
          </cell>
          <cell r="E297" t="str">
            <v>防火认证</v>
          </cell>
          <cell r="F297" t="str">
            <v>项</v>
          </cell>
        </row>
        <row r="297">
          <cell r="H297">
            <v>0</v>
          </cell>
        </row>
        <row r="298">
          <cell r="A298" t="str">
            <v>E#013</v>
          </cell>
          <cell r="B298" t="str">
            <v>场地费用</v>
          </cell>
          <cell r="C298" t="str">
            <v>管理费用</v>
          </cell>
          <cell r="D298" t="str">
            <v>场地管理</v>
          </cell>
          <cell r="E298" t="str">
            <v>场地管理费</v>
          </cell>
          <cell r="F298" t="str">
            <v>项</v>
          </cell>
        </row>
        <row r="298">
          <cell r="H298">
            <v>0</v>
          </cell>
        </row>
        <row r="299">
          <cell r="A299" t="str">
            <v>E#014</v>
          </cell>
          <cell r="B299" t="str">
            <v>场地费用</v>
          </cell>
          <cell r="C299" t="str">
            <v>管理费用</v>
          </cell>
          <cell r="D299" t="str">
            <v>场地管理</v>
          </cell>
          <cell r="E299" t="str">
            <v>吊点费</v>
          </cell>
          <cell r="F299" t="str">
            <v>项</v>
          </cell>
        </row>
        <row r="299">
          <cell r="H299">
            <v>0</v>
          </cell>
        </row>
        <row r="300">
          <cell r="A300" t="str">
            <v>E#015</v>
          </cell>
          <cell r="B300" t="str">
            <v>场地费用</v>
          </cell>
          <cell r="C300" t="str">
            <v>管理费用</v>
          </cell>
          <cell r="D300" t="str">
            <v>场地管理</v>
          </cell>
          <cell r="E300" t="str">
            <v>施工证</v>
          </cell>
          <cell r="F300" t="str">
            <v>项</v>
          </cell>
        </row>
        <row r="300">
          <cell r="H300">
            <v>0</v>
          </cell>
        </row>
        <row r="301">
          <cell r="A301" t="str">
            <v>E#016</v>
          </cell>
          <cell r="B301" t="str">
            <v>场地费用</v>
          </cell>
          <cell r="C301" t="str">
            <v>管理费用</v>
          </cell>
          <cell r="D301" t="str">
            <v>场地管理</v>
          </cell>
          <cell r="E301" t="str">
            <v>车证</v>
          </cell>
          <cell r="F301" t="str">
            <v>项</v>
          </cell>
        </row>
        <row r="301">
          <cell r="H301">
            <v>0</v>
          </cell>
        </row>
        <row r="302">
          <cell r="A302" t="str">
            <v>E#017</v>
          </cell>
          <cell r="B302" t="str">
            <v>场地费用</v>
          </cell>
          <cell r="C302" t="str">
            <v>管理费用</v>
          </cell>
          <cell r="D302" t="str">
            <v>专业服务</v>
          </cell>
          <cell r="E302" t="str">
            <v>监理</v>
          </cell>
          <cell r="F302" t="str">
            <v>项</v>
          </cell>
        </row>
        <row r="302">
          <cell r="H302">
            <v>0</v>
          </cell>
        </row>
        <row r="303">
          <cell r="A303" t="str">
            <v>E#018</v>
          </cell>
          <cell r="B303" t="str">
            <v>场地费用</v>
          </cell>
          <cell r="C303" t="str">
            <v>管理费用</v>
          </cell>
          <cell r="D303" t="str">
            <v>专业服务</v>
          </cell>
          <cell r="E303" t="str">
            <v>结构审核</v>
          </cell>
          <cell r="F303" t="str">
            <v>项</v>
          </cell>
        </row>
        <row r="303">
          <cell r="H303">
            <v>0</v>
          </cell>
        </row>
        <row r="304">
          <cell r="A304" t="str">
            <v>E#019</v>
          </cell>
          <cell r="B304" t="str">
            <v>场地费用</v>
          </cell>
          <cell r="C304" t="str">
            <v>其他场地费用</v>
          </cell>
          <cell r="D304" t="str">
            <v>水电费</v>
          </cell>
          <cell r="E304" t="str">
            <v>电费</v>
          </cell>
          <cell r="F304" t="str">
            <v>项</v>
          </cell>
        </row>
        <row r="304">
          <cell r="H304">
            <v>0</v>
          </cell>
        </row>
        <row r="305">
          <cell r="A305" t="str">
            <v>E#020</v>
          </cell>
          <cell r="B305" t="str">
            <v>场地费用</v>
          </cell>
          <cell r="C305" t="str">
            <v>其他场地费用</v>
          </cell>
          <cell r="D305" t="str">
            <v>水电费</v>
          </cell>
          <cell r="E305" t="str">
            <v>水费</v>
          </cell>
          <cell r="F305" t="str">
            <v>项</v>
          </cell>
        </row>
        <row r="305">
          <cell r="H305">
            <v>0</v>
          </cell>
        </row>
        <row r="306">
          <cell r="A306" t="str">
            <v>E#021</v>
          </cell>
          <cell r="B306" t="str">
            <v>场地费用</v>
          </cell>
          <cell r="C306" t="str">
            <v>其他场地费用</v>
          </cell>
          <cell r="D306" t="str">
            <v>场地杂费</v>
          </cell>
          <cell r="E306" t="str">
            <v>场地杂费</v>
          </cell>
          <cell r="F306" t="str">
            <v>项</v>
          </cell>
        </row>
        <row r="306">
          <cell r="H306">
            <v>0</v>
          </cell>
        </row>
        <row r="308">
          <cell r="A308" t="str">
            <v>F#001</v>
          </cell>
          <cell r="B308" t="str">
            <v>项目服务费</v>
          </cell>
          <cell r="C308" t="str">
            <v>服务费</v>
          </cell>
          <cell r="D308" t="str">
            <v>整体项目服务费</v>
          </cell>
          <cell r="E308" t="str">
            <v>服务费比例</v>
          </cell>
          <cell r="F308" t="str">
            <v>项</v>
          </cell>
        </row>
        <row r="308">
          <cell r="H308">
            <v>0</v>
          </cell>
        </row>
        <row r="309">
          <cell r="A309" t="str">
            <v>F#002</v>
          </cell>
          <cell r="B309" t="str">
            <v>项目税费</v>
          </cell>
          <cell r="C309" t="str">
            <v>场地类费用增值税率</v>
          </cell>
          <cell r="D309" t="str">
            <v>场地类提供增值税发票</v>
          </cell>
          <cell r="E309" t="str">
            <v>增值税比例</v>
          </cell>
          <cell r="F309" t="str">
            <v>项</v>
          </cell>
        </row>
        <row r="309">
          <cell r="H309">
            <v>0</v>
          </cell>
        </row>
        <row r="310">
          <cell r="A310" t="str">
            <v>F#003</v>
          </cell>
          <cell r="B310" t="str">
            <v>项目税费</v>
          </cell>
          <cell r="C310" t="str">
            <v>场地类费用增值税率</v>
          </cell>
          <cell r="D310" t="str">
            <v>场地类无增值税发票</v>
          </cell>
          <cell r="E310" t="str">
            <v>增值税比例</v>
          </cell>
          <cell r="F310" t="str">
            <v>项</v>
          </cell>
        </row>
        <row r="310">
          <cell r="H310">
            <v>0</v>
          </cell>
        </row>
        <row r="311">
          <cell r="A311" t="str">
            <v>F#004</v>
          </cell>
          <cell r="B311" t="str">
            <v>项目税费</v>
          </cell>
          <cell r="C311" t="str">
            <v>整体项目增值税率</v>
          </cell>
          <cell r="D311" t="str">
            <v>除场地类以外</v>
          </cell>
          <cell r="E311" t="str">
            <v>增值税比例</v>
          </cell>
          <cell r="F311" t="str">
            <v>项</v>
          </cell>
          <cell r="G311">
            <v>0.06</v>
          </cell>
          <cell r="H311">
            <v>0</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隐藏计算页"/>
      <sheetName val="报价结算清单"/>
      <sheetName val="基准价格"/>
    </sheetNames>
    <sheetDataSet>
      <sheetData sheetId="0"/>
      <sheetData sheetId="1">
        <row r="12">
          <cell r="E12" t="str">
            <v>A#085</v>
          </cell>
        </row>
        <row r="12">
          <cell r="P12">
            <v>350</v>
          </cell>
        </row>
        <row r="13">
          <cell r="E13" t="str">
            <v>A#075</v>
          </cell>
        </row>
        <row r="13">
          <cell r="P13">
            <v>60</v>
          </cell>
        </row>
        <row r="14">
          <cell r="E14" t="str">
            <v>A#083</v>
          </cell>
        </row>
        <row r="14">
          <cell r="P14">
            <v>180</v>
          </cell>
        </row>
        <row r="15">
          <cell r="E15" t="str">
            <v>A#050</v>
          </cell>
        </row>
        <row r="15">
          <cell r="P15">
            <v>110</v>
          </cell>
        </row>
        <row r="16">
          <cell r="E16" t="str">
            <v>讲台包板</v>
          </cell>
        </row>
        <row r="16">
          <cell r="P16">
            <v>300</v>
          </cell>
        </row>
        <row r="17">
          <cell r="E17" t="str">
            <v>数字号贴</v>
          </cell>
        </row>
        <row r="17">
          <cell r="P17">
            <v>160</v>
          </cell>
        </row>
        <row r="18">
          <cell r="E18" t="str">
            <v>手卡</v>
          </cell>
        </row>
        <row r="18">
          <cell r="P18">
            <v>150</v>
          </cell>
        </row>
        <row r="19">
          <cell r="P19">
            <v>1310</v>
          </cell>
        </row>
        <row r="20">
          <cell r="P20">
            <v>1310</v>
          </cell>
        </row>
        <row r="22">
          <cell r="E22" t="str">
            <v>索引基础物料序号</v>
          </cell>
        </row>
        <row r="22">
          <cell r="P22" t="str">
            <v>报价金额(元）</v>
          </cell>
        </row>
        <row r="24">
          <cell r="P24">
            <v>0</v>
          </cell>
        </row>
        <row r="25">
          <cell r="P25">
            <v>0</v>
          </cell>
        </row>
        <row r="26">
          <cell r="P26">
            <v>36000</v>
          </cell>
        </row>
        <row r="27">
          <cell r="P27">
            <v>18000</v>
          </cell>
        </row>
        <row r="28">
          <cell r="P28">
            <v>9000</v>
          </cell>
        </row>
        <row r="29">
          <cell r="P29">
            <v>10720</v>
          </cell>
        </row>
        <row r="30">
          <cell r="P30">
            <v>1560</v>
          </cell>
        </row>
        <row r="31">
          <cell r="P31">
            <v>6000</v>
          </cell>
        </row>
        <row r="32">
          <cell r="P32">
            <v>2000</v>
          </cell>
        </row>
        <row r="33">
          <cell r="P33">
            <v>1200</v>
          </cell>
        </row>
        <row r="34">
          <cell r="P34">
            <v>2000</v>
          </cell>
        </row>
        <row r="35">
          <cell r="P35">
            <v>3000</v>
          </cell>
        </row>
        <row r="36">
          <cell r="P36">
            <v>89480</v>
          </cell>
        </row>
        <row r="38">
          <cell r="E38" t="str">
            <v>索引基础物料序号</v>
          </cell>
        </row>
        <row r="38">
          <cell r="P38" t="str">
            <v>报价金额(元）</v>
          </cell>
        </row>
        <row r="40">
          <cell r="P40">
            <v>80</v>
          </cell>
        </row>
        <row r="41">
          <cell r="P41">
            <v>180</v>
          </cell>
        </row>
        <row r="42">
          <cell r="P42">
            <v>118</v>
          </cell>
        </row>
        <row r="43">
          <cell r="P43">
            <v>38.8</v>
          </cell>
        </row>
        <row r="44">
          <cell r="P44">
            <v>39.8</v>
          </cell>
        </row>
        <row r="45">
          <cell r="P45">
            <v>456.6</v>
          </cell>
        </row>
        <row r="47">
          <cell r="E47" t="str">
            <v>索引基础物料序号</v>
          </cell>
        </row>
        <row r="47">
          <cell r="P47" t="str">
            <v>报价金额(元）</v>
          </cell>
        </row>
        <row r="48">
          <cell r="P48">
            <v>0</v>
          </cell>
        </row>
        <row r="49">
          <cell r="P49">
            <v>0</v>
          </cell>
        </row>
        <row r="50">
          <cell r="P50">
            <v>0</v>
          </cell>
        </row>
        <row r="52">
          <cell r="E52" t="str">
            <v>索引基础物料序号</v>
          </cell>
        </row>
        <row r="52">
          <cell r="P52" t="str">
            <v>报价金额(元）</v>
          </cell>
        </row>
        <row r="54">
          <cell r="P54">
            <v>10000</v>
          </cell>
        </row>
        <row r="55">
          <cell r="P55">
            <v>0</v>
          </cell>
        </row>
        <row r="56">
          <cell r="P56">
            <v>10000</v>
          </cell>
        </row>
        <row r="58">
          <cell r="E58" t="str">
            <v>索引基础物料序号</v>
          </cell>
        </row>
        <row r="58">
          <cell r="P58" t="str">
            <v>报价金额(元）</v>
          </cell>
        </row>
        <row r="60">
          <cell r="P60">
            <v>0</v>
          </cell>
        </row>
        <row r="61">
          <cell r="P61">
            <v>0</v>
          </cell>
        </row>
        <row r="62">
          <cell r="P62">
            <v>0</v>
          </cell>
        </row>
        <row r="63">
          <cell r="P63">
            <v>101246.6</v>
          </cell>
        </row>
        <row r="64">
          <cell r="P64">
            <v>4996.83</v>
          </cell>
        </row>
        <row r="65">
          <cell r="P65">
            <v>131</v>
          </cell>
        </row>
        <row r="66">
          <cell r="P66">
            <v>6382.4658</v>
          </cell>
        </row>
        <row r="67">
          <cell r="P67">
            <v>112756.8958</v>
          </cell>
        </row>
        <row r="69">
          <cell r="P69">
            <v>0</v>
          </cell>
        </row>
        <row r="70">
          <cell r="P70">
            <v>0.883782764063188</v>
          </cell>
        </row>
        <row r="71">
          <cell r="P71">
            <v>0.00450978106919146</v>
          </cell>
        </row>
        <row r="72">
          <cell r="P72">
            <v>0</v>
          </cell>
        </row>
        <row r="73">
          <cell r="P73">
            <v>0.0987687487777367</v>
          </cell>
        </row>
        <row r="74">
          <cell r="P74">
            <v>0</v>
          </cell>
        </row>
      </sheetData>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3.xml.rels><?xml version="1.0" encoding="UTF-8" standalone="yes"?>
<Relationships xmlns="http://schemas.openxmlformats.org/package/2006/relationships"><Relationship Id="rId9" Type="http://schemas.openxmlformats.org/officeDocument/2006/relationships/hyperlink" Target="https://item.m.jd.com/product/100010807992.html" TargetMode="External"/><Relationship Id="rId89" Type="http://schemas.openxmlformats.org/officeDocument/2006/relationships/hyperlink" Target="https://item.m.jd.com/product/100025070976.html" TargetMode="External"/><Relationship Id="rId88" Type="http://schemas.openxmlformats.org/officeDocument/2006/relationships/hyperlink" Target="https://item.m.jd.com/product/100007875515.html" TargetMode="External"/><Relationship Id="rId87" Type="http://schemas.openxmlformats.org/officeDocument/2006/relationships/hyperlink" Target="https://item.m.jd.com/product/2293339.html" TargetMode="External"/><Relationship Id="rId86" Type="http://schemas.openxmlformats.org/officeDocument/2006/relationships/hyperlink" Target="https://item.m.jd.com/product/43741251620.html" TargetMode="External"/><Relationship Id="rId85" Type="http://schemas.openxmlformats.org/officeDocument/2006/relationships/hyperlink" Target="https://item.jd.com/41046619124.html" TargetMode="External"/><Relationship Id="rId84" Type="http://schemas.openxmlformats.org/officeDocument/2006/relationships/hyperlink" Target="https://item.m.jd.com/product/1152038.html" TargetMode="External"/><Relationship Id="rId83" Type="http://schemas.openxmlformats.org/officeDocument/2006/relationships/hyperlink" Target="https://item.jd.com/10022262142830.html" TargetMode="External"/><Relationship Id="rId82" Type="http://schemas.openxmlformats.org/officeDocument/2006/relationships/hyperlink" Target="https://item.m.jd.com/product/100008367795.html" TargetMode="External"/><Relationship Id="rId81" Type="http://schemas.openxmlformats.org/officeDocument/2006/relationships/hyperlink" Target="https://item.m.jd.com/product/100025558362.html" TargetMode="External"/><Relationship Id="rId80" Type="http://schemas.openxmlformats.org/officeDocument/2006/relationships/hyperlink" Target="https://item.m.jd.com/product/100001791583.html?gx=RnE1xmReamfendRP--tzWvs0QJsZ62A-1cMx&amp;ad_od=share&amp;utm_source=androidapp&amp;utm_medium=appshare&amp;utm_campaign=t_335139774&amp;utm_term=CopyURL" TargetMode="External"/><Relationship Id="rId8" Type="http://schemas.openxmlformats.org/officeDocument/2006/relationships/hyperlink" Target="https://item.jd.com/100001028464.html" TargetMode="External"/><Relationship Id="rId79" Type="http://schemas.openxmlformats.org/officeDocument/2006/relationships/hyperlink" Target="https://item.jd.com/8502779.html" TargetMode="External"/><Relationship Id="rId78" Type="http://schemas.openxmlformats.org/officeDocument/2006/relationships/hyperlink" Target="https://item.m.jd.com/product/10026096116081.html" TargetMode="External"/><Relationship Id="rId77" Type="http://schemas.openxmlformats.org/officeDocument/2006/relationships/hyperlink" Target="https://item.jd.com/10026915456489.html" TargetMode="External"/><Relationship Id="rId76" Type="http://schemas.openxmlformats.org/officeDocument/2006/relationships/hyperlink" Target="https://item.m.jd.com/product/100005196768.html" TargetMode="External"/><Relationship Id="rId75" Type="http://schemas.openxmlformats.org/officeDocument/2006/relationships/hyperlink" Target="https://item.jd.com/10031784132859.html" TargetMode="External"/><Relationship Id="rId74" Type="http://schemas.openxmlformats.org/officeDocument/2006/relationships/hyperlink" Target="https://item.m.jd.com/product/2215416.html" TargetMode="External"/><Relationship Id="rId73" Type="http://schemas.openxmlformats.org/officeDocument/2006/relationships/hyperlink" Target="https://item.m.jd.com/product/10029926056006.html" TargetMode="External"/><Relationship Id="rId72" Type="http://schemas.openxmlformats.org/officeDocument/2006/relationships/hyperlink" Target="https://item.m.jd.com/product/68213285256.html" TargetMode="External"/><Relationship Id="rId71" Type="http://schemas.openxmlformats.org/officeDocument/2006/relationships/hyperlink" Target="https://item.m.jd.com/product/5394535.html" TargetMode="External"/><Relationship Id="rId70" Type="http://schemas.openxmlformats.org/officeDocument/2006/relationships/hyperlink" Target="https://item.m.jd.com/product/100018986414.html" TargetMode="External"/><Relationship Id="rId7" Type="http://schemas.openxmlformats.org/officeDocument/2006/relationships/hyperlink" Target="https://item.jd.com/100015341906.html" TargetMode="External"/><Relationship Id="rId69" Type="http://schemas.openxmlformats.org/officeDocument/2006/relationships/hyperlink" Target="https://item.m.jd.com/product/100006986539.html" TargetMode="External"/><Relationship Id="rId68" Type="http://schemas.openxmlformats.org/officeDocument/2006/relationships/hyperlink" Target="https://item.m.jd.com/product/100012419644.html" TargetMode="External"/><Relationship Id="rId67" Type="http://schemas.openxmlformats.org/officeDocument/2006/relationships/hyperlink" Target="https://item.m.jd.com/product/100005194083.html" TargetMode="External"/><Relationship Id="rId66" Type="http://schemas.openxmlformats.org/officeDocument/2006/relationships/hyperlink" Target="https://item.m.jd.com/product/5700644.html" TargetMode="External"/><Relationship Id="rId65" Type="http://schemas.openxmlformats.org/officeDocument/2006/relationships/hyperlink" Target="https://item.m.jd.com/product/3924039.html" TargetMode="External"/><Relationship Id="rId64" Type="http://schemas.openxmlformats.org/officeDocument/2006/relationships/hyperlink" Target="https://item.m.jd.com/product/100008572367.html" TargetMode="External"/><Relationship Id="rId63" Type="http://schemas.openxmlformats.org/officeDocument/2006/relationships/hyperlink" Target="https://item.m.jd.com/product/100013912208.html" TargetMode="External"/><Relationship Id="rId62" Type="http://schemas.openxmlformats.org/officeDocument/2006/relationships/hyperlink" Target="https://item.m.jd.com/product/5759121.html" TargetMode="External"/><Relationship Id="rId61" Type="http://schemas.openxmlformats.org/officeDocument/2006/relationships/hyperlink" Target="https://item.m.jd.com/product/100023147026.html" TargetMode="External"/><Relationship Id="rId60" Type="http://schemas.openxmlformats.org/officeDocument/2006/relationships/hyperlink" Target="https://item.m.jd.com/product/3444503.html" TargetMode="External"/><Relationship Id="rId6" Type="http://schemas.openxmlformats.org/officeDocument/2006/relationships/hyperlink" Target="https://item.m.jd.com/product/100012103750.html" TargetMode="External"/><Relationship Id="rId59" Type="http://schemas.openxmlformats.org/officeDocument/2006/relationships/hyperlink" Target="https://item.m.jd.com/product/100003849646.html" TargetMode="External"/><Relationship Id="rId58" Type="http://schemas.openxmlformats.org/officeDocument/2006/relationships/hyperlink" Target="https://item.jd.com/4195862.html" TargetMode="External"/><Relationship Id="rId57" Type="http://schemas.openxmlformats.org/officeDocument/2006/relationships/hyperlink" Target="https://item.jd.com/100006413489.html" TargetMode="External"/><Relationship Id="rId56" Type="http://schemas.openxmlformats.org/officeDocument/2006/relationships/hyperlink" Target="https://item.jd.com/5443748.html" TargetMode="External"/><Relationship Id="rId55" Type="http://schemas.openxmlformats.org/officeDocument/2006/relationships/hyperlink" Target="https://item.jd.com/5255426.html" TargetMode="External"/><Relationship Id="rId54" Type="http://schemas.openxmlformats.org/officeDocument/2006/relationships/hyperlink" Target="https://item.jd.com/2882130.html" TargetMode="External"/><Relationship Id="rId53" Type="http://schemas.openxmlformats.org/officeDocument/2006/relationships/hyperlink" Target="https://item.jd.com/100019518396.html" TargetMode="External"/><Relationship Id="rId52" Type="http://schemas.openxmlformats.org/officeDocument/2006/relationships/hyperlink" Target="https://item.jd.com/100003395735.html" TargetMode="External"/><Relationship Id="rId51" Type="http://schemas.openxmlformats.org/officeDocument/2006/relationships/hyperlink" Target="https://item.m.jd.com/product/1381488.html" TargetMode="External"/><Relationship Id="rId50" Type="http://schemas.openxmlformats.org/officeDocument/2006/relationships/hyperlink" Target="https://item.m.jd.com/product/100010183292.html" TargetMode="External"/><Relationship Id="rId5" Type="http://schemas.openxmlformats.org/officeDocument/2006/relationships/hyperlink" Target="https://item.m.jd.com/product/412415.html" TargetMode="External"/><Relationship Id="rId49" Type="http://schemas.openxmlformats.org/officeDocument/2006/relationships/hyperlink" Target="https://item.m.jd.com/product/100013609984.html" TargetMode="External"/><Relationship Id="rId48" Type="http://schemas.openxmlformats.org/officeDocument/2006/relationships/hyperlink" Target="https://item.m.jd.com/product/100027937474.html" TargetMode="External"/><Relationship Id="rId47" Type="http://schemas.openxmlformats.org/officeDocument/2006/relationships/hyperlink" Target="https://item.m.jd.com/product/100003789473.html" TargetMode="External"/><Relationship Id="rId46" Type="http://schemas.openxmlformats.org/officeDocument/2006/relationships/hyperlink" Target="https://item.m.jd.com/product/100006262171.html" TargetMode="External"/><Relationship Id="rId45" Type="http://schemas.openxmlformats.org/officeDocument/2006/relationships/hyperlink" Target="https://item.m.jd.com/product/100011289967.html" TargetMode="External"/><Relationship Id="rId44" Type="http://schemas.openxmlformats.org/officeDocument/2006/relationships/hyperlink" Target="https://item.m.jd.com/product/1332375.html" TargetMode="External"/><Relationship Id="rId43" Type="http://schemas.openxmlformats.org/officeDocument/2006/relationships/hyperlink" Target="https://item.m.jd.com/product/41742278508.html" TargetMode="External"/><Relationship Id="rId42" Type="http://schemas.openxmlformats.org/officeDocument/2006/relationships/hyperlink" Target="https://item.jd.com/100008771882.html" TargetMode="External"/><Relationship Id="rId41" Type="http://schemas.openxmlformats.org/officeDocument/2006/relationships/hyperlink" Target="https://item.jd.com/100005014609.html" TargetMode="External"/><Relationship Id="rId40" Type="http://schemas.openxmlformats.org/officeDocument/2006/relationships/hyperlink" Target="https://item.jd.com/10033141035647.html" TargetMode="External"/><Relationship Id="rId4" Type="http://schemas.openxmlformats.org/officeDocument/2006/relationships/hyperlink" Target="https://item.m.jd.com/product/5021243.html" TargetMode="External"/><Relationship Id="rId39" Type="http://schemas.openxmlformats.org/officeDocument/2006/relationships/hyperlink" Target="https://item.jd.com/100007010258.html" TargetMode="External"/><Relationship Id="rId38" Type="http://schemas.openxmlformats.org/officeDocument/2006/relationships/hyperlink" Target="https://item.m.jd.com/product/10020394286049.html" TargetMode="External"/><Relationship Id="rId37" Type="http://schemas.openxmlformats.org/officeDocument/2006/relationships/hyperlink" Target="https://item.jd.com/1438186.html" TargetMode="External"/><Relationship Id="rId36" Type="http://schemas.openxmlformats.org/officeDocument/2006/relationships/hyperlink" Target="https://item.jd.com/5267768.html" TargetMode="External"/><Relationship Id="rId35" Type="http://schemas.openxmlformats.org/officeDocument/2006/relationships/hyperlink" Target="https://item.jd.com/10031591212824.html" TargetMode="External"/><Relationship Id="rId34" Type="http://schemas.openxmlformats.org/officeDocument/2006/relationships/hyperlink" Target="https://item.jd.com/10024257484851.html" TargetMode="External"/><Relationship Id="rId33" Type="http://schemas.openxmlformats.org/officeDocument/2006/relationships/hyperlink" Target="https://item.m.jd.com/product/100024332046.html" TargetMode="External"/><Relationship Id="rId32" Type="http://schemas.openxmlformats.org/officeDocument/2006/relationships/hyperlink" Target="https://item.m.jd.com/product/100008511039.html" TargetMode="External"/><Relationship Id="rId31" Type="http://schemas.openxmlformats.org/officeDocument/2006/relationships/hyperlink" Target="https://item.jd.com/1277624.html" TargetMode="External"/><Relationship Id="rId30" Type="http://schemas.openxmlformats.org/officeDocument/2006/relationships/hyperlink" Target="https://item.jd.com/8551012.html" TargetMode="External"/><Relationship Id="rId3" Type="http://schemas.openxmlformats.org/officeDocument/2006/relationships/hyperlink" Target="https://item.jd.com/685464.html" TargetMode="External"/><Relationship Id="rId29" Type="http://schemas.openxmlformats.org/officeDocument/2006/relationships/hyperlink" Target="https://item.m.jd.com/product/100017265336.html" TargetMode="External"/><Relationship Id="rId28" Type="http://schemas.openxmlformats.org/officeDocument/2006/relationships/hyperlink" Target="https://item.m.jd.com/product/100012554980.html" TargetMode="External"/><Relationship Id="rId27" Type="http://schemas.openxmlformats.org/officeDocument/2006/relationships/hyperlink" Target="https://item.m.jd.com/product/7766600.html" TargetMode="External"/><Relationship Id="rId26" Type="http://schemas.openxmlformats.org/officeDocument/2006/relationships/hyperlink" Target="https://item.jd.com/10036803533336.html" TargetMode="External"/><Relationship Id="rId25" Type="http://schemas.openxmlformats.org/officeDocument/2006/relationships/hyperlink" Target="https://item.m.jd.com/product/100012763746.html" TargetMode="External"/><Relationship Id="rId24" Type="http://schemas.openxmlformats.org/officeDocument/2006/relationships/hyperlink" Target="https://item.jd.com/100012326266.html" TargetMode="External"/><Relationship Id="rId23" Type="http://schemas.openxmlformats.org/officeDocument/2006/relationships/hyperlink" Target="https://item.jd.com/10029944661157.html" TargetMode="External"/><Relationship Id="rId22" Type="http://schemas.openxmlformats.org/officeDocument/2006/relationships/hyperlink" Target="https://item.jd.com/70768527315.html" TargetMode="External"/><Relationship Id="rId21" Type="http://schemas.openxmlformats.org/officeDocument/2006/relationships/hyperlink" Target="https://item.jd.com/2099281.html" TargetMode="External"/><Relationship Id="rId20" Type="http://schemas.openxmlformats.org/officeDocument/2006/relationships/hyperlink" Target="https://item.m.jd.com/product/10031134534393.html" TargetMode="External"/><Relationship Id="rId2" Type="http://schemas.openxmlformats.org/officeDocument/2006/relationships/hyperlink" Target="https://item.jd.com/258238.html" TargetMode="External"/><Relationship Id="rId19" Type="http://schemas.openxmlformats.org/officeDocument/2006/relationships/hyperlink" Target="https://item.jd.com/100006967292.html" TargetMode="External"/><Relationship Id="rId18" Type="http://schemas.openxmlformats.org/officeDocument/2006/relationships/hyperlink" Target="https://item.m.jd.com/product/100010610673.html" TargetMode="External"/><Relationship Id="rId17" Type="http://schemas.openxmlformats.org/officeDocument/2006/relationships/hyperlink" Target="https://item.jd.com/5021267.html" TargetMode="External"/><Relationship Id="rId16" Type="http://schemas.openxmlformats.org/officeDocument/2006/relationships/hyperlink" Target="https://item.jd.com/5021241.html" TargetMode="External"/><Relationship Id="rId15" Type="http://schemas.openxmlformats.org/officeDocument/2006/relationships/hyperlink" Target="https://item.m.jd.com/product/10244710624.html" TargetMode="External"/><Relationship Id="rId14" Type="http://schemas.openxmlformats.org/officeDocument/2006/relationships/hyperlink" Target="https://item.jd.com/8571077.html" TargetMode="External"/><Relationship Id="rId13" Type="http://schemas.openxmlformats.org/officeDocument/2006/relationships/hyperlink" Target="https://item.m.jd.com/product/100013484740.html" TargetMode="External"/><Relationship Id="rId12" Type="http://schemas.openxmlformats.org/officeDocument/2006/relationships/hyperlink" Target="https://item.jd.com/100006215480.html" TargetMode="External"/><Relationship Id="rId11" Type="http://schemas.openxmlformats.org/officeDocument/2006/relationships/hyperlink" Target="https://item.jd.com/100003340015.html" TargetMode="External"/><Relationship Id="rId10" Type="http://schemas.openxmlformats.org/officeDocument/2006/relationships/hyperlink" Target="https://item.m.jd.com/product/10042433736999.html" TargetMode="External"/><Relationship Id="rId1" Type="http://schemas.openxmlformats.org/officeDocument/2006/relationships/hyperlink" Target="https://item.m.jd.com/product/100006305275.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zhangqingqing@cct.cn"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zhangqingqing@cc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0"/>
  <sheetViews>
    <sheetView workbookViewId="0">
      <selection activeCell="B2" sqref="B2"/>
    </sheetView>
  </sheetViews>
  <sheetFormatPr defaultColWidth="8.625" defaultRowHeight="13.2" outlineLevelCol="4"/>
  <cols>
    <col min="1" max="1" width="9.375" style="775" customWidth="1"/>
    <col min="2" max="2" width="10.375" style="775" customWidth="1"/>
    <col min="3" max="3" width="11.375" style="775" customWidth="1"/>
    <col min="4" max="5" width="16" style="775" customWidth="1"/>
    <col min="6" max="16384" width="8.625" style="775"/>
  </cols>
  <sheetData>
    <row r="1" spans="2:5">
      <c r="B1" s="775" t="s">
        <v>0</v>
      </c>
      <c r="C1" s="775" t="s">
        <v>1</v>
      </c>
      <c r="D1" s="775" t="s">
        <v>2</v>
      </c>
      <c r="E1" s="775" t="s">
        <v>3</v>
      </c>
    </row>
    <row r="2" spans="1:5">
      <c r="A2" s="775" t="s">
        <v>4</v>
      </c>
      <c r="B2" s="775" t="e">
        <f>SUM(基准价格!#REF!)</f>
        <v>#REF!</v>
      </c>
      <c r="C2" s="775" t="e">
        <f>SUM(基准价格!#REF!)</f>
        <v>#REF!</v>
      </c>
      <c r="D2" s="775">
        <f>(COUNTA(基准价格!#REF!)-1)-(COUNTA(基准价格!#REF!)-1)</f>
        <v>0</v>
      </c>
      <c r="E2" s="775">
        <f>(COUNTA(基准价格!#REF!)-1)-(COUNTA(基准价格!#REF!)-1)</f>
        <v>0</v>
      </c>
    </row>
    <row r="4" spans="1:5">
      <c r="A4" s="775" t="s">
        <v>5</v>
      </c>
      <c r="B4" s="775" t="e">
        <f>SUM(#REF!)</f>
        <v>#REF!</v>
      </c>
      <c r="C4" s="775" t="e">
        <f>SUM(#REF!)</f>
        <v>#REF!</v>
      </c>
      <c r="D4" s="775">
        <f>(COUNTA(#REF!)-1)-(COUNTA(#REF!)-1)</f>
        <v>0</v>
      </c>
      <c r="E4" s="775">
        <f>(COUNTA(#REF!)-1)-(COUNTA(#REF!)-1)</f>
        <v>0</v>
      </c>
    </row>
    <row r="6" spans="1:5">
      <c r="A6" s="775" t="s">
        <v>6</v>
      </c>
      <c r="B6" s="775" t="e">
        <f>SUM(#REF!)</f>
        <v>#REF!</v>
      </c>
      <c r="C6" s="775" t="e">
        <f>SUM(#REF!)</f>
        <v>#REF!</v>
      </c>
      <c r="D6" s="775">
        <f>(COUNTA(#REF!)-1)-(COUNTA(#REF!)-1)</f>
        <v>0</v>
      </c>
      <c r="E6" s="775">
        <f>(COUNTA(#REF!)-1)-(COUNTA(#REF!)-1)</f>
        <v>0</v>
      </c>
    </row>
    <row r="8" spans="1:3">
      <c r="A8" s="775" t="s">
        <v>7</v>
      </c>
      <c r="B8" s="775">
        <f>SUM(主播侧报价结算清单!J157:J187)</f>
        <v>0</v>
      </c>
      <c r="C8" s="775">
        <f>B8</f>
        <v>0</v>
      </c>
    </row>
    <row r="10" spans="1:5">
      <c r="A10" s="775" t="s">
        <v>8</v>
      </c>
      <c r="B10" s="775" t="e">
        <f>SUM(#REF!)</f>
        <v>#REF!</v>
      </c>
      <c r="C10" s="775" t="e">
        <f>SUM(#REF!)</f>
        <v>#REF!</v>
      </c>
      <c r="D10" s="775">
        <f>(COUNTA(#REF!)-1)-(COUNTA(#REF!)-1)</f>
        <v>0</v>
      </c>
      <c r="E10" s="775">
        <f>(COUNTA(#REF!)-1)-(COUNTA(#REF!)-1)</f>
        <v>0</v>
      </c>
    </row>
  </sheetData>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41"/>
  <sheetViews>
    <sheetView workbookViewId="0">
      <selection activeCell="A140" sqref="A140:G140"/>
    </sheetView>
  </sheetViews>
  <sheetFormatPr defaultColWidth="5.16071428571429" defaultRowHeight="18" customHeight="1"/>
  <cols>
    <col min="1" max="1" width="8.02678571428571" style="228" customWidth="1"/>
    <col min="2" max="2" width="11.9464285714286" style="230" customWidth="1"/>
    <col min="3" max="3" width="20.6428571428571" style="228" customWidth="1"/>
    <col min="4" max="4" width="6.01785714285714" style="228" customWidth="1"/>
    <col min="5" max="5" width="16.7321428571429" style="228" customWidth="1"/>
    <col min="6" max="6" width="19.2410714285714" style="228" customWidth="1"/>
    <col min="7" max="7" width="7.48214285714286" style="228" customWidth="1"/>
    <col min="8" max="9" width="8.8125" style="228" customWidth="1"/>
    <col min="10" max="10" width="7.96428571428571" style="231" customWidth="1"/>
    <col min="11" max="11" width="5.58928571428571" style="232"/>
    <col min="12" max="12" width="15.0625" style="232"/>
    <col min="13" max="16382" width="5.16071428571429" style="228"/>
    <col min="16383" max="16384" width="5.16071428571429" style="233"/>
  </cols>
  <sheetData>
    <row r="1" s="228" customFormat="1" ht="13.2" spans="1:16384">
      <c r="A1" s="234" t="s">
        <v>2603</v>
      </c>
      <c r="B1" s="235"/>
      <c r="C1" s="235"/>
      <c r="D1" s="235"/>
      <c r="E1" s="235"/>
      <c r="F1" s="235"/>
      <c r="G1" s="235"/>
      <c r="H1" s="235"/>
      <c r="I1" s="235"/>
      <c r="J1" s="235"/>
      <c r="K1" s="235"/>
      <c r="L1" s="235"/>
      <c r="XFC1" s="233"/>
      <c r="XFD1" s="233"/>
    </row>
    <row r="2" s="228" customFormat="1" ht="41" customHeight="1" spans="1:16384">
      <c r="A2" s="235"/>
      <c r="B2" s="235"/>
      <c r="C2" s="235"/>
      <c r="D2" s="235"/>
      <c r="E2" s="235"/>
      <c r="F2" s="235"/>
      <c r="G2" s="235"/>
      <c r="H2" s="235"/>
      <c r="I2" s="235"/>
      <c r="J2" s="235"/>
      <c r="K2" s="235"/>
      <c r="L2" s="235"/>
      <c r="XFC2" s="233"/>
      <c r="XFD2" s="233"/>
    </row>
    <row r="3" s="228" customFormat="1" customHeight="1" spans="1:12">
      <c r="A3" s="236" t="s">
        <v>1560</v>
      </c>
      <c r="B3" s="237" t="s">
        <v>2604</v>
      </c>
      <c r="C3" s="236" t="s">
        <v>2605</v>
      </c>
      <c r="D3" s="236" t="s">
        <v>2606</v>
      </c>
      <c r="E3" s="236" t="s">
        <v>376</v>
      </c>
      <c r="F3" s="248" t="s">
        <v>2607</v>
      </c>
      <c r="G3" s="249" t="s">
        <v>2608</v>
      </c>
      <c r="H3" s="236" t="s">
        <v>2609</v>
      </c>
      <c r="I3" s="236" t="s">
        <v>2610</v>
      </c>
      <c r="J3" s="251" t="s">
        <v>2611</v>
      </c>
      <c r="K3" s="251"/>
      <c r="L3" s="251" t="s">
        <v>2612</v>
      </c>
    </row>
    <row r="4" s="228" customFormat="1" customHeight="1" spans="1:12">
      <c r="A4" s="236" t="s">
        <v>2613</v>
      </c>
      <c r="B4" s="236"/>
      <c r="C4" s="236"/>
      <c r="D4" s="236"/>
      <c r="E4" s="236"/>
      <c r="F4" s="236"/>
      <c r="G4" s="236"/>
      <c r="H4" s="236"/>
      <c r="I4" s="236"/>
      <c r="J4" s="236"/>
      <c r="K4" s="236"/>
      <c r="L4" s="236"/>
    </row>
    <row r="5" s="228" customFormat="1" customHeight="1" spans="1:12">
      <c r="A5" s="238">
        <v>44567</v>
      </c>
      <c r="B5" s="239">
        <v>0.625</v>
      </c>
      <c r="C5" s="240" t="s">
        <v>2614</v>
      </c>
      <c r="D5" s="241">
        <v>1</v>
      </c>
      <c r="E5" s="240" t="s">
        <v>2615</v>
      </c>
      <c r="F5" s="240" t="s">
        <v>2616</v>
      </c>
      <c r="G5" s="240">
        <v>1</v>
      </c>
      <c r="H5" s="240">
        <v>500</v>
      </c>
      <c r="I5" s="240"/>
      <c r="J5" s="252">
        <v>0.625</v>
      </c>
      <c r="K5" s="253">
        <v>0.979166666666667</v>
      </c>
      <c r="L5" s="253">
        <f t="shared" ref="L5:L68" si="0">K5-J5</f>
        <v>0.354166666666667</v>
      </c>
    </row>
    <row r="6" s="228" customFormat="1" customHeight="1" spans="1:12">
      <c r="A6" s="238">
        <v>44567</v>
      </c>
      <c r="B6" s="239">
        <v>0.625</v>
      </c>
      <c r="C6" s="240" t="s">
        <v>2614</v>
      </c>
      <c r="D6" s="241">
        <v>1</v>
      </c>
      <c r="E6" s="240" t="s">
        <v>2617</v>
      </c>
      <c r="F6" s="240" t="s">
        <v>2616</v>
      </c>
      <c r="G6" s="240">
        <v>1</v>
      </c>
      <c r="H6" s="240">
        <v>500</v>
      </c>
      <c r="I6" s="240"/>
      <c r="J6" s="252">
        <v>0.625</v>
      </c>
      <c r="K6" s="253">
        <v>0.958333333333333</v>
      </c>
      <c r="L6" s="253">
        <f t="shared" si="0"/>
        <v>0.333333333333333</v>
      </c>
    </row>
    <row r="7" s="228" customFormat="1" customHeight="1" spans="1:12">
      <c r="A7" s="238">
        <v>44567</v>
      </c>
      <c r="B7" s="239">
        <v>0.625</v>
      </c>
      <c r="C7" s="240" t="s">
        <v>2614</v>
      </c>
      <c r="D7" s="241">
        <v>1</v>
      </c>
      <c r="E7" s="240" t="s">
        <v>2618</v>
      </c>
      <c r="F7" s="240" t="s">
        <v>2619</v>
      </c>
      <c r="G7" s="240">
        <v>1</v>
      </c>
      <c r="H7" s="240">
        <v>400</v>
      </c>
      <c r="I7" s="240"/>
      <c r="J7" s="252">
        <v>0.625</v>
      </c>
      <c r="K7" s="253">
        <v>0.979166666666667</v>
      </c>
      <c r="L7" s="253">
        <f t="shared" si="0"/>
        <v>0.354166666666667</v>
      </c>
    </row>
    <row r="8" s="228" customFormat="1" customHeight="1" spans="1:12">
      <c r="A8" s="238">
        <v>44567</v>
      </c>
      <c r="B8" s="239">
        <v>0.625</v>
      </c>
      <c r="C8" s="240" t="s">
        <v>2614</v>
      </c>
      <c r="D8" s="241">
        <v>1</v>
      </c>
      <c r="E8" s="240" t="s">
        <v>2620</v>
      </c>
      <c r="F8" s="240" t="s">
        <v>2621</v>
      </c>
      <c r="G8" s="240">
        <v>1</v>
      </c>
      <c r="H8" s="240">
        <v>400</v>
      </c>
      <c r="I8" s="240"/>
      <c r="J8" s="252">
        <v>0.625</v>
      </c>
      <c r="K8" s="253">
        <v>0.979166666666667</v>
      </c>
      <c r="L8" s="253">
        <f t="shared" si="0"/>
        <v>0.354166666666667</v>
      </c>
    </row>
    <row r="9" s="228" customFormat="1" customHeight="1" spans="1:12">
      <c r="A9" s="238">
        <v>44567</v>
      </c>
      <c r="B9" s="239">
        <v>0.625</v>
      </c>
      <c r="C9" s="240" t="s">
        <v>2614</v>
      </c>
      <c r="D9" s="241">
        <v>1</v>
      </c>
      <c r="E9" s="240" t="s">
        <v>2622</v>
      </c>
      <c r="F9" s="240" t="s">
        <v>2623</v>
      </c>
      <c r="G9" s="240">
        <v>1</v>
      </c>
      <c r="H9" s="240">
        <v>400</v>
      </c>
      <c r="I9" s="240"/>
      <c r="J9" s="252">
        <v>0.625</v>
      </c>
      <c r="K9" s="253">
        <v>0.979166666666667</v>
      </c>
      <c r="L9" s="253">
        <f t="shared" si="0"/>
        <v>0.354166666666667</v>
      </c>
    </row>
    <row r="10" s="228" customFormat="1" customHeight="1" spans="1:12">
      <c r="A10" s="238">
        <v>44567</v>
      </c>
      <c r="B10" s="239">
        <v>0.625</v>
      </c>
      <c r="C10" s="240" t="s">
        <v>2614</v>
      </c>
      <c r="D10" s="241">
        <v>1</v>
      </c>
      <c r="E10" s="240" t="s">
        <v>2624</v>
      </c>
      <c r="F10" s="240" t="s">
        <v>2623</v>
      </c>
      <c r="G10" s="240">
        <v>1</v>
      </c>
      <c r="H10" s="240">
        <v>400</v>
      </c>
      <c r="I10" s="240"/>
      <c r="J10" s="252">
        <v>0.625</v>
      </c>
      <c r="K10" s="253">
        <v>0.979166666666667</v>
      </c>
      <c r="L10" s="253">
        <f t="shared" si="0"/>
        <v>0.354166666666667</v>
      </c>
    </row>
    <row r="11" s="228" customFormat="1" customHeight="1" spans="1:12">
      <c r="A11" s="238">
        <v>44568</v>
      </c>
      <c r="B11" s="242" t="s">
        <v>2625</v>
      </c>
      <c r="C11" s="240" t="s">
        <v>2626</v>
      </c>
      <c r="D11" s="241">
        <v>1</v>
      </c>
      <c r="E11" s="240" t="s">
        <v>2615</v>
      </c>
      <c r="F11" s="240" t="s">
        <v>2627</v>
      </c>
      <c r="G11" s="240">
        <v>1</v>
      </c>
      <c r="H11" s="240">
        <v>500</v>
      </c>
      <c r="I11" s="240"/>
      <c r="J11" s="252">
        <v>0.375</v>
      </c>
      <c r="K11" s="253">
        <v>0.895833333333333</v>
      </c>
      <c r="L11" s="253">
        <f t="shared" si="0"/>
        <v>0.520833333333333</v>
      </c>
    </row>
    <row r="12" s="228" customFormat="1" customHeight="1" spans="1:12">
      <c r="A12" s="238">
        <v>44568</v>
      </c>
      <c r="B12" s="242" t="s">
        <v>2625</v>
      </c>
      <c r="C12" s="240" t="s">
        <v>2626</v>
      </c>
      <c r="D12" s="241">
        <v>1</v>
      </c>
      <c r="E12" s="245" t="s">
        <v>2617</v>
      </c>
      <c r="F12" s="240" t="s">
        <v>2627</v>
      </c>
      <c r="G12" s="240">
        <v>1</v>
      </c>
      <c r="H12" s="240">
        <v>500</v>
      </c>
      <c r="I12" s="240"/>
      <c r="J12" s="252">
        <v>0.4375</v>
      </c>
      <c r="K12" s="253">
        <v>0.875</v>
      </c>
      <c r="L12" s="253">
        <f t="shared" si="0"/>
        <v>0.4375</v>
      </c>
    </row>
    <row r="13" s="228" customFormat="1" customHeight="1" spans="1:12">
      <c r="A13" s="238">
        <v>44568</v>
      </c>
      <c r="B13" s="242" t="s">
        <v>2625</v>
      </c>
      <c r="C13" s="240" t="s">
        <v>2626</v>
      </c>
      <c r="D13" s="241">
        <v>1</v>
      </c>
      <c r="E13" s="245" t="s">
        <v>2620</v>
      </c>
      <c r="F13" s="240" t="s">
        <v>2628</v>
      </c>
      <c r="G13" s="240">
        <v>1</v>
      </c>
      <c r="H13" s="240">
        <v>400</v>
      </c>
      <c r="I13" s="240"/>
      <c r="J13" s="252">
        <v>0.4375</v>
      </c>
      <c r="K13" s="253">
        <v>0.895833333333333</v>
      </c>
      <c r="L13" s="253">
        <f t="shared" si="0"/>
        <v>0.458333333333333</v>
      </c>
    </row>
    <row r="14" s="228" customFormat="1" customHeight="1" spans="1:12">
      <c r="A14" s="238">
        <v>44568</v>
      </c>
      <c r="B14" s="242" t="s">
        <v>2625</v>
      </c>
      <c r="C14" s="240" t="s">
        <v>2626</v>
      </c>
      <c r="D14" s="241">
        <v>1</v>
      </c>
      <c r="E14" s="240" t="s">
        <v>2618</v>
      </c>
      <c r="F14" s="240" t="s">
        <v>2629</v>
      </c>
      <c r="G14" s="240">
        <v>1</v>
      </c>
      <c r="H14" s="240">
        <v>400</v>
      </c>
      <c r="I14" s="240"/>
      <c r="J14" s="252">
        <v>0.375</v>
      </c>
      <c r="K14" s="253">
        <v>0.895833333333333</v>
      </c>
      <c r="L14" s="253">
        <f t="shared" si="0"/>
        <v>0.520833333333333</v>
      </c>
    </row>
    <row r="15" s="228" customFormat="1" customHeight="1" spans="1:12">
      <c r="A15" s="243">
        <v>44569</v>
      </c>
      <c r="B15" s="244" t="s">
        <v>2630</v>
      </c>
      <c r="C15" s="245" t="s">
        <v>2631</v>
      </c>
      <c r="D15" s="241">
        <v>1</v>
      </c>
      <c r="E15" s="245" t="s">
        <v>2618</v>
      </c>
      <c r="F15" s="245" t="s">
        <v>2630</v>
      </c>
      <c r="G15" s="240">
        <v>1</v>
      </c>
      <c r="H15" s="240">
        <v>400</v>
      </c>
      <c r="I15" s="240">
        <f t="shared" ref="I15:I18" si="1">3*50</f>
        <v>150</v>
      </c>
      <c r="J15" s="252">
        <v>0.395833333333333</v>
      </c>
      <c r="K15" s="253">
        <v>0.9375</v>
      </c>
      <c r="L15" s="253">
        <f t="shared" si="0"/>
        <v>0.541666666666667</v>
      </c>
    </row>
    <row r="16" s="228" customFormat="1" customHeight="1" spans="1:12">
      <c r="A16" s="243">
        <v>44569</v>
      </c>
      <c r="B16" s="244" t="s">
        <v>2630</v>
      </c>
      <c r="C16" s="245" t="s">
        <v>2631</v>
      </c>
      <c r="D16" s="241">
        <v>1</v>
      </c>
      <c r="E16" s="245" t="s">
        <v>2622</v>
      </c>
      <c r="F16" s="245"/>
      <c r="G16" s="240">
        <v>1</v>
      </c>
      <c r="H16" s="240">
        <v>400</v>
      </c>
      <c r="I16" s="240"/>
      <c r="J16" s="252">
        <v>0.416666666666667</v>
      </c>
      <c r="K16" s="253">
        <v>0.8125</v>
      </c>
      <c r="L16" s="253">
        <f t="shared" si="0"/>
        <v>0.395833333333333</v>
      </c>
    </row>
    <row r="17" s="228" customFormat="1" customHeight="1" spans="1:12">
      <c r="A17" s="243">
        <v>44569</v>
      </c>
      <c r="B17" s="244" t="s">
        <v>78</v>
      </c>
      <c r="C17" s="245" t="s">
        <v>2632</v>
      </c>
      <c r="D17" s="241">
        <v>1</v>
      </c>
      <c r="E17" s="240" t="s">
        <v>2617</v>
      </c>
      <c r="F17" s="245" t="s">
        <v>2633</v>
      </c>
      <c r="G17" s="240">
        <v>1</v>
      </c>
      <c r="H17" s="240">
        <v>500</v>
      </c>
      <c r="I17" s="240">
        <f t="shared" si="1"/>
        <v>150</v>
      </c>
      <c r="J17" s="252">
        <v>0.395833333333333</v>
      </c>
      <c r="K17" s="253">
        <v>0.9375</v>
      </c>
      <c r="L17" s="253">
        <f t="shared" si="0"/>
        <v>0.541666666666667</v>
      </c>
    </row>
    <row r="18" s="228" customFormat="1" customHeight="1" spans="1:12">
      <c r="A18" s="243">
        <v>44569</v>
      </c>
      <c r="B18" s="244" t="s">
        <v>78</v>
      </c>
      <c r="C18" s="245" t="s">
        <v>2634</v>
      </c>
      <c r="D18" s="241">
        <v>1</v>
      </c>
      <c r="E18" s="240" t="s">
        <v>2620</v>
      </c>
      <c r="F18" s="245" t="s">
        <v>2633</v>
      </c>
      <c r="G18" s="240">
        <v>1</v>
      </c>
      <c r="H18" s="240">
        <v>400</v>
      </c>
      <c r="I18" s="240">
        <f t="shared" si="1"/>
        <v>150</v>
      </c>
      <c r="J18" s="252">
        <v>0.395833333333333</v>
      </c>
      <c r="K18" s="253">
        <v>0.9375</v>
      </c>
      <c r="L18" s="253">
        <f t="shared" si="0"/>
        <v>0.541666666666667</v>
      </c>
    </row>
    <row r="19" s="228" customFormat="1" customHeight="1" spans="1:12">
      <c r="A19" s="243">
        <v>44570</v>
      </c>
      <c r="B19" s="244" t="s">
        <v>2635</v>
      </c>
      <c r="C19" s="245" t="s">
        <v>2631</v>
      </c>
      <c r="D19" s="241">
        <v>1</v>
      </c>
      <c r="E19" s="245" t="s">
        <v>2622</v>
      </c>
      <c r="F19" s="245" t="s">
        <v>2631</v>
      </c>
      <c r="G19" s="240">
        <v>1</v>
      </c>
      <c r="H19" s="240">
        <v>400</v>
      </c>
      <c r="I19" s="240"/>
      <c r="J19" s="252">
        <v>0.395833333333333</v>
      </c>
      <c r="K19" s="253">
        <v>0.875</v>
      </c>
      <c r="L19" s="253">
        <f t="shared" si="0"/>
        <v>0.479166666666667</v>
      </c>
    </row>
    <row r="20" s="228" customFormat="1" customHeight="1" spans="1:12">
      <c r="A20" s="243">
        <v>44570</v>
      </c>
      <c r="B20" s="244" t="s">
        <v>2635</v>
      </c>
      <c r="C20" s="245" t="s">
        <v>2631</v>
      </c>
      <c r="D20" s="241">
        <v>1</v>
      </c>
      <c r="E20" s="245" t="s">
        <v>2636</v>
      </c>
      <c r="F20" s="245" t="s">
        <v>2631</v>
      </c>
      <c r="G20" s="240">
        <v>1</v>
      </c>
      <c r="H20" s="240">
        <v>400</v>
      </c>
      <c r="I20" s="240"/>
      <c r="J20" s="252"/>
      <c r="K20" s="253"/>
      <c r="L20" s="253">
        <f t="shared" si="0"/>
        <v>0</v>
      </c>
    </row>
    <row r="21" s="228" customFormat="1" customHeight="1" spans="1:12">
      <c r="A21" s="243">
        <v>44570</v>
      </c>
      <c r="B21" s="244" t="s">
        <v>2635</v>
      </c>
      <c r="C21" s="245" t="s">
        <v>2631</v>
      </c>
      <c r="D21" s="241">
        <v>1</v>
      </c>
      <c r="E21" s="240" t="s">
        <v>2637</v>
      </c>
      <c r="F21" s="245" t="s">
        <v>2631</v>
      </c>
      <c r="G21" s="240">
        <v>1</v>
      </c>
      <c r="H21" s="240">
        <v>400</v>
      </c>
      <c r="I21" s="240"/>
      <c r="J21" s="252"/>
      <c r="K21" s="253"/>
      <c r="L21" s="253">
        <f t="shared" si="0"/>
        <v>0</v>
      </c>
    </row>
    <row r="22" s="228" customFormat="1" customHeight="1" spans="1:12">
      <c r="A22" s="243">
        <v>44570</v>
      </c>
      <c r="B22" s="244" t="s">
        <v>2638</v>
      </c>
      <c r="C22" s="245" t="s">
        <v>2639</v>
      </c>
      <c r="D22" s="241">
        <v>1</v>
      </c>
      <c r="E22" s="245" t="s">
        <v>2618</v>
      </c>
      <c r="F22" s="245" t="s">
        <v>2640</v>
      </c>
      <c r="G22" s="240">
        <v>1</v>
      </c>
      <c r="H22" s="240">
        <v>400</v>
      </c>
      <c r="I22" s="240">
        <f>3.5*50</f>
        <v>175</v>
      </c>
      <c r="J22" s="252">
        <v>0.395833333333333</v>
      </c>
      <c r="K22" s="253">
        <v>0.958333333333333</v>
      </c>
      <c r="L22" s="253">
        <f t="shared" si="0"/>
        <v>0.5625</v>
      </c>
    </row>
    <row r="23" s="228" customFormat="1" customHeight="1" spans="1:12">
      <c r="A23" s="243">
        <v>44570</v>
      </c>
      <c r="B23" s="244" t="s">
        <v>78</v>
      </c>
      <c r="C23" s="245" t="s">
        <v>2632</v>
      </c>
      <c r="D23" s="241">
        <v>1</v>
      </c>
      <c r="E23" s="245" t="s">
        <v>2617</v>
      </c>
      <c r="F23" s="245" t="s">
        <v>2641</v>
      </c>
      <c r="G23" s="240">
        <v>1</v>
      </c>
      <c r="H23" s="240">
        <v>500</v>
      </c>
      <c r="I23" s="240"/>
      <c r="J23" s="252">
        <v>0.395833333333333</v>
      </c>
      <c r="K23" s="253">
        <v>0.916666666666667</v>
      </c>
      <c r="L23" s="253">
        <f t="shared" si="0"/>
        <v>0.520833333333333</v>
      </c>
    </row>
    <row r="24" s="228" customFormat="1" customHeight="1" spans="1:12">
      <c r="A24" s="243">
        <v>44570</v>
      </c>
      <c r="B24" s="244" t="s">
        <v>78</v>
      </c>
      <c r="C24" s="245" t="s">
        <v>2642</v>
      </c>
      <c r="D24" s="241">
        <v>1</v>
      </c>
      <c r="E24" s="245" t="s">
        <v>2643</v>
      </c>
      <c r="F24" s="245"/>
      <c r="G24" s="240">
        <v>1</v>
      </c>
      <c r="H24" s="240">
        <v>400</v>
      </c>
      <c r="I24" s="240"/>
      <c r="J24" s="252"/>
      <c r="K24" s="253"/>
      <c r="L24" s="253">
        <f t="shared" si="0"/>
        <v>0</v>
      </c>
    </row>
    <row r="25" s="228" customFormat="1" customHeight="1" spans="1:12">
      <c r="A25" s="243">
        <v>44570</v>
      </c>
      <c r="B25" s="244" t="s">
        <v>78</v>
      </c>
      <c r="C25" s="245" t="s">
        <v>2644</v>
      </c>
      <c r="D25" s="241">
        <v>1</v>
      </c>
      <c r="E25" s="245" t="s">
        <v>2645</v>
      </c>
      <c r="F25" s="245"/>
      <c r="G25" s="240">
        <v>1</v>
      </c>
      <c r="H25" s="240">
        <v>400</v>
      </c>
      <c r="I25" s="240"/>
      <c r="J25" s="252">
        <v>0.520833333333333</v>
      </c>
      <c r="K25" s="253">
        <v>1.02083333333333</v>
      </c>
      <c r="L25" s="253">
        <f t="shared" si="0"/>
        <v>0.5</v>
      </c>
    </row>
    <row r="26" s="228" customFormat="1" customHeight="1" spans="1:12">
      <c r="A26" s="243">
        <v>44570</v>
      </c>
      <c r="B26" s="244" t="s">
        <v>78</v>
      </c>
      <c r="C26" s="245" t="s">
        <v>2646</v>
      </c>
      <c r="D26" s="241">
        <v>1</v>
      </c>
      <c r="E26" s="240" t="s">
        <v>2620</v>
      </c>
      <c r="F26" s="245"/>
      <c r="G26" s="240">
        <v>1</v>
      </c>
      <c r="H26" s="240">
        <v>400</v>
      </c>
      <c r="I26" s="240"/>
      <c r="J26" s="252">
        <v>0.395833333333333</v>
      </c>
      <c r="K26" s="253">
        <v>0.916666666666667</v>
      </c>
      <c r="L26" s="253">
        <f t="shared" si="0"/>
        <v>0.520833333333333</v>
      </c>
    </row>
    <row r="27" s="228" customFormat="1" customHeight="1" spans="1:12">
      <c r="A27" s="246">
        <v>44571</v>
      </c>
      <c r="B27" s="244" t="s">
        <v>2635</v>
      </c>
      <c r="C27" s="245" t="s">
        <v>2631</v>
      </c>
      <c r="D27" s="241">
        <v>1</v>
      </c>
      <c r="E27" s="245" t="s">
        <v>2622</v>
      </c>
      <c r="F27" s="245" t="s">
        <v>2647</v>
      </c>
      <c r="G27" s="240">
        <v>1</v>
      </c>
      <c r="H27" s="240">
        <v>400</v>
      </c>
      <c r="I27" s="240"/>
      <c r="J27" s="252">
        <v>0.416666666666667</v>
      </c>
      <c r="K27" s="253">
        <v>0.895833333333333</v>
      </c>
      <c r="L27" s="253">
        <f t="shared" si="0"/>
        <v>0.479166666666667</v>
      </c>
    </row>
    <row r="28" s="228" customFormat="1" customHeight="1" spans="1:12">
      <c r="A28" s="246">
        <v>44571</v>
      </c>
      <c r="B28" s="244" t="s">
        <v>2635</v>
      </c>
      <c r="C28" s="245" t="s">
        <v>2631</v>
      </c>
      <c r="D28" s="241">
        <v>1</v>
      </c>
      <c r="E28" s="245" t="s">
        <v>2648</v>
      </c>
      <c r="F28" s="245" t="s">
        <v>2649</v>
      </c>
      <c r="G28" s="240">
        <v>1</v>
      </c>
      <c r="H28" s="240">
        <v>400</v>
      </c>
      <c r="I28" s="240"/>
      <c r="J28" s="252"/>
      <c r="K28" s="253"/>
      <c r="L28" s="253">
        <f t="shared" si="0"/>
        <v>0</v>
      </c>
    </row>
    <row r="29" s="228" customFormat="1" customHeight="1" spans="1:12">
      <c r="A29" s="246">
        <v>44571</v>
      </c>
      <c r="B29" s="244" t="s">
        <v>2635</v>
      </c>
      <c r="C29" s="245" t="s">
        <v>2631</v>
      </c>
      <c r="D29" s="241">
        <v>1</v>
      </c>
      <c r="E29" s="240" t="s">
        <v>2624</v>
      </c>
      <c r="F29" s="245" t="s">
        <v>2650</v>
      </c>
      <c r="G29" s="240">
        <v>1</v>
      </c>
      <c r="H29" s="240">
        <v>400</v>
      </c>
      <c r="I29" s="240"/>
      <c r="J29" s="252"/>
      <c r="K29" s="253"/>
      <c r="L29" s="253">
        <f t="shared" si="0"/>
        <v>0</v>
      </c>
    </row>
    <row r="30" s="228" customFormat="1" customHeight="1" spans="1:12">
      <c r="A30" s="246">
        <v>44571</v>
      </c>
      <c r="B30" s="244" t="s">
        <v>2638</v>
      </c>
      <c r="C30" s="245" t="s">
        <v>2639</v>
      </c>
      <c r="D30" s="241">
        <v>1</v>
      </c>
      <c r="E30" s="245" t="s">
        <v>2618</v>
      </c>
      <c r="F30" s="245" t="s">
        <v>2640</v>
      </c>
      <c r="G30" s="240">
        <v>1</v>
      </c>
      <c r="H30" s="240">
        <v>400</v>
      </c>
      <c r="I30" s="240">
        <f>5.5*50</f>
        <v>275</v>
      </c>
      <c r="J30" s="252">
        <v>0.395833333333333</v>
      </c>
      <c r="K30" s="253">
        <v>1.04166666666667</v>
      </c>
      <c r="L30" s="253">
        <f t="shared" si="0"/>
        <v>0.645833333333333</v>
      </c>
    </row>
    <row r="31" s="228" customFormat="1" customHeight="1" spans="1:12">
      <c r="A31" s="246">
        <v>44571</v>
      </c>
      <c r="B31" s="244" t="s">
        <v>2638</v>
      </c>
      <c r="C31" s="245" t="s">
        <v>2651</v>
      </c>
      <c r="D31" s="241">
        <v>1</v>
      </c>
      <c r="E31" s="245" t="s">
        <v>2652</v>
      </c>
      <c r="F31" s="245" t="s">
        <v>2640</v>
      </c>
      <c r="G31" s="240">
        <v>1</v>
      </c>
      <c r="H31" s="240">
        <v>400</v>
      </c>
      <c r="I31" s="240"/>
      <c r="J31" s="252"/>
      <c r="K31" s="253"/>
      <c r="L31" s="253">
        <f t="shared" si="0"/>
        <v>0</v>
      </c>
    </row>
    <row r="32" s="228" customFormat="1" customHeight="1" spans="1:12">
      <c r="A32" s="246">
        <v>44571</v>
      </c>
      <c r="B32" s="244" t="s">
        <v>78</v>
      </c>
      <c r="C32" s="245" t="s">
        <v>2632</v>
      </c>
      <c r="D32" s="241">
        <v>1</v>
      </c>
      <c r="E32" s="245" t="s">
        <v>2617</v>
      </c>
      <c r="F32" s="245"/>
      <c r="G32" s="240">
        <v>1</v>
      </c>
      <c r="H32" s="240">
        <v>500</v>
      </c>
      <c r="I32" s="240">
        <f>5.5*50</f>
        <v>275</v>
      </c>
      <c r="J32" s="252">
        <v>0.395833333333333</v>
      </c>
      <c r="K32" s="253">
        <v>1.04166666666667</v>
      </c>
      <c r="L32" s="253">
        <f t="shared" si="0"/>
        <v>0.645833333333333</v>
      </c>
    </row>
    <row r="33" s="228" customFormat="1" customHeight="1" spans="1:12">
      <c r="A33" s="246">
        <v>44571</v>
      </c>
      <c r="B33" s="244" t="s">
        <v>78</v>
      </c>
      <c r="C33" s="245" t="s">
        <v>2653</v>
      </c>
      <c r="D33" s="241">
        <v>1</v>
      </c>
      <c r="E33" s="245" t="s">
        <v>2654</v>
      </c>
      <c r="F33" s="245"/>
      <c r="G33" s="240">
        <v>1</v>
      </c>
      <c r="H33" s="240">
        <v>400</v>
      </c>
      <c r="I33" s="240">
        <f>5*50</f>
        <v>250</v>
      </c>
      <c r="J33" s="252">
        <v>0.395833333333333</v>
      </c>
      <c r="K33" s="253">
        <v>1.02083333333333</v>
      </c>
      <c r="L33" s="253">
        <f t="shared" si="0"/>
        <v>0.625</v>
      </c>
    </row>
    <row r="34" s="228" customFormat="1" customHeight="1" spans="1:12">
      <c r="A34" s="246">
        <v>44571</v>
      </c>
      <c r="B34" s="244" t="s">
        <v>78</v>
      </c>
      <c r="C34" s="245" t="s">
        <v>2655</v>
      </c>
      <c r="D34" s="241">
        <v>1</v>
      </c>
      <c r="E34" s="245" t="s">
        <v>2643</v>
      </c>
      <c r="F34" s="245"/>
      <c r="G34" s="240">
        <v>1</v>
      </c>
      <c r="H34" s="240">
        <v>400</v>
      </c>
      <c r="I34" s="240"/>
      <c r="J34" s="252"/>
      <c r="K34" s="253"/>
      <c r="L34" s="253">
        <f t="shared" si="0"/>
        <v>0</v>
      </c>
    </row>
    <row r="35" s="228" customFormat="1" customHeight="1" spans="1:12">
      <c r="A35" s="246">
        <v>44571</v>
      </c>
      <c r="B35" s="244" t="s">
        <v>78</v>
      </c>
      <c r="C35" s="245" t="s">
        <v>2644</v>
      </c>
      <c r="D35" s="241">
        <v>1</v>
      </c>
      <c r="E35" s="245" t="s">
        <v>2656</v>
      </c>
      <c r="F35" s="245"/>
      <c r="G35" s="240">
        <v>1</v>
      </c>
      <c r="H35" s="240">
        <v>400</v>
      </c>
      <c r="I35" s="240"/>
      <c r="J35" s="252"/>
      <c r="K35" s="253"/>
      <c r="L35" s="253">
        <f t="shared" si="0"/>
        <v>0</v>
      </c>
    </row>
    <row r="36" s="228" customFormat="1" customHeight="1" spans="1:12">
      <c r="A36" s="246">
        <v>44571</v>
      </c>
      <c r="B36" s="244" t="s">
        <v>78</v>
      </c>
      <c r="C36" s="245" t="s">
        <v>2646</v>
      </c>
      <c r="D36" s="241">
        <v>1</v>
      </c>
      <c r="E36" s="240" t="s">
        <v>2620</v>
      </c>
      <c r="F36" s="245"/>
      <c r="G36" s="240">
        <v>1</v>
      </c>
      <c r="H36" s="240">
        <v>400</v>
      </c>
      <c r="I36" s="240">
        <f>5.5*50</f>
        <v>275</v>
      </c>
      <c r="J36" s="252">
        <v>0.395833333333333</v>
      </c>
      <c r="K36" s="253">
        <v>1.04166666666667</v>
      </c>
      <c r="L36" s="253">
        <f t="shared" si="0"/>
        <v>0.645833333333333</v>
      </c>
    </row>
    <row r="37" s="228" customFormat="1" customHeight="1" spans="1:12">
      <c r="A37" s="246">
        <v>44571</v>
      </c>
      <c r="B37" s="244" t="s">
        <v>78</v>
      </c>
      <c r="C37" s="245" t="s">
        <v>2657</v>
      </c>
      <c r="D37" s="241">
        <v>1</v>
      </c>
      <c r="E37" s="250" t="s">
        <v>2658</v>
      </c>
      <c r="F37" s="245"/>
      <c r="G37" s="240">
        <v>1</v>
      </c>
      <c r="H37" s="240">
        <v>400</v>
      </c>
      <c r="I37" s="240"/>
      <c r="J37" s="252"/>
      <c r="K37" s="253"/>
      <c r="L37" s="253">
        <f t="shared" si="0"/>
        <v>0</v>
      </c>
    </row>
    <row r="38" s="228" customFormat="1" customHeight="1" spans="1:12">
      <c r="A38" s="246">
        <v>44572</v>
      </c>
      <c r="B38" s="247" t="s">
        <v>2635</v>
      </c>
      <c r="C38" s="245" t="s">
        <v>2631</v>
      </c>
      <c r="D38" s="241">
        <v>1</v>
      </c>
      <c r="E38" s="245" t="s">
        <v>2622</v>
      </c>
      <c r="F38" s="245" t="s">
        <v>2659</v>
      </c>
      <c r="G38" s="240">
        <v>1</v>
      </c>
      <c r="H38" s="240">
        <v>400</v>
      </c>
      <c r="I38" s="240"/>
      <c r="J38" s="252">
        <v>0.395833333333333</v>
      </c>
      <c r="K38" s="253">
        <v>0.854166666666667</v>
      </c>
      <c r="L38" s="253">
        <f t="shared" si="0"/>
        <v>0.458333333333333</v>
      </c>
    </row>
    <row r="39" s="228" customFormat="1" customHeight="1" spans="1:12">
      <c r="A39" s="246">
        <v>44572</v>
      </c>
      <c r="B39" s="247" t="s">
        <v>2635</v>
      </c>
      <c r="C39" s="245" t="s">
        <v>2631</v>
      </c>
      <c r="D39" s="241">
        <v>1</v>
      </c>
      <c r="E39" s="240" t="s">
        <v>2660</v>
      </c>
      <c r="F39" s="245" t="s">
        <v>2659</v>
      </c>
      <c r="G39" s="240">
        <v>1</v>
      </c>
      <c r="H39" s="240">
        <v>400</v>
      </c>
      <c r="I39" s="240"/>
      <c r="J39" s="252"/>
      <c r="K39" s="253"/>
      <c r="L39" s="253">
        <f t="shared" si="0"/>
        <v>0</v>
      </c>
    </row>
    <row r="40" s="228" customFormat="1" customHeight="1" spans="1:12">
      <c r="A40" s="246">
        <v>44572</v>
      </c>
      <c r="B40" s="247" t="s">
        <v>2635</v>
      </c>
      <c r="C40" s="245" t="s">
        <v>2631</v>
      </c>
      <c r="D40" s="241">
        <v>1</v>
      </c>
      <c r="E40" s="245" t="s">
        <v>2648</v>
      </c>
      <c r="F40" s="245" t="s">
        <v>2659</v>
      </c>
      <c r="G40" s="240">
        <v>1</v>
      </c>
      <c r="H40" s="240">
        <v>400</v>
      </c>
      <c r="I40" s="240"/>
      <c r="J40" s="252">
        <v>0.458333333333333</v>
      </c>
      <c r="K40" s="253">
        <v>1</v>
      </c>
      <c r="L40" s="253">
        <f t="shared" si="0"/>
        <v>0.541666666666667</v>
      </c>
    </row>
    <row r="41" s="228" customFormat="1" customHeight="1" spans="1:12">
      <c r="A41" s="246">
        <v>44572</v>
      </c>
      <c r="B41" s="247" t="s">
        <v>2635</v>
      </c>
      <c r="C41" s="245" t="s">
        <v>2631</v>
      </c>
      <c r="D41" s="241">
        <v>1</v>
      </c>
      <c r="E41" s="240" t="s">
        <v>2624</v>
      </c>
      <c r="F41" s="245" t="s">
        <v>2661</v>
      </c>
      <c r="G41" s="240">
        <v>1</v>
      </c>
      <c r="H41" s="240">
        <v>400</v>
      </c>
      <c r="I41" s="240"/>
      <c r="J41" s="252"/>
      <c r="K41" s="253"/>
      <c r="L41" s="253">
        <f t="shared" si="0"/>
        <v>0</v>
      </c>
    </row>
    <row r="42" s="228" customFormat="1" customHeight="1" spans="1:12">
      <c r="A42" s="246">
        <v>44572</v>
      </c>
      <c r="B42" s="247" t="s">
        <v>2635</v>
      </c>
      <c r="C42" s="245" t="s">
        <v>2631</v>
      </c>
      <c r="D42" s="241">
        <v>1</v>
      </c>
      <c r="E42" s="240" t="s">
        <v>2637</v>
      </c>
      <c r="F42" s="245" t="s">
        <v>2662</v>
      </c>
      <c r="G42" s="240">
        <v>1</v>
      </c>
      <c r="H42" s="240">
        <v>400</v>
      </c>
      <c r="I42" s="240"/>
      <c r="J42" s="252"/>
      <c r="K42" s="253"/>
      <c r="L42" s="253">
        <f t="shared" si="0"/>
        <v>0</v>
      </c>
    </row>
    <row r="43" s="228" customFormat="1" customHeight="1" spans="1:12">
      <c r="A43" s="246">
        <v>44572</v>
      </c>
      <c r="B43" s="247" t="s">
        <v>2635</v>
      </c>
      <c r="C43" s="245" t="s">
        <v>2631</v>
      </c>
      <c r="D43" s="241">
        <v>1</v>
      </c>
      <c r="E43" s="240" t="s">
        <v>2663</v>
      </c>
      <c r="F43" s="245" t="s">
        <v>2662</v>
      </c>
      <c r="G43" s="240">
        <v>1</v>
      </c>
      <c r="H43" s="240">
        <v>400</v>
      </c>
      <c r="I43" s="240"/>
      <c r="J43" s="252"/>
      <c r="K43" s="253"/>
      <c r="L43" s="253">
        <f t="shared" si="0"/>
        <v>0</v>
      </c>
    </row>
    <row r="44" s="228" customFormat="1" customHeight="1" spans="1:12">
      <c r="A44" s="246">
        <v>44572</v>
      </c>
      <c r="B44" s="244" t="s">
        <v>2638</v>
      </c>
      <c r="C44" s="245" t="s">
        <v>2639</v>
      </c>
      <c r="D44" s="241">
        <v>1</v>
      </c>
      <c r="E44" s="245" t="s">
        <v>2618</v>
      </c>
      <c r="F44" s="245" t="s">
        <v>2640</v>
      </c>
      <c r="G44" s="240">
        <v>1</v>
      </c>
      <c r="H44" s="240">
        <v>400</v>
      </c>
      <c r="I44" s="240">
        <f>6*50</f>
        <v>300</v>
      </c>
      <c r="J44" s="252">
        <v>0.354166666666667</v>
      </c>
      <c r="K44" s="253">
        <v>1.02083333333333</v>
      </c>
      <c r="L44" s="253">
        <f t="shared" si="0"/>
        <v>0.666666666666667</v>
      </c>
    </row>
    <row r="45" s="228" customFormat="1" customHeight="1" spans="1:12">
      <c r="A45" s="246">
        <v>44572</v>
      </c>
      <c r="B45" s="244" t="s">
        <v>2638</v>
      </c>
      <c r="C45" s="245" t="s">
        <v>2651</v>
      </c>
      <c r="D45" s="241">
        <v>1</v>
      </c>
      <c r="E45" s="245" t="s">
        <v>2664</v>
      </c>
      <c r="F45" s="245" t="s">
        <v>2640</v>
      </c>
      <c r="G45" s="240">
        <v>1</v>
      </c>
      <c r="H45" s="240">
        <v>400</v>
      </c>
      <c r="I45" s="240"/>
      <c r="J45" s="252">
        <v>0.416666666666667</v>
      </c>
      <c r="K45" s="253">
        <v>0.965277777777778</v>
      </c>
      <c r="L45" s="253">
        <f t="shared" si="0"/>
        <v>0.548611111111111</v>
      </c>
    </row>
    <row r="46" s="228" customFormat="1" customHeight="1" spans="1:12">
      <c r="A46" s="246">
        <v>44572</v>
      </c>
      <c r="B46" s="247" t="s">
        <v>78</v>
      </c>
      <c r="C46" s="245" t="s">
        <v>2632</v>
      </c>
      <c r="D46" s="241">
        <v>1</v>
      </c>
      <c r="E46" s="245" t="s">
        <v>2617</v>
      </c>
      <c r="F46" s="245"/>
      <c r="G46" s="240">
        <v>1</v>
      </c>
      <c r="H46" s="240">
        <v>500</v>
      </c>
      <c r="I46" s="240">
        <f>5*50</f>
        <v>250</v>
      </c>
      <c r="J46" s="252">
        <v>0.375</v>
      </c>
      <c r="K46" s="253">
        <v>1</v>
      </c>
      <c r="L46" s="253">
        <f t="shared" si="0"/>
        <v>0.625</v>
      </c>
    </row>
    <row r="47" s="228" customFormat="1" customHeight="1" spans="1:12">
      <c r="A47" s="246">
        <v>44572</v>
      </c>
      <c r="B47" s="247" t="s">
        <v>78</v>
      </c>
      <c r="C47" s="245" t="s">
        <v>2653</v>
      </c>
      <c r="D47" s="241">
        <v>1</v>
      </c>
      <c r="E47" s="245" t="s">
        <v>2654</v>
      </c>
      <c r="F47" s="245"/>
      <c r="G47" s="240">
        <v>1</v>
      </c>
      <c r="H47" s="240">
        <v>400</v>
      </c>
      <c r="I47" s="240">
        <f t="shared" ref="I47:I52" si="2">7*50</f>
        <v>350</v>
      </c>
      <c r="J47" s="252">
        <v>0.395833333333333</v>
      </c>
      <c r="K47" s="253">
        <v>1.10416666666667</v>
      </c>
      <c r="L47" s="253">
        <f t="shared" si="0"/>
        <v>0.708333333333333</v>
      </c>
    </row>
    <row r="48" s="228" customFormat="1" customHeight="1" spans="1:12">
      <c r="A48" s="246">
        <v>44572</v>
      </c>
      <c r="B48" s="247" t="s">
        <v>78</v>
      </c>
      <c r="C48" s="245" t="s">
        <v>2665</v>
      </c>
      <c r="D48" s="241">
        <v>1</v>
      </c>
      <c r="E48" s="245" t="s">
        <v>2643</v>
      </c>
      <c r="F48" s="245"/>
      <c r="G48" s="240">
        <v>1</v>
      </c>
      <c r="H48" s="240">
        <v>400</v>
      </c>
      <c r="I48" s="240"/>
      <c r="J48" s="254"/>
      <c r="K48" s="253"/>
      <c r="L48" s="253">
        <f t="shared" si="0"/>
        <v>0</v>
      </c>
    </row>
    <row r="49" s="228" customFormat="1" customHeight="1" spans="1:12">
      <c r="A49" s="246">
        <v>44572</v>
      </c>
      <c r="B49" s="247" t="s">
        <v>78</v>
      </c>
      <c r="C49" s="245" t="s">
        <v>2644</v>
      </c>
      <c r="D49" s="241">
        <v>1</v>
      </c>
      <c r="E49" s="245" t="s">
        <v>2656</v>
      </c>
      <c r="F49" s="245"/>
      <c r="G49" s="240">
        <v>1</v>
      </c>
      <c r="H49" s="240">
        <v>400</v>
      </c>
      <c r="I49" s="240"/>
      <c r="J49" s="252"/>
      <c r="K49" s="253"/>
      <c r="L49" s="253">
        <f t="shared" si="0"/>
        <v>0</v>
      </c>
    </row>
    <row r="50" s="228" customFormat="1" customHeight="1" spans="1:12">
      <c r="A50" s="246">
        <v>44572</v>
      </c>
      <c r="B50" s="247" t="s">
        <v>78</v>
      </c>
      <c r="C50" s="245" t="s">
        <v>2666</v>
      </c>
      <c r="D50" s="241">
        <v>1</v>
      </c>
      <c r="E50" s="240" t="s">
        <v>2620</v>
      </c>
      <c r="F50" s="245"/>
      <c r="G50" s="240">
        <v>1</v>
      </c>
      <c r="H50" s="240">
        <v>400</v>
      </c>
      <c r="I50" s="240">
        <f t="shared" si="2"/>
        <v>350</v>
      </c>
      <c r="J50" s="252">
        <v>0.395833333333333</v>
      </c>
      <c r="K50" s="253">
        <v>1.10416666666667</v>
      </c>
      <c r="L50" s="253">
        <f t="shared" si="0"/>
        <v>0.708333333333333</v>
      </c>
    </row>
    <row r="51" s="228" customFormat="1" customHeight="1" spans="1:12">
      <c r="A51" s="246">
        <v>44572</v>
      </c>
      <c r="B51" s="247" t="s">
        <v>78</v>
      </c>
      <c r="C51" s="245" t="s">
        <v>2667</v>
      </c>
      <c r="D51" s="241">
        <v>1</v>
      </c>
      <c r="E51" s="250" t="s">
        <v>2658</v>
      </c>
      <c r="F51" s="245"/>
      <c r="G51" s="240">
        <v>1</v>
      </c>
      <c r="H51" s="240">
        <v>400</v>
      </c>
      <c r="I51" s="240"/>
      <c r="J51" s="252"/>
      <c r="K51" s="253"/>
      <c r="L51" s="253">
        <f t="shared" si="0"/>
        <v>0</v>
      </c>
    </row>
    <row r="52" s="228" customFormat="1" customHeight="1" spans="1:12">
      <c r="A52" s="246">
        <v>44573</v>
      </c>
      <c r="B52" s="247" t="s">
        <v>2635</v>
      </c>
      <c r="C52" s="245" t="s">
        <v>2631</v>
      </c>
      <c r="D52" s="241">
        <v>1</v>
      </c>
      <c r="E52" s="245" t="s">
        <v>2622</v>
      </c>
      <c r="F52" s="245" t="s">
        <v>2647</v>
      </c>
      <c r="G52" s="240">
        <v>1</v>
      </c>
      <c r="H52" s="240">
        <v>400</v>
      </c>
      <c r="I52" s="240">
        <f t="shared" si="2"/>
        <v>350</v>
      </c>
      <c r="J52" s="252">
        <v>0.375</v>
      </c>
      <c r="K52" s="253">
        <v>1.08333333333333</v>
      </c>
      <c r="L52" s="253">
        <f t="shared" si="0"/>
        <v>0.708333333333333</v>
      </c>
    </row>
    <row r="53" s="228" customFormat="1" customHeight="1" spans="1:12">
      <c r="A53" s="246">
        <v>44573</v>
      </c>
      <c r="B53" s="247" t="s">
        <v>2635</v>
      </c>
      <c r="C53" s="245" t="s">
        <v>2631</v>
      </c>
      <c r="D53" s="241">
        <v>1</v>
      </c>
      <c r="E53" s="240" t="s">
        <v>2660</v>
      </c>
      <c r="F53" s="245" t="s">
        <v>2668</v>
      </c>
      <c r="G53" s="240">
        <v>1</v>
      </c>
      <c r="H53" s="240">
        <v>400</v>
      </c>
      <c r="I53" s="240"/>
      <c r="J53" s="252"/>
      <c r="K53" s="253"/>
      <c r="L53" s="253">
        <f t="shared" si="0"/>
        <v>0</v>
      </c>
    </row>
    <row r="54" s="228" customFormat="1" customHeight="1" spans="1:12">
      <c r="A54" s="246">
        <v>44573</v>
      </c>
      <c r="B54" s="247" t="s">
        <v>2635</v>
      </c>
      <c r="C54" s="245" t="s">
        <v>2631</v>
      </c>
      <c r="D54" s="241">
        <v>1</v>
      </c>
      <c r="E54" s="245" t="s">
        <v>2648</v>
      </c>
      <c r="F54" s="245" t="s">
        <v>2669</v>
      </c>
      <c r="G54" s="240">
        <v>1</v>
      </c>
      <c r="H54" s="240">
        <v>400</v>
      </c>
      <c r="I54" s="240">
        <f>3*50</f>
        <v>150</v>
      </c>
      <c r="J54" s="252">
        <v>0.333333333333333</v>
      </c>
      <c r="K54" s="253">
        <v>0.875</v>
      </c>
      <c r="L54" s="253">
        <f t="shared" si="0"/>
        <v>0.541666666666667</v>
      </c>
    </row>
    <row r="55" s="228" customFormat="1" customHeight="1" spans="1:12">
      <c r="A55" s="246">
        <v>44573</v>
      </c>
      <c r="B55" s="247" t="s">
        <v>2635</v>
      </c>
      <c r="C55" s="245" t="s">
        <v>2631</v>
      </c>
      <c r="D55" s="241">
        <v>1</v>
      </c>
      <c r="E55" s="245" t="s">
        <v>2670</v>
      </c>
      <c r="F55" s="245" t="s">
        <v>2671</v>
      </c>
      <c r="G55" s="240">
        <v>1</v>
      </c>
      <c r="H55" s="240">
        <v>400</v>
      </c>
      <c r="I55" s="240"/>
      <c r="J55" s="252">
        <v>0.395833333333333</v>
      </c>
      <c r="K55" s="253">
        <v>0.895833333333333</v>
      </c>
      <c r="L55" s="253">
        <f t="shared" si="0"/>
        <v>0.5</v>
      </c>
    </row>
    <row r="56" s="228" customFormat="1" customHeight="1" spans="1:12">
      <c r="A56" s="246">
        <v>44573</v>
      </c>
      <c r="B56" s="247" t="s">
        <v>2635</v>
      </c>
      <c r="C56" s="245" t="s">
        <v>2631</v>
      </c>
      <c r="D56" s="241">
        <v>1</v>
      </c>
      <c r="E56" s="240" t="s">
        <v>2624</v>
      </c>
      <c r="F56" s="245" t="s">
        <v>2661</v>
      </c>
      <c r="G56" s="240">
        <v>1</v>
      </c>
      <c r="H56" s="240">
        <v>400</v>
      </c>
      <c r="I56" s="240"/>
      <c r="J56" s="252"/>
      <c r="K56" s="253"/>
      <c r="L56" s="253">
        <f t="shared" si="0"/>
        <v>0</v>
      </c>
    </row>
    <row r="57" s="228" customFormat="1" customHeight="1" spans="1:12">
      <c r="A57" s="246">
        <v>44573</v>
      </c>
      <c r="B57" s="247" t="s">
        <v>2635</v>
      </c>
      <c r="C57" s="245" t="s">
        <v>2631</v>
      </c>
      <c r="D57" s="241">
        <v>1</v>
      </c>
      <c r="E57" s="245" t="s">
        <v>2672</v>
      </c>
      <c r="F57" s="245" t="s">
        <v>2661</v>
      </c>
      <c r="G57" s="240">
        <v>1</v>
      </c>
      <c r="H57" s="240">
        <v>400</v>
      </c>
      <c r="I57" s="240"/>
      <c r="J57" s="252">
        <v>0.583333333333333</v>
      </c>
      <c r="K57" s="253">
        <v>0.895833333333333</v>
      </c>
      <c r="L57" s="253">
        <f t="shared" si="0"/>
        <v>0.3125</v>
      </c>
    </row>
    <row r="58" s="228" customFormat="1" customHeight="1" spans="1:12">
      <c r="A58" s="246">
        <v>44573</v>
      </c>
      <c r="B58" s="247" t="s">
        <v>2635</v>
      </c>
      <c r="C58" s="245" t="s">
        <v>2631</v>
      </c>
      <c r="D58" s="241">
        <v>1</v>
      </c>
      <c r="E58" s="240" t="s">
        <v>2637</v>
      </c>
      <c r="F58" s="245" t="s">
        <v>2673</v>
      </c>
      <c r="G58" s="240">
        <v>1</v>
      </c>
      <c r="H58" s="240">
        <v>400</v>
      </c>
      <c r="I58" s="240">
        <f>3*50</f>
        <v>150</v>
      </c>
      <c r="J58" s="252">
        <v>0.4375</v>
      </c>
      <c r="K58" s="253">
        <v>0.979166666666667</v>
      </c>
      <c r="L58" s="253">
        <f t="shared" si="0"/>
        <v>0.541666666666667</v>
      </c>
    </row>
    <row r="59" s="228" customFormat="1" customHeight="1" spans="1:12">
      <c r="A59" s="246">
        <v>44573</v>
      </c>
      <c r="B59" s="247" t="s">
        <v>2635</v>
      </c>
      <c r="C59" s="245" t="s">
        <v>2631</v>
      </c>
      <c r="D59" s="241">
        <v>1</v>
      </c>
      <c r="E59" s="240" t="s">
        <v>2663</v>
      </c>
      <c r="F59" s="245" t="s">
        <v>2673</v>
      </c>
      <c r="G59" s="240">
        <v>1</v>
      </c>
      <c r="H59" s="240">
        <v>400</v>
      </c>
      <c r="I59" s="240">
        <f>4.5*50</f>
        <v>225</v>
      </c>
      <c r="J59" s="252">
        <v>0.4375</v>
      </c>
      <c r="K59" s="253">
        <v>1.04166666666667</v>
      </c>
      <c r="L59" s="253">
        <f t="shared" si="0"/>
        <v>0.604166666666667</v>
      </c>
    </row>
    <row r="60" s="228" customFormat="1" customHeight="1" spans="1:12">
      <c r="A60" s="246">
        <v>44573</v>
      </c>
      <c r="B60" s="244" t="s">
        <v>2674</v>
      </c>
      <c r="C60" s="245" t="s">
        <v>2675</v>
      </c>
      <c r="D60" s="241">
        <v>1</v>
      </c>
      <c r="E60" s="240" t="s">
        <v>2676</v>
      </c>
      <c r="F60" s="245" t="s">
        <v>2677</v>
      </c>
      <c r="G60" s="240">
        <v>1</v>
      </c>
      <c r="H60" s="240">
        <v>400</v>
      </c>
      <c r="I60" s="240"/>
      <c r="J60" s="252"/>
      <c r="K60" s="253"/>
      <c r="L60" s="253">
        <f t="shared" si="0"/>
        <v>0</v>
      </c>
    </row>
    <row r="61" s="228" customFormat="1" customHeight="1" spans="1:12">
      <c r="A61" s="246">
        <v>44573</v>
      </c>
      <c r="B61" s="244" t="s">
        <v>78</v>
      </c>
      <c r="C61" s="245" t="s">
        <v>2678</v>
      </c>
      <c r="D61" s="241">
        <v>1</v>
      </c>
      <c r="E61" s="245" t="s">
        <v>2618</v>
      </c>
      <c r="F61" s="245" t="s">
        <v>2640</v>
      </c>
      <c r="G61" s="240">
        <v>1</v>
      </c>
      <c r="H61" s="240">
        <v>400</v>
      </c>
      <c r="I61" s="240">
        <f>7*50</f>
        <v>350</v>
      </c>
      <c r="J61" s="252">
        <v>0.333333333333333</v>
      </c>
      <c r="K61" s="253">
        <v>1.04166666666667</v>
      </c>
      <c r="L61" s="253">
        <f t="shared" si="0"/>
        <v>0.708333333333333</v>
      </c>
    </row>
    <row r="62" s="228" customFormat="1" customHeight="1" spans="1:12">
      <c r="A62" s="246">
        <v>44573</v>
      </c>
      <c r="B62" s="244" t="s">
        <v>2638</v>
      </c>
      <c r="C62" s="245" t="s">
        <v>2651</v>
      </c>
      <c r="D62" s="241">
        <v>1</v>
      </c>
      <c r="E62" s="245" t="s">
        <v>2664</v>
      </c>
      <c r="F62" s="245" t="s">
        <v>2640</v>
      </c>
      <c r="G62" s="240">
        <v>1</v>
      </c>
      <c r="H62" s="240">
        <v>400</v>
      </c>
      <c r="I62" s="240">
        <f>6*50</f>
        <v>300</v>
      </c>
      <c r="J62" s="252">
        <v>0.395833333333333</v>
      </c>
      <c r="K62" s="253">
        <v>1.0625</v>
      </c>
      <c r="L62" s="253">
        <f t="shared" si="0"/>
        <v>0.666666666666667</v>
      </c>
    </row>
    <row r="63" s="228" customFormat="1" customHeight="1" spans="1:12">
      <c r="A63" s="246">
        <v>44573</v>
      </c>
      <c r="B63" s="244" t="s">
        <v>2638</v>
      </c>
      <c r="C63" s="245" t="s">
        <v>2651</v>
      </c>
      <c r="D63" s="241">
        <v>1</v>
      </c>
      <c r="E63" s="245" t="s">
        <v>2679</v>
      </c>
      <c r="F63" s="245" t="s">
        <v>2640</v>
      </c>
      <c r="G63" s="240">
        <v>1</v>
      </c>
      <c r="H63" s="240">
        <v>400</v>
      </c>
      <c r="I63" s="240">
        <f>6*50</f>
        <v>300</v>
      </c>
      <c r="J63" s="252">
        <v>0.395833333333333</v>
      </c>
      <c r="K63" s="253">
        <v>1.0625</v>
      </c>
      <c r="L63" s="253">
        <f t="shared" si="0"/>
        <v>0.666666666666667</v>
      </c>
    </row>
    <row r="64" s="228" customFormat="1" customHeight="1" spans="1:12">
      <c r="A64" s="246">
        <v>44573</v>
      </c>
      <c r="B64" s="247" t="s">
        <v>78</v>
      </c>
      <c r="C64" s="245" t="s">
        <v>2632</v>
      </c>
      <c r="D64" s="241">
        <v>1</v>
      </c>
      <c r="E64" s="245" t="s">
        <v>2617</v>
      </c>
      <c r="F64" s="245"/>
      <c r="G64" s="240">
        <v>1</v>
      </c>
      <c r="H64" s="240">
        <v>500</v>
      </c>
      <c r="I64" s="240">
        <f>7*50</f>
        <v>350</v>
      </c>
      <c r="J64" s="252">
        <v>0.375</v>
      </c>
      <c r="K64" s="253">
        <v>1.08333333333333</v>
      </c>
      <c r="L64" s="253">
        <f t="shared" si="0"/>
        <v>0.708333333333333</v>
      </c>
    </row>
    <row r="65" s="228" customFormat="1" customHeight="1" spans="1:12">
      <c r="A65" s="246">
        <v>44573</v>
      </c>
      <c r="B65" s="247" t="s">
        <v>78</v>
      </c>
      <c r="C65" s="245" t="s">
        <v>2653</v>
      </c>
      <c r="D65" s="241">
        <v>1</v>
      </c>
      <c r="E65" s="245" t="s">
        <v>2654</v>
      </c>
      <c r="F65" s="245"/>
      <c r="G65" s="240">
        <v>1</v>
      </c>
      <c r="H65" s="240">
        <v>400</v>
      </c>
      <c r="I65" s="240">
        <f>5.5*50</f>
        <v>275</v>
      </c>
      <c r="J65" s="252">
        <v>0.395833333333333</v>
      </c>
      <c r="K65" s="253">
        <v>1.04166666666667</v>
      </c>
      <c r="L65" s="253">
        <f t="shared" si="0"/>
        <v>0.645833333333333</v>
      </c>
    </row>
    <row r="66" s="228" customFormat="1" customHeight="1" spans="1:12">
      <c r="A66" s="246">
        <v>44573</v>
      </c>
      <c r="B66" s="247" t="s">
        <v>78</v>
      </c>
      <c r="C66" s="245" t="s">
        <v>2680</v>
      </c>
      <c r="D66" s="241">
        <v>1</v>
      </c>
      <c r="E66" s="245" t="s">
        <v>2681</v>
      </c>
      <c r="F66" s="245"/>
      <c r="G66" s="240">
        <v>1</v>
      </c>
      <c r="H66" s="240">
        <v>400</v>
      </c>
      <c r="I66" s="240">
        <f t="shared" ref="I66:I71" si="3">3*50</f>
        <v>150</v>
      </c>
      <c r="J66" s="252">
        <v>0.395833333333333</v>
      </c>
      <c r="K66" s="253">
        <v>0.9375</v>
      </c>
      <c r="L66" s="253">
        <f t="shared" si="0"/>
        <v>0.541666666666667</v>
      </c>
    </row>
    <row r="67" s="228" customFormat="1" customHeight="1" spans="1:12">
      <c r="A67" s="246">
        <v>44573</v>
      </c>
      <c r="B67" s="247" t="s">
        <v>78</v>
      </c>
      <c r="C67" s="245" t="s">
        <v>2655</v>
      </c>
      <c r="D67" s="241">
        <v>1</v>
      </c>
      <c r="E67" s="245" t="s">
        <v>2643</v>
      </c>
      <c r="F67" s="245"/>
      <c r="G67" s="240">
        <v>1</v>
      </c>
      <c r="H67" s="240">
        <v>400</v>
      </c>
      <c r="I67" s="240">
        <f t="shared" si="3"/>
        <v>150</v>
      </c>
      <c r="J67" s="252">
        <v>0.395833333333333</v>
      </c>
      <c r="K67" s="253">
        <v>0.9375</v>
      </c>
      <c r="L67" s="253">
        <f t="shared" si="0"/>
        <v>0.541666666666667</v>
      </c>
    </row>
    <row r="68" s="228" customFormat="1" customHeight="1" spans="1:12">
      <c r="A68" s="246">
        <v>44573</v>
      </c>
      <c r="B68" s="247" t="s">
        <v>78</v>
      </c>
      <c r="C68" s="245" t="s">
        <v>2644</v>
      </c>
      <c r="D68" s="241">
        <v>1</v>
      </c>
      <c r="E68" s="245" t="s">
        <v>2656</v>
      </c>
      <c r="F68" s="245"/>
      <c r="G68" s="240">
        <v>1</v>
      </c>
      <c r="H68" s="240">
        <v>400</v>
      </c>
      <c r="I68" s="240"/>
      <c r="J68" s="252"/>
      <c r="K68" s="253"/>
      <c r="L68" s="253">
        <f t="shared" si="0"/>
        <v>0</v>
      </c>
    </row>
    <row r="69" s="228" customFormat="1" customHeight="1" spans="1:12">
      <c r="A69" s="246">
        <v>44573</v>
      </c>
      <c r="B69" s="247" t="s">
        <v>78</v>
      </c>
      <c r="C69" s="245" t="s">
        <v>2646</v>
      </c>
      <c r="D69" s="241">
        <v>1</v>
      </c>
      <c r="E69" s="240" t="s">
        <v>2620</v>
      </c>
      <c r="F69" s="245"/>
      <c r="G69" s="240">
        <v>1</v>
      </c>
      <c r="H69" s="240">
        <v>400</v>
      </c>
      <c r="I69" s="240">
        <f>6.5*50</f>
        <v>325</v>
      </c>
      <c r="J69" s="252">
        <v>0.395833333333333</v>
      </c>
      <c r="K69" s="253">
        <v>1.08333333333333</v>
      </c>
      <c r="L69" s="253">
        <f t="shared" ref="L69:L101" si="4">K69-J69</f>
        <v>0.6875</v>
      </c>
    </row>
    <row r="70" s="228" customFormat="1" customHeight="1" spans="1:12">
      <c r="A70" s="246">
        <v>44573</v>
      </c>
      <c r="B70" s="247" t="s">
        <v>78</v>
      </c>
      <c r="C70" s="245" t="s">
        <v>2657</v>
      </c>
      <c r="D70" s="241">
        <v>1</v>
      </c>
      <c r="E70" s="250" t="s">
        <v>2658</v>
      </c>
      <c r="F70" s="245"/>
      <c r="G70" s="240">
        <v>1</v>
      </c>
      <c r="H70" s="240">
        <v>400</v>
      </c>
      <c r="I70" s="240">
        <f t="shared" si="3"/>
        <v>150</v>
      </c>
      <c r="J70" s="252">
        <v>0.395833333333333</v>
      </c>
      <c r="K70" s="253">
        <v>0.9375</v>
      </c>
      <c r="L70" s="253">
        <f t="shared" si="4"/>
        <v>0.541666666666667</v>
      </c>
    </row>
    <row r="71" s="228" customFormat="1" customHeight="1" spans="1:12">
      <c r="A71" s="246">
        <v>44574</v>
      </c>
      <c r="B71" s="247" t="s">
        <v>2635</v>
      </c>
      <c r="C71" s="245" t="s">
        <v>2631</v>
      </c>
      <c r="D71" s="241">
        <v>1</v>
      </c>
      <c r="E71" s="245" t="s">
        <v>2622</v>
      </c>
      <c r="F71" s="245" t="s">
        <v>2682</v>
      </c>
      <c r="G71" s="240">
        <v>1</v>
      </c>
      <c r="H71" s="240">
        <v>400</v>
      </c>
      <c r="I71" s="240">
        <f t="shared" si="3"/>
        <v>150</v>
      </c>
      <c r="J71" s="252">
        <v>0.333333333333333</v>
      </c>
      <c r="K71" s="253">
        <v>0.875</v>
      </c>
      <c r="L71" s="253">
        <f t="shared" si="4"/>
        <v>0.541666666666667</v>
      </c>
    </row>
    <row r="72" s="228" customFormat="1" customHeight="1" spans="1:12">
      <c r="A72" s="246">
        <v>44574</v>
      </c>
      <c r="B72" s="247" t="s">
        <v>2635</v>
      </c>
      <c r="C72" s="245" t="s">
        <v>2631</v>
      </c>
      <c r="D72" s="241">
        <v>1</v>
      </c>
      <c r="E72" s="240" t="s">
        <v>2660</v>
      </c>
      <c r="F72" s="245" t="s">
        <v>2682</v>
      </c>
      <c r="G72" s="240">
        <v>1</v>
      </c>
      <c r="H72" s="240">
        <v>400</v>
      </c>
      <c r="I72" s="240"/>
      <c r="J72" s="252"/>
      <c r="K72" s="253"/>
      <c r="L72" s="253">
        <f t="shared" si="4"/>
        <v>0</v>
      </c>
    </row>
    <row r="73" s="228" customFormat="1" customHeight="1" spans="1:12">
      <c r="A73" s="246">
        <v>44574</v>
      </c>
      <c r="B73" s="247" t="s">
        <v>2635</v>
      </c>
      <c r="C73" s="245" t="s">
        <v>2631</v>
      </c>
      <c r="D73" s="241">
        <v>1</v>
      </c>
      <c r="E73" s="245" t="s">
        <v>2648</v>
      </c>
      <c r="F73" s="245" t="s">
        <v>2682</v>
      </c>
      <c r="G73" s="240">
        <v>1</v>
      </c>
      <c r="H73" s="240">
        <v>400</v>
      </c>
      <c r="I73" s="240"/>
      <c r="J73" s="252"/>
      <c r="K73" s="253"/>
      <c r="L73" s="253">
        <f t="shared" si="4"/>
        <v>0</v>
      </c>
    </row>
    <row r="74" s="228" customFormat="1" customHeight="1" spans="1:12">
      <c r="A74" s="246">
        <v>44574</v>
      </c>
      <c r="B74" s="244" t="s">
        <v>2674</v>
      </c>
      <c r="C74" s="245" t="s">
        <v>2675</v>
      </c>
      <c r="D74" s="241">
        <v>1</v>
      </c>
      <c r="E74" s="240" t="s">
        <v>2624</v>
      </c>
      <c r="F74" s="245" t="s">
        <v>2677</v>
      </c>
      <c r="G74" s="240">
        <v>1</v>
      </c>
      <c r="H74" s="240">
        <v>400</v>
      </c>
      <c r="I74" s="240">
        <f>4.5*50</f>
        <v>225</v>
      </c>
      <c r="J74" s="252">
        <v>0.4375</v>
      </c>
      <c r="K74" s="253">
        <v>1.04166666666667</v>
      </c>
      <c r="L74" s="253">
        <f t="shared" si="4"/>
        <v>0.604166666666667</v>
      </c>
    </row>
    <row r="75" s="228" customFormat="1" customHeight="1" spans="1:12">
      <c r="A75" s="246">
        <v>44574</v>
      </c>
      <c r="B75" s="244" t="s">
        <v>78</v>
      </c>
      <c r="C75" s="245" t="s">
        <v>2683</v>
      </c>
      <c r="D75" s="241">
        <v>1</v>
      </c>
      <c r="E75" s="245" t="s">
        <v>2618</v>
      </c>
      <c r="F75" s="245" t="s">
        <v>2640</v>
      </c>
      <c r="G75" s="240">
        <v>1</v>
      </c>
      <c r="H75" s="240">
        <v>400</v>
      </c>
      <c r="I75" s="240">
        <f>5*50</f>
        <v>250</v>
      </c>
      <c r="J75" s="252">
        <v>0.375</v>
      </c>
      <c r="K75" s="253">
        <v>1</v>
      </c>
      <c r="L75" s="253">
        <f t="shared" si="4"/>
        <v>0.625</v>
      </c>
    </row>
    <row r="76" s="228" customFormat="1" customHeight="1" spans="1:12">
      <c r="A76" s="246">
        <v>44574</v>
      </c>
      <c r="B76" s="244" t="s">
        <v>2638</v>
      </c>
      <c r="C76" s="245" t="s">
        <v>2651</v>
      </c>
      <c r="D76" s="241">
        <v>1</v>
      </c>
      <c r="E76" s="245" t="s">
        <v>2664</v>
      </c>
      <c r="F76" s="245" t="s">
        <v>2640</v>
      </c>
      <c r="G76" s="240">
        <v>1</v>
      </c>
      <c r="H76" s="240">
        <v>400</v>
      </c>
      <c r="I76" s="240"/>
      <c r="J76" s="252"/>
      <c r="K76" s="253"/>
      <c r="L76" s="253">
        <f t="shared" si="4"/>
        <v>0</v>
      </c>
    </row>
    <row r="77" s="228" customFormat="1" customHeight="1" spans="1:12">
      <c r="A77" s="246">
        <v>44574</v>
      </c>
      <c r="B77" s="244" t="s">
        <v>2638</v>
      </c>
      <c r="C77" s="245" t="s">
        <v>2651</v>
      </c>
      <c r="D77" s="241">
        <v>1</v>
      </c>
      <c r="E77" s="245" t="s">
        <v>2684</v>
      </c>
      <c r="F77" s="245"/>
      <c r="G77" s="240">
        <v>1</v>
      </c>
      <c r="H77" s="240">
        <v>400</v>
      </c>
      <c r="I77" s="240"/>
      <c r="J77" s="252"/>
      <c r="K77" s="253"/>
      <c r="L77" s="253">
        <f t="shared" si="4"/>
        <v>0</v>
      </c>
    </row>
    <row r="78" s="228" customFormat="1" customHeight="1" spans="1:12">
      <c r="A78" s="246">
        <v>44574</v>
      </c>
      <c r="B78" s="247" t="s">
        <v>78</v>
      </c>
      <c r="C78" s="245" t="s">
        <v>2632</v>
      </c>
      <c r="D78" s="241">
        <v>1</v>
      </c>
      <c r="E78" s="245" t="s">
        <v>2617</v>
      </c>
      <c r="F78" s="245"/>
      <c r="G78" s="240">
        <v>1</v>
      </c>
      <c r="H78" s="240">
        <v>500</v>
      </c>
      <c r="I78" s="240">
        <f>6*50</f>
        <v>300</v>
      </c>
      <c r="J78" s="252">
        <v>0.333333333333333</v>
      </c>
      <c r="K78" s="253">
        <v>1</v>
      </c>
      <c r="L78" s="253">
        <f t="shared" si="4"/>
        <v>0.666666666666667</v>
      </c>
    </row>
    <row r="79" s="228" customFormat="1" customHeight="1" spans="1:12">
      <c r="A79" s="246">
        <v>44574</v>
      </c>
      <c r="B79" s="247" t="s">
        <v>78</v>
      </c>
      <c r="C79" s="245" t="s">
        <v>2653</v>
      </c>
      <c r="D79" s="241">
        <v>1</v>
      </c>
      <c r="E79" s="245" t="s">
        <v>2654</v>
      </c>
      <c r="F79" s="245"/>
      <c r="G79" s="240">
        <v>1</v>
      </c>
      <c r="H79" s="240">
        <v>400</v>
      </c>
      <c r="I79" s="240">
        <f>4*50</f>
        <v>200</v>
      </c>
      <c r="J79" s="252">
        <v>0.395833333333333</v>
      </c>
      <c r="K79" s="253">
        <v>0.979166666666667</v>
      </c>
      <c r="L79" s="253">
        <f t="shared" si="4"/>
        <v>0.583333333333333</v>
      </c>
    </row>
    <row r="80" s="228" customFormat="1" customHeight="1" spans="1:12">
      <c r="A80" s="246">
        <v>44574</v>
      </c>
      <c r="B80" s="247" t="s">
        <v>78</v>
      </c>
      <c r="C80" s="245" t="s">
        <v>2644</v>
      </c>
      <c r="D80" s="241">
        <v>1</v>
      </c>
      <c r="E80" s="245" t="s">
        <v>2685</v>
      </c>
      <c r="F80" s="245"/>
      <c r="G80" s="240">
        <v>1</v>
      </c>
      <c r="H80" s="240">
        <v>400</v>
      </c>
      <c r="I80" s="240"/>
      <c r="J80" s="252"/>
      <c r="K80" s="253"/>
      <c r="L80" s="253">
        <f t="shared" si="4"/>
        <v>0</v>
      </c>
    </row>
    <row r="81" s="228" customFormat="1" customHeight="1" spans="1:12">
      <c r="A81" s="246">
        <v>44574</v>
      </c>
      <c r="B81" s="247" t="s">
        <v>78</v>
      </c>
      <c r="C81" s="245" t="s">
        <v>2686</v>
      </c>
      <c r="D81" s="241">
        <v>1</v>
      </c>
      <c r="E81" s="245" t="s">
        <v>2643</v>
      </c>
      <c r="F81" s="245"/>
      <c r="G81" s="240">
        <v>1</v>
      </c>
      <c r="H81" s="240">
        <v>400</v>
      </c>
      <c r="I81" s="240">
        <f>3.5*50</f>
        <v>175</v>
      </c>
      <c r="J81" s="252">
        <v>0.354166666666667</v>
      </c>
      <c r="K81" s="253">
        <v>0.916666666666667</v>
      </c>
      <c r="L81" s="253">
        <f t="shared" si="4"/>
        <v>0.5625</v>
      </c>
    </row>
    <row r="82" s="228" customFormat="1" customHeight="1" spans="1:12">
      <c r="A82" s="246">
        <v>44574</v>
      </c>
      <c r="B82" s="247" t="s">
        <v>78</v>
      </c>
      <c r="C82" s="245" t="s">
        <v>2646</v>
      </c>
      <c r="D82" s="241">
        <v>1</v>
      </c>
      <c r="E82" s="240" t="s">
        <v>2620</v>
      </c>
      <c r="F82" s="245"/>
      <c r="G82" s="240">
        <v>1</v>
      </c>
      <c r="H82" s="240">
        <v>400</v>
      </c>
      <c r="I82" s="240">
        <f>4.5*50</f>
        <v>225</v>
      </c>
      <c r="J82" s="252">
        <v>0.395833333333333</v>
      </c>
      <c r="K82" s="253">
        <v>1</v>
      </c>
      <c r="L82" s="253">
        <f t="shared" si="4"/>
        <v>0.604166666666667</v>
      </c>
    </row>
    <row r="83" s="228" customFormat="1" customHeight="1" spans="1:12">
      <c r="A83" s="246">
        <v>44574</v>
      </c>
      <c r="B83" s="247" t="s">
        <v>78</v>
      </c>
      <c r="C83" s="245" t="s">
        <v>2657</v>
      </c>
      <c r="D83" s="241">
        <v>1</v>
      </c>
      <c r="E83" s="250" t="s">
        <v>2658</v>
      </c>
      <c r="F83" s="245"/>
      <c r="G83" s="240">
        <v>1</v>
      </c>
      <c r="H83" s="240">
        <v>400</v>
      </c>
      <c r="I83" s="240">
        <f>4*50</f>
        <v>200</v>
      </c>
      <c r="J83" s="252">
        <v>0.354166666666667</v>
      </c>
      <c r="K83" s="253">
        <v>0.9375</v>
      </c>
      <c r="L83" s="253">
        <f t="shared" si="4"/>
        <v>0.583333333333333</v>
      </c>
    </row>
    <row r="84" s="228" customFormat="1" customHeight="1" spans="1:12">
      <c r="A84" s="246">
        <v>44575</v>
      </c>
      <c r="B84" s="244" t="s">
        <v>78</v>
      </c>
      <c r="C84" s="245" t="s">
        <v>2683</v>
      </c>
      <c r="D84" s="241">
        <v>1</v>
      </c>
      <c r="E84" s="245" t="s">
        <v>2618</v>
      </c>
      <c r="F84" s="245" t="s">
        <v>2640</v>
      </c>
      <c r="G84" s="240">
        <v>1</v>
      </c>
      <c r="H84" s="240">
        <v>400</v>
      </c>
      <c r="I84" s="240"/>
      <c r="J84" s="252">
        <v>0.354166666666667</v>
      </c>
      <c r="K84" s="253">
        <v>0.520833333333333</v>
      </c>
      <c r="L84" s="253">
        <f t="shared" si="4"/>
        <v>0.166666666666667</v>
      </c>
    </row>
    <row r="85" s="228" customFormat="1" customHeight="1" spans="1:12">
      <c r="A85" s="246">
        <v>44575</v>
      </c>
      <c r="B85" s="244" t="s">
        <v>78</v>
      </c>
      <c r="C85" s="245" t="s">
        <v>2683</v>
      </c>
      <c r="D85" s="241">
        <v>1</v>
      </c>
      <c r="E85" s="245" t="s">
        <v>2622</v>
      </c>
      <c r="F85" s="245" t="s">
        <v>2640</v>
      </c>
      <c r="G85" s="240">
        <v>1</v>
      </c>
      <c r="H85" s="240">
        <v>400</v>
      </c>
      <c r="I85" s="240"/>
      <c r="J85" s="252">
        <v>0.375</v>
      </c>
      <c r="K85" s="253">
        <v>0.875</v>
      </c>
      <c r="L85" s="253">
        <f t="shared" si="4"/>
        <v>0.5</v>
      </c>
    </row>
    <row r="86" s="228" customFormat="1" customHeight="1" spans="1:12">
      <c r="A86" s="246">
        <v>44575</v>
      </c>
      <c r="B86" s="244" t="s">
        <v>2638</v>
      </c>
      <c r="C86" s="245" t="s">
        <v>2651</v>
      </c>
      <c r="D86" s="241">
        <v>1</v>
      </c>
      <c r="E86" s="245" t="s">
        <v>2664</v>
      </c>
      <c r="F86" s="245" t="s">
        <v>2640</v>
      </c>
      <c r="G86" s="240">
        <v>1</v>
      </c>
      <c r="H86" s="240">
        <v>400</v>
      </c>
      <c r="I86" s="240">
        <f t="shared" ref="I86:I88" si="5">5*50</f>
        <v>250</v>
      </c>
      <c r="J86" s="252">
        <v>0.416666666666667</v>
      </c>
      <c r="K86" s="253">
        <v>1.04166666666667</v>
      </c>
      <c r="L86" s="253">
        <f t="shared" si="4"/>
        <v>0.625</v>
      </c>
    </row>
    <row r="87" s="228" customFormat="1" customHeight="1" spans="1:12">
      <c r="A87" s="246">
        <v>44575</v>
      </c>
      <c r="B87" s="244" t="s">
        <v>2638</v>
      </c>
      <c r="C87" s="245" t="s">
        <v>2651</v>
      </c>
      <c r="D87" s="241">
        <v>1</v>
      </c>
      <c r="E87" s="245" t="s">
        <v>2684</v>
      </c>
      <c r="F87" s="245" t="s">
        <v>2640</v>
      </c>
      <c r="G87" s="240">
        <v>1</v>
      </c>
      <c r="H87" s="240">
        <v>400</v>
      </c>
      <c r="I87" s="240">
        <f t="shared" si="5"/>
        <v>250</v>
      </c>
      <c r="J87" s="252">
        <v>0.416666666666667</v>
      </c>
      <c r="K87" s="265">
        <v>1.04166666666667</v>
      </c>
      <c r="L87" s="253">
        <f t="shared" si="4"/>
        <v>0.625</v>
      </c>
    </row>
    <row r="88" s="228" customFormat="1" customHeight="1" spans="1:12">
      <c r="A88" s="246">
        <v>44575</v>
      </c>
      <c r="B88" s="247" t="s">
        <v>78</v>
      </c>
      <c r="C88" s="245" t="s">
        <v>2632</v>
      </c>
      <c r="D88" s="241">
        <v>1</v>
      </c>
      <c r="E88" s="245" t="s">
        <v>2617</v>
      </c>
      <c r="F88" s="245"/>
      <c r="G88" s="240">
        <v>1</v>
      </c>
      <c r="H88" s="240">
        <v>500</v>
      </c>
      <c r="I88" s="240">
        <f t="shared" si="5"/>
        <v>250</v>
      </c>
      <c r="J88" s="252">
        <v>0.333333333333333</v>
      </c>
      <c r="K88" s="253">
        <v>0.979166666666667</v>
      </c>
      <c r="L88" s="253">
        <f t="shared" si="4"/>
        <v>0.645833333333333</v>
      </c>
    </row>
    <row r="89" s="228" customFormat="1" customHeight="1" spans="1:12">
      <c r="A89" s="246">
        <v>44575</v>
      </c>
      <c r="B89" s="247" t="s">
        <v>78</v>
      </c>
      <c r="C89" s="245" t="s">
        <v>2687</v>
      </c>
      <c r="D89" s="241">
        <v>1</v>
      </c>
      <c r="E89" s="245" t="s">
        <v>2654</v>
      </c>
      <c r="F89" s="245"/>
      <c r="G89" s="240">
        <v>1</v>
      </c>
      <c r="H89" s="240">
        <v>400</v>
      </c>
      <c r="I89" s="240">
        <v>400</v>
      </c>
      <c r="J89" s="252">
        <v>0.395833333333333</v>
      </c>
      <c r="K89" s="253">
        <v>1.14583333333333</v>
      </c>
      <c r="L89" s="253">
        <f t="shared" si="4"/>
        <v>0.75</v>
      </c>
    </row>
    <row r="90" s="228" customFormat="1" customHeight="1" spans="1:12">
      <c r="A90" s="246">
        <v>44575</v>
      </c>
      <c r="B90" s="247" t="s">
        <v>78</v>
      </c>
      <c r="C90" s="245" t="s">
        <v>2688</v>
      </c>
      <c r="D90" s="241">
        <v>1</v>
      </c>
      <c r="E90" s="240" t="s">
        <v>2620</v>
      </c>
      <c r="F90" s="245"/>
      <c r="G90" s="240">
        <v>1</v>
      </c>
      <c r="H90" s="240">
        <v>400</v>
      </c>
      <c r="I90" s="240">
        <f>7.5*50</f>
        <v>375</v>
      </c>
      <c r="J90" s="252">
        <v>0.395833333333333</v>
      </c>
      <c r="K90" s="253">
        <v>1.125</v>
      </c>
      <c r="L90" s="253">
        <f t="shared" si="4"/>
        <v>0.729166666666667</v>
      </c>
    </row>
    <row r="91" s="228" customFormat="1" customHeight="1" spans="1:12">
      <c r="A91" s="246">
        <v>44575</v>
      </c>
      <c r="B91" s="247" t="s">
        <v>78</v>
      </c>
      <c r="C91" s="245" t="s">
        <v>2689</v>
      </c>
      <c r="D91" s="241">
        <v>1</v>
      </c>
      <c r="E91" s="250" t="s">
        <v>2658</v>
      </c>
      <c r="F91" s="245"/>
      <c r="G91" s="240">
        <v>1</v>
      </c>
      <c r="H91" s="240">
        <v>400</v>
      </c>
      <c r="I91" s="240"/>
      <c r="J91" s="252">
        <v>0.375</v>
      </c>
      <c r="K91" s="253">
        <v>0.895833333333333</v>
      </c>
      <c r="L91" s="253">
        <f t="shared" si="4"/>
        <v>0.520833333333333</v>
      </c>
    </row>
    <row r="92" s="229" customFormat="1" customHeight="1" spans="1:12">
      <c r="A92" s="246">
        <v>44576</v>
      </c>
      <c r="B92" s="255" t="s">
        <v>2638</v>
      </c>
      <c r="C92" s="256" t="s">
        <v>2690</v>
      </c>
      <c r="D92" s="241">
        <v>1</v>
      </c>
      <c r="E92" s="245" t="s">
        <v>2618</v>
      </c>
      <c r="F92" s="256"/>
      <c r="G92" s="240">
        <v>1</v>
      </c>
      <c r="H92" s="240">
        <v>400</v>
      </c>
      <c r="I92" s="240">
        <f>7.5*50</f>
        <v>375</v>
      </c>
      <c r="J92" s="252">
        <v>0.270833333333333</v>
      </c>
      <c r="K92" s="266">
        <v>1</v>
      </c>
      <c r="L92" s="253">
        <f t="shared" si="4"/>
        <v>0.729166666666667</v>
      </c>
    </row>
    <row r="93" s="228" customFormat="1" customHeight="1" spans="1:12">
      <c r="A93" s="246">
        <v>44576</v>
      </c>
      <c r="B93" s="255" t="s">
        <v>2638</v>
      </c>
      <c r="C93" s="245" t="s">
        <v>2691</v>
      </c>
      <c r="D93" s="241">
        <v>1</v>
      </c>
      <c r="E93" s="240" t="s">
        <v>2664</v>
      </c>
      <c r="F93" s="245" t="s">
        <v>2692</v>
      </c>
      <c r="G93" s="240">
        <v>1</v>
      </c>
      <c r="H93" s="240">
        <v>400</v>
      </c>
      <c r="I93" s="240">
        <f>4.5*50</f>
        <v>225</v>
      </c>
      <c r="J93" s="252">
        <v>0.375</v>
      </c>
      <c r="K93" s="253">
        <v>0.986111111111111</v>
      </c>
      <c r="L93" s="253">
        <f t="shared" si="4"/>
        <v>0.611111111111111</v>
      </c>
    </row>
    <row r="94" s="228" customFormat="1" customHeight="1" spans="1:12">
      <c r="A94" s="246">
        <v>44576</v>
      </c>
      <c r="B94" s="255" t="s">
        <v>2638</v>
      </c>
      <c r="C94" s="245" t="s">
        <v>2691</v>
      </c>
      <c r="D94" s="241">
        <v>1</v>
      </c>
      <c r="E94" s="245" t="s">
        <v>2622</v>
      </c>
      <c r="F94" s="245"/>
      <c r="G94" s="240">
        <v>1</v>
      </c>
      <c r="H94" s="240">
        <v>400</v>
      </c>
      <c r="I94" s="240">
        <f>5.5*50</f>
        <v>275</v>
      </c>
      <c r="J94" s="252">
        <v>0.333333333333333</v>
      </c>
      <c r="K94" s="253">
        <v>0.979166666666667</v>
      </c>
      <c r="L94" s="253">
        <f t="shared" si="4"/>
        <v>0.645833333333333</v>
      </c>
    </row>
    <row r="95" s="228" customFormat="1" customHeight="1" spans="1:12">
      <c r="A95" s="246">
        <v>44576</v>
      </c>
      <c r="B95" s="255" t="s">
        <v>2638</v>
      </c>
      <c r="C95" s="245" t="s">
        <v>2691</v>
      </c>
      <c r="D95" s="241">
        <v>1</v>
      </c>
      <c r="E95" s="245" t="s">
        <v>2684</v>
      </c>
      <c r="F95" s="245"/>
      <c r="G95" s="240">
        <v>1</v>
      </c>
      <c r="H95" s="240">
        <v>400</v>
      </c>
      <c r="I95" s="240">
        <f>4.5*50</f>
        <v>225</v>
      </c>
      <c r="J95" s="252">
        <v>0.375</v>
      </c>
      <c r="K95" s="253">
        <v>0.986111111111111</v>
      </c>
      <c r="L95" s="253">
        <f t="shared" si="4"/>
        <v>0.611111111111111</v>
      </c>
    </row>
    <row r="96" s="228" customFormat="1" customHeight="1" spans="1:12">
      <c r="A96" s="246">
        <v>44576</v>
      </c>
      <c r="B96" s="247" t="s">
        <v>78</v>
      </c>
      <c r="C96" s="245" t="s">
        <v>2632</v>
      </c>
      <c r="D96" s="241">
        <v>1</v>
      </c>
      <c r="E96" s="245" t="s">
        <v>2617</v>
      </c>
      <c r="F96" s="245"/>
      <c r="G96" s="240">
        <v>1</v>
      </c>
      <c r="H96" s="240">
        <v>500</v>
      </c>
      <c r="I96" s="240">
        <v>400</v>
      </c>
      <c r="J96" s="252">
        <v>0.3125</v>
      </c>
      <c r="K96" s="253">
        <v>1.08333333333333</v>
      </c>
      <c r="L96" s="253">
        <f t="shared" si="4"/>
        <v>0.770833333333333</v>
      </c>
    </row>
    <row r="97" s="228" customFormat="1" customHeight="1" spans="1:12">
      <c r="A97" s="246">
        <v>44576</v>
      </c>
      <c r="B97" s="247" t="s">
        <v>78</v>
      </c>
      <c r="C97" s="245" t="s">
        <v>2693</v>
      </c>
      <c r="D97" s="241">
        <v>1</v>
      </c>
      <c r="E97" s="245" t="s">
        <v>2643</v>
      </c>
      <c r="F97" s="245"/>
      <c r="G97" s="240">
        <v>1</v>
      </c>
      <c r="H97" s="240">
        <v>400</v>
      </c>
      <c r="I97" s="240">
        <f>3*50</f>
        <v>150</v>
      </c>
      <c r="J97" s="252">
        <v>0.333333333333333</v>
      </c>
      <c r="K97" s="253">
        <v>0.875</v>
      </c>
      <c r="L97" s="253">
        <f t="shared" si="4"/>
        <v>0.541666666666667</v>
      </c>
    </row>
    <row r="98" s="228" customFormat="1" customHeight="1" spans="1:12">
      <c r="A98" s="246">
        <v>44576</v>
      </c>
      <c r="B98" s="247" t="s">
        <v>78</v>
      </c>
      <c r="C98" s="245" t="s">
        <v>2694</v>
      </c>
      <c r="D98" s="241">
        <v>1</v>
      </c>
      <c r="E98" s="245" t="s">
        <v>2654</v>
      </c>
      <c r="F98" s="245"/>
      <c r="G98" s="240">
        <v>1</v>
      </c>
      <c r="H98" s="240">
        <v>400</v>
      </c>
      <c r="I98" s="240">
        <v>400</v>
      </c>
      <c r="J98" s="252">
        <v>0.229166666666667</v>
      </c>
      <c r="K98" s="253">
        <v>1.10416666666667</v>
      </c>
      <c r="L98" s="253">
        <f t="shared" si="4"/>
        <v>0.875</v>
      </c>
    </row>
    <row r="99" s="228" customFormat="1" customHeight="1" spans="1:12">
      <c r="A99" s="246">
        <v>44576</v>
      </c>
      <c r="B99" s="247" t="s">
        <v>78</v>
      </c>
      <c r="C99" s="245" t="s">
        <v>2695</v>
      </c>
      <c r="D99" s="241">
        <v>1</v>
      </c>
      <c r="E99" s="240" t="s">
        <v>2620</v>
      </c>
      <c r="F99" s="245"/>
      <c r="G99" s="240">
        <v>1</v>
      </c>
      <c r="H99" s="240">
        <v>400</v>
      </c>
      <c r="I99" s="240">
        <v>400</v>
      </c>
      <c r="J99" s="252">
        <v>0.229166666666667</v>
      </c>
      <c r="K99" s="253">
        <v>1.10416666666667</v>
      </c>
      <c r="L99" s="253">
        <f t="shared" si="4"/>
        <v>0.875</v>
      </c>
    </row>
    <row r="100" s="228" customFormat="1" customHeight="1" spans="1:12">
      <c r="A100" s="246">
        <v>44577</v>
      </c>
      <c r="B100" s="247" t="s">
        <v>78</v>
      </c>
      <c r="C100" s="245" t="s">
        <v>2696</v>
      </c>
      <c r="D100" s="241">
        <v>1</v>
      </c>
      <c r="E100" s="245" t="s">
        <v>2617</v>
      </c>
      <c r="F100" s="245"/>
      <c r="G100" s="240">
        <v>1</v>
      </c>
      <c r="H100" s="240">
        <v>500</v>
      </c>
      <c r="I100" s="240"/>
      <c r="J100" s="252">
        <v>0.229166666666667</v>
      </c>
      <c r="K100" s="253">
        <v>0.708333333333333</v>
      </c>
      <c r="L100" s="253">
        <f t="shared" si="4"/>
        <v>0.479166666666667</v>
      </c>
    </row>
    <row r="101" s="228" customFormat="1" customHeight="1" spans="1:12">
      <c r="A101" s="246">
        <v>44577</v>
      </c>
      <c r="B101" s="247" t="s">
        <v>78</v>
      </c>
      <c r="C101" s="245" t="s">
        <v>2697</v>
      </c>
      <c r="D101" s="241">
        <v>1</v>
      </c>
      <c r="E101" s="245" t="s">
        <v>2618</v>
      </c>
      <c r="F101" s="245"/>
      <c r="G101" s="240">
        <v>1</v>
      </c>
      <c r="H101" s="240">
        <v>400</v>
      </c>
      <c r="I101" s="240"/>
      <c r="J101" s="252">
        <v>0.208333333333333</v>
      </c>
      <c r="K101" s="253">
        <v>0.645833333333333</v>
      </c>
      <c r="L101" s="253">
        <f t="shared" si="4"/>
        <v>0.4375</v>
      </c>
    </row>
    <row r="102" s="228" customFormat="1" ht="21" customHeight="1" spans="1:12">
      <c r="A102" s="257" t="s">
        <v>2698</v>
      </c>
      <c r="B102" s="257"/>
      <c r="C102" s="257"/>
      <c r="D102" s="257"/>
      <c r="E102" s="257"/>
      <c r="F102" s="257"/>
      <c r="G102" s="257"/>
      <c r="H102" s="257">
        <f>SUM(H5:H101)</f>
        <v>40100</v>
      </c>
      <c r="I102" s="257">
        <f>SUM(I5:I101)</f>
        <v>11875</v>
      </c>
      <c r="J102" s="267"/>
      <c r="K102" s="268"/>
      <c r="L102" s="268"/>
    </row>
    <row r="103" s="228" customFormat="1" customHeight="1" spans="1:12">
      <c r="A103" s="257" t="s">
        <v>2699</v>
      </c>
      <c r="B103" s="257"/>
      <c r="C103" s="257"/>
      <c r="D103" s="257"/>
      <c r="E103" s="257"/>
      <c r="F103" s="257"/>
      <c r="G103" s="257"/>
      <c r="H103" s="261">
        <f>H102+I102</f>
        <v>51975</v>
      </c>
      <c r="I103" s="261"/>
      <c r="J103" s="269"/>
      <c r="K103" s="268"/>
      <c r="L103" s="268"/>
    </row>
    <row r="104" s="228" customFormat="1" customHeight="1" spans="2:12">
      <c r="B104" s="230"/>
      <c r="E104" s="262"/>
      <c r="J104" s="231"/>
      <c r="K104" s="232"/>
      <c r="L104" s="232"/>
    </row>
    <row r="105" s="228" customFormat="1" customHeight="1" spans="1:12">
      <c r="A105" s="258" t="s">
        <v>1560</v>
      </c>
      <c r="B105" s="259" t="s">
        <v>2604</v>
      </c>
      <c r="C105" s="258" t="s">
        <v>2605</v>
      </c>
      <c r="D105" s="258" t="s">
        <v>2606</v>
      </c>
      <c r="E105" s="258" t="s">
        <v>376</v>
      </c>
      <c r="F105" s="263" t="s">
        <v>2607</v>
      </c>
      <c r="G105" s="264" t="s">
        <v>2608</v>
      </c>
      <c r="H105" s="258" t="s">
        <v>2609</v>
      </c>
      <c r="I105" s="258" t="s">
        <v>2610</v>
      </c>
      <c r="J105" s="270" t="s">
        <v>2611</v>
      </c>
      <c r="K105" s="270"/>
      <c r="L105" s="270" t="s">
        <v>2612</v>
      </c>
    </row>
    <row r="106" s="228" customFormat="1" customHeight="1" spans="1:12">
      <c r="A106" s="260" t="s">
        <v>2700</v>
      </c>
      <c r="B106" s="260"/>
      <c r="C106" s="260"/>
      <c r="D106" s="260"/>
      <c r="E106" s="260"/>
      <c r="F106" s="260"/>
      <c r="G106" s="260"/>
      <c r="H106" s="260"/>
      <c r="I106" s="260"/>
      <c r="J106" s="260"/>
      <c r="K106" s="260"/>
      <c r="L106" s="260"/>
    </row>
    <row r="107" s="228" customFormat="1" customHeight="1" spans="1:12">
      <c r="A107" s="243">
        <v>44569</v>
      </c>
      <c r="B107" s="244" t="s">
        <v>2701</v>
      </c>
      <c r="C107" s="240" t="s">
        <v>2702</v>
      </c>
      <c r="D107" s="241">
        <v>1</v>
      </c>
      <c r="E107" s="240" t="s">
        <v>2615</v>
      </c>
      <c r="F107" s="245"/>
      <c r="G107" s="240">
        <v>1</v>
      </c>
      <c r="H107" s="240">
        <v>500</v>
      </c>
      <c r="I107" s="240">
        <f>3*50</f>
        <v>150</v>
      </c>
      <c r="J107" s="252">
        <v>0.395833333333333</v>
      </c>
      <c r="K107" s="253">
        <v>0.9375</v>
      </c>
      <c r="L107" s="253">
        <f t="shared" ref="L107:L110" si="6">K107-J107</f>
        <v>0.541666666666667</v>
      </c>
    </row>
    <row r="108" s="228" customFormat="1" customHeight="1" spans="1:12">
      <c r="A108" s="243">
        <v>44570</v>
      </c>
      <c r="B108" s="244" t="s">
        <v>2701</v>
      </c>
      <c r="C108" s="245" t="s">
        <v>2632</v>
      </c>
      <c r="D108" s="241">
        <v>1</v>
      </c>
      <c r="E108" s="240" t="s">
        <v>2615</v>
      </c>
      <c r="F108" s="245"/>
      <c r="G108" s="240">
        <v>1</v>
      </c>
      <c r="H108" s="240">
        <v>500</v>
      </c>
      <c r="I108" s="240"/>
      <c r="J108" s="252">
        <v>0.395833333333333</v>
      </c>
      <c r="K108" s="253">
        <v>0.916666666666667</v>
      </c>
      <c r="L108" s="253">
        <f t="shared" si="6"/>
        <v>0.520833333333333</v>
      </c>
    </row>
    <row r="109" s="228" customFormat="1" customHeight="1" spans="1:12">
      <c r="A109" s="246">
        <v>44571</v>
      </c>
      <c r="B109" s="244" t="s">
        <v>2701</v>
      </c>
      <c r="C109" s="245" t="s">
        <v>2632</v>
      </c>
      <c r="D109" s="241">
        <v>1</v>
      </c>
      <c r="E109" s="245" t="s">
        <v>2615</v>
      </c>
      <c r="F109" s="245"/>
      <c r="G109" s="240">
        <v>1</v>
      </c>
      <c r="H109" s="240">
        <v>500</v>
      </c>
      <c r="I109" s="240">
        <f>5.5*50</f>
        <v>275</v>
      </c>
      <c r="J109" s="252">
        <v>0.395833333333333</v>
      </c>
      <c r="K109" s="253">
        <v>1.04166666666667</v>
      </c>
      <c r="L109" s="253">
        <f t="shared" si="6"/>
        <v>0.645833333333333</v>
      </c>
    </row>
    <row r="110" s="228" customFormat="1" customHeight="1" spans="1:12">
      <c r="A110" s="246">
        <v>44572</v>
      </c>
      <c r="B110" s="244" t="s">
        <v>2701</v>
      </c>
      <c r="C110" s="245" t="s">
        <v>2632</v>
      </c>
      <c r="D110" s="241">
        <v>1</v>
      </c>
      <c r="E110" s="245" t="s">
        <v>2615</v>
      </c>
      <c r="F110" s="245"/>
      <c r="G110" s="240">
        <v>1</v>
      </c>
      <c r="H110" s="240">
        <v>500</v>
      </c>
      <c r="I110" s="240">
        <f>3*50</f>
        <v>150</v>
      </c>
      <c r="J110" s="252">
        <v>0.395833333333333</v>
      </c>
      <c r="K110" s="253">
        <v>0.9375</v>
      </c>
      <c r="L110" s="253">
        <f t="shared" si="6"/>
        <v>0.541666666666667</v>
      </c>
    </row>
    <row r="111" s="228" customFormat="1" customHeight="1" spans="1:12">
      <c r="A111" s="246">
        <v>44572</v>
      </c>
      <c r="B111" s="244" t="s">
        <v>2701</v>
      </c>
      <c r="C111" s="245" t="s">
        <v>2703</v>
      </c>
      <c r="D111" s="241">
        <v>1</v>
      </c>
      <c r="E111" s="245" t="s">
        <v>2704</v>
      </c>
      <c r="F111" s="245" t="s">
        <v>2705</v>
      </c>
      <c r="G111" s="240">
        <v>1</v>
      </c>
      <c r="H111" s="240">
        <v>400</v>
      </c>
      <c r="I111" s="240"/>
      <c r="J111" s="252"/>
      <c r="K111" s="253"/>
      <c r="L111" s="253"/>
    </row>
    <row r="112" s="228" customFormat="1" customHeight="1" spans="1:12">
      <c r="A112" s="246">
        <v>44572</v>
      </c>
      <c r="B112" s="244" t="s">
        <v>2701</v>
      </c>
      <c r="C112" s="245" t="s">
        <v>2703</v>
      </c>
      <c r="D112" s="241">
        <v>1</v>
      </c>
      <c r="E112" s="245" t="s">
        <v>2706</v>
      </c>
      <c r="F112" s="245" t="s">
        <v>2705</v>
      </c>
      <c r="G112" s="240">
        <v>1</v>
      </c>
      <c r="H112" s="240">
        <v>400</v>
      </c>
      <c r="I112" s="240"/>
      <c r="J112" s="252"/>
      <c r="K112" s="253"/>
      <c r="L112" s="253"/>
    </row>
    <row r="113" s="228" customFormat="1" customHeight="1" spans="1:12">
      <c r="A113" s="246">
        <v>44573</v>
      </c>
      <c r="B113" s="247" t="s">
        <v>2701</v>
      </c>
      <c r="C113" s="245" t="s">
        <v>2632</v>
      </c>
      <c r="D113" s="241">
        <v>1</v>
      </c>
      <c r="E113" s="245" t="s">
        <v>2615</v>
      </c>
      <c r="F113" s="245"/>
      <c r="G113" s="240">
        <v>1</v>
      </c>
      <c r="H113" s="240">
        <v>500</v>
      </c>
      <c r="I113" s="240">
        <f>5.5*50</f>
        <v>275</v>
      </c>
      <c r="J113" s="252">
        <v>0.395833333333333</v>
      </c>
      <c r="K113" s="253">
        <v>1.04166666666667</v>
      </c>
      <c r="L113" s="253">
        <f t="shared" ref="L113:L121" si="7">K113-J113</f>
        <v>0.645833333333333</v>
      </c>
    </row>
    <row r="114" s="228" customFormat="1" customHeight="1" spans="1:12">
      <c r="A114" s="246">
        <v>44573</v>
      </c>
      <c r="B114" s="247" t="s">
        <v>2701</v>
      </c>
      <c r="C114" s="245" t="s">
        <v>2707</v>
      </c>
      <c r="D114" s="241">
        <v>1</v>
      </c>
      <c r="E114" s="250" t="s">
        <v>2708</v>
      </c>
      <c r="F114" s="245"/>
      <c r="G114" s="240">
        <v>1</v>
      </c>
      <c r="H114" s="240">
        <v>400</v>
      </c>
      <c r="I114" s="240"/>
      <c r="J114" s="252"/>
      <c r="K114" s="253"/>
      <c r="L114" s="253">
        <f t="shared" si="7"/>
        <v>0</v>
      </c>
    </row>
    <row r="115" s="228" customFormat="1" customHeight="1" spans="1:12">
      <c r="A115" s="246">
        <v>44573</v>
      </c>
      <c r="B115" s="244" t="s">
        <v>2701</v>
      </c>
      <c r="C115" s="245" t="s">
        <v>2703</v>
      </c>
      <c r="D115" s="241">
        <v>1</v>
      </c>
      <c r="E115" s="245" t="s">
        <v>2704</v>
      </c>
      <c r="F115" s="245" t="s">
        <v>2705</v>
      </c>
      <c r="G115" s="240">
        <v>1</v>
      </c>
      <c r="H115" s="240">
        <v>400</v>
      </c>
      <c r="I115" s="240"/>
      <c r="J115" s="252"/>
      <c r="K115" s="253"/>
      <c r="L115" s="253"/>
    </row>
    <row r="116" s="228" customFormat="1" customHeight="1" spans="1:12">
      <c r="A116" s="246">
        <v>44573</v>
      </c>
      <c r="B116" s="244" t="s">
        <v>2701</v>
      </c>
      <c r="C116" s="245" t="s">
        <v>2703</v>
      </c>
      <c r="D116" s="241">
        <v>1</v>
      </c>
      <c r="E116" s="245" t="s">
        <v>2706</v>
      </c>
      <c r="F116" s="245" t="s">
        <v>2705</v>
      </c>
      <c r="G116" s="240">
        <v>1</v>
      </c>
      <c r="H116" s="240">
        <v>400</v>
      </c>
      <c r="I116" s="240"/>
      <c r="J116" s="252"/>
      <c r="K116" s="253"/>
      <c r="L116" s="253"/>
    </row>
    <row r="117" s="228" customFormat="1" customHeight="1" spans="1:12">
      <c r="A117" s="246">
        <v>44574</v>
      </c>
      <c r="B117" s="244" t="s">
        <v>2701</v>
      </c>
      <c r="C117" s="245" t="s">
        <v>2632</v>
      </c>
      <c r="D117" s="241">
        <v>1</v>
      </c>
      <c r="E117" s="245" t="s">
        <v>2615</v>
      </c>
      <c r="F117" s="245"/>
      <c r="G117" s="240">
        <v>1</v>
      </c>
      <c r="H117" s="240">
        <v>500</v>
      </c>
      <c r="I117" s="240">
        <f>4.5*50</f>
        <v>225</v>
      </c>
      <c r="J117" s="252">
        <v>0.395833333333333</v>
      </c>
      <c r="K117" s="253">
        <v>1</v>
      </c>
      <c r="L117" s="253">
        <f t="shared" si="7"/>
        <v>0.604166666666667</v>
      </c>
    </row>
    <row r="118" s="228" customFormat="1" customHeight="1" spans="1:12">
      <c r="A118" s="246">
        <v>44574</v>
      </c>
      <c r="B118" s="244" t="s">
        <v>2701</v>
      </c>
      <c r="C118" s="245" t="s">
        <v>2709</v>
      </c>
      <c r="D118" s="241">
        <v>1</v>
      </c>
      <c r="E118" s="245" t="s">
        <v>2708</v>
      </c>
      <c r="F118" s="245"/>
      <c r="G118" s="240">
        <v>1</v>
      </c>
      <c r="H118" s="240">
        <v>400</v>
      </c>
      <c r="I118" s="240"/>
      <c r="J118" s="252"/>
      <c r="K118" s="253"/>
      <c r="L118" s="253">
        <f t="shared" si="7"/>
        <v>0</v>
      </c>
    </row>
    <row r="119" s="228" customFormat="1" customHeight="1" spans="1:12">
      <c r="A119" s="246">
        <v>44574</v>
      </c>
      <c r="B119" s="247" t="s">
        <v>2635</v>
      </c>
      <c r="C119" s="245" t="s">
        <v>2631</v>
      </c>
      <c r="D119" s="241">
        <v>1</v>
      </c>
      <c r="E119" s="245" t="s">
        <v>2681</v>
      </c>
      <c r="F119" s="245" t="s">
        <v>2710</v>
      </c>
      <c r="G119" s="240">
        <v>1</v>
      </c>
      <c r="H119" s="240">
        <v>400</v>
      </c>
      <c r="I119" s="240"/>
      <c r="J119" s="252">
        <v>0.4375</v>
      </c>
      <c r="K119" s="253">
        <v>0.770833333333333</v>
      </c>
      <c r="L119" s="253">
        <f t="shared" si="7"/>
        <v>0.333333333333333</v>
      </c>
    </row>
    <row r="120" s="228" customFormat="1" customHeight="1" spans="1:12">
      <c r="A120" s="246">
        <v>44574</v>
      </c>
      <c r="B120" s="247" t="s">
        <v>2635</v>
      </c>
      <c r="C120" s="245" t="s">
        <v>2631</v>
      </c>
      <c r="D120" s="241">
        <v>1</v>
      </c>
      <c r="E120" s="240" t="s">
        <v>2663</v>
      </c>
      <c r="F120" s="245" t="s">
        <v>2711</v>
      </c>
      <c r="G120" s="240">
        <v>1</v>
      </c>
      <c r="H120" s="240">
        <v>400</v>
      </c>
      <c r="I120" s="240"/>
      <c r="J120" s="252"/>
      <c r="K120" s="253"/>
      <c r="L120" s="253">
        <f t="shared" si="7"/>
        <v>0</v>
      </c>
    </row>
    <row r="121" s="228" customFormat="1" customHeight="1" spans="1:12">
      <c r="A121" s="246">
        <v>44574</v>
      </c>
      <c r="B121" s="247" t="s">
        <v>2635</v>
      </c>
      <c r="C121" s="245" t="s">
        <v>2631</v>
      </c>
      <c r="D121" s="241">
        <v>1</v>
      </c>
      <c r="E121" s="240" t="s">
        <v>2637</v>
      </c>
      <c r="F121" s="245" t="s">
        <v>2711</v>
      </c>
      <c r="G121" s="240">
        <v>1</v>
      </c>
      <c r="H121" s="240">
        <v>400</v>
      </c>
      <c r="I121" s="240">
        <f>4.5*50</f>
        <v>225</v>
      </c>
      <c r="J121" s="252">
        <v>0.4375</v>
      </c>
      <c r="K121" s="253">
        <v>1.04166666666667</v>
      </c>
      <c r="L121" s="253">
        <f t="shared" si="7"/>
        <v>0.604166666666667</v>
      </c>
    </row>
    <row r="122" s="228" customFormat="1" customHeight="1" spans="1:12">
      <c r="A122" s="246">
        <v>44574</v>
      </c>
      <c r="B122" s="244" t="s">
        <v>2701</v>
      </c>
      <c r="C122" s="245" t="s">
        <v>2703</v>
      </c>
      <c r="D122" s="241">
        <v>1</v>
      </c>
      <c r="E122" s="245" t="s">
        <v>2704</v>
      </c>
      <c r="F122" s="245" t="s">
        <v>2705</v>
      </c>
      <c r="G122" s="240">
        <v>1</v>
      </c>
      <c r="H122" s="240">
        <v>400</v>
      </c>
      <c r="I122" s="240"/>
      <c r="J122" s="252"/>
      <c r="K122" s="253"/>
      <c r="L122" s="253"/>
    </row>
    <row r="123" s="228" customFormat="1" customHeight="1" spans="1:12">
      <c r="A123" s="246">
        <v>44574</v>
      </c>
      <c r="B123" s="244" t="s">
        <v>2701</v>
      </c>
      <c r="C123" s="245" t="s">
        <v>2703</v>
      </c>
      <c r="D123" s="241">
        <v>1</v>
      </c>
      <c r="E123" s="245" t="s">
        <v>2706</v>
      </c>
      <c r="F123" s="245" t="s">
        <v>2705</v>
      </c>
      <c r="G123" s="240">
        <v>1</v>
      </c>
      <c r="H123" s="240">
        <v>400</v>
      </c>
      <c r="I123" s="240"/>
      <c r="J123" s="252"/>
      <c r="K123" s="253"/>
      <c r="L123" s="253"/>
    </row>
    <row r="124" s="228" customFormat="1" customHeight="1" spans="1:12">
      <c r="A124" s="246">
        <v>44575</v>
      </c>
      <c r="B124" s="247" t="s">
        <v>2701</v>
      </c>
      <c r="C124" s="245" t="s">
        <v>2632</v>
      </c>
      <c r="D124" s="241">
        <v>1</v>
      </c>
      <c r="E124" s="245" t="s">
        <v>2615</v>
      </c>
      <c r="F124" s="245"/>
      <c r="G124" s="240">
        <v>1</v>
      </c>
      <c r="H124" s="240">
        <v>500</v>
      </c>
      <c r="I124" s="240">
        <v>400</v>
      </c>
      <c r="J124" s="252">
        <v>0.395833333333333</v>
      </c>
      <c r="K124" s="253">
        <v>1.16666666666667</v>
      </c>
      <c r="L124" s="253">
        <f t="shared" ref="L124:L135" si="8">K124-J124</f>
        <v>0.770833333333333</v>
      </c>
    </row>
    <row r="125" s="228" customFormat="1" customHeight="1" spans="1:12">
      <c r="A125" s="246">
        <v>44575</v>
      </c>
      <c r="B125" s="244" t="s">
        <v>2701</v>
      </c>
      <c r="C125" s="245" t="s">
        <v>2703</v>
      </c>
      <c r="D125" s="241">
        <v>1</v>
      </c>
      <c r="E125" s="245" t="s">
        <v>2704</v>
      </c>
      <c r="F125" s="245" t="s">
        <v>2705</v>
      </c>
      <c r="G125" s="240">
        <v>1</v>
      </c>
      <c r="H125" s="240">
        <v>400</v>
      </c>
      <c r="I125" s="240"/>
      <c r="J125" s="252"/>
      <c r="K125" s="253"/>
      <c r="L125" s="253"/>
    </row>
    <row r="126" s="228" customFormat="1" customHeight="1" spans="1:12">
      <c r="A126" s="246">
        <v>44575</v>
      </c>
      <c r="B126" s="244" t="s">
        <v>2701</v>
      </c>
      <c r="C126" s="245" t="s">
        <v>2703</v>
      </c>
      <c r="D126" s="241">
        <v>1</v>
      </c>
      <c r="E126" s="245" t="s">
        <v>2706</v>
      </c>
      <c r="F126" s="245" t="s">
        <v>2705</v>
      </c>
      <c r="G126" s="240">
        <v>1</v>
      </c>
      <c r="H126" s="240">
        <v>400</v>
      </c>
      <c r="I126" s="240"/>
      <c r="J126" s="252"/>
      <c r="K126" s="253"/>
      <c r="L126" s="253"/>
    </row>
    <row r="127" s="228" customFormat="1" customHeight="1" spans="1:12">
      <c r="A127" s="246">
        <v>44575</v>
      </c>
      <c r="B127" s="247" t="s">
        <v>2701</v>
      </c>
      <c r="C127" s="245" t="s">
        <v>2709</v>
      </c>
      <c r="D127" s="241">
        <v>1</v>
      </c>
      <c r="E127" s="240" t="s">
        <v>2660</v>
      </c>
      <c r="F127" s="245"/>
      <c r="G127" s="240">
        <v>1</v>
      </c>
      <c r="H127" s="240">
        <v>400</v>
      </c>
      <c r="I127" s="240">
        <f>5*50</f>
        <v>250</v>
      </c>
      <c r="J127" s="252">
        <v>0.4375</v>
      </c>
      <c r="K127" s="253">
        <v>1.0625</v>
      </c>
      <c r="L127" s="253">
        <f t="shared" si="8"/>
        <v>0.625</v>
      </c>
    </row>
    <row r="128" s="228" customFormat="1" customHeight="1" spans="1:12">
      <c r="A128" s="246">
        <v>44575</v>
      </c>
      <c r="B128" s="247" t="s">
        <v>2701</v>
      </c>
      <c r="C128" s="245" t="s">
        <v>2709</v>
      </c>
      <c r="D128" s="241">
        <v>1</v>
      </c>
      <c r="E128" s="240" t="s">
        <v>2708</v>
      </c>
      <c r="F128" s="245"/>
      <c r="G128" s="240">
        <v>1</v>
      </c>
      <c r="H128" s="240">
        <v>400</v>
      </c>
      <c r="I128" s="240"/>
      <c r="J128" s="254"/>
      <c r="K128" s="253"/>
      <c r="L128" s="253">
        <f t="shared" si="8"/>
        <v>0</v>
      </c>
    </row>
    <row r="129" s="228" customFormat="1" customHeight="1" spans="1:12">
      <c r="A129" s="246">
        <v>44575</v>
      </c>
      <c r="B129" s="247" t="s">
        <v>2635</v>
      </c>
      <c r="C129" s="245" t="s">
        <v>2631</v>
      </c>
      <c r="D129" s="241">
        <v>1</v>
      </c>
      <c r="E129" s="245" t="s">
        <v>2637</v>
      </c>
      <c r="F129" s="245" t="s">
        <v>2712</v>
      </c>
      <c r="G129" s="240">
        <v>1</v>
      </c>
      <c r="H129" s="240">
        <v>400</v>
      </c>
      <c r="I129" s="240"/>
      <c r="J129" s="252">
        <v>0.520833333333333</v>
      </c>
      <c r="K129" s="253">
        <v>1.02083333333333</v>
      </c>
      <c r="L129" s="253">
        <f t="shared" si="8"/>
        <v>0.5</v>
      </c>
    </row>
    <row r="130" s="228" customFormat="1" customHeight="1" spans="1:12">
      <c r="A130" s="246">
        <v>44575</v>
      </c>
      <c r="B130" s="247" t="s">
        <v>2635</v>
      </c>
      <c r="C130" s="245" t="s">
        <v>2631</v>
      </c>
      <c r="D130" s="241">
        <v>1</v>
      </c>
      <c r="E130" s="245" t="s">
        <v>2648</v>
      </c>
      <c r="F130" s="245" t="s">
        <v>2712</v>
      </c>
      <c r="G130" s="240">
        <v>1</v>
      </c>
      <c r="H130" s="240">
        <v>400</v>
      </c>
      <c r="I130" s="240">
        <f>4.5*50</f>
        <v>225</v>
      </c>
      <c r="J130" s="252">
        <v>0.4375</v>
      </c>
      <c r="K130" s="253">
        <v>1.04166666666667</v>
      </c>
      <c r="L130" s="253">
        <f t="shared" si="8"/>
        <v>0.604166666666667</v>
      </c>
    </row>
    <row r="131" s="228" customFormat="1" ht="20" customHeight="1" spans="1:12">
      <c r="A131" s="246">
        <v>44575</v>
      </c>
      <c r="B131" s="247" t="s">
        <v>2635</v>
      </c>
      <c r="C131" s="245" t="s">
        <v>2631</v>
      </c>
      <c r="D131" s="241">
        <v>1</v>
      </c>
      <c r="E131" s="245" t="s">
        <v>2624</v>
      </c>
      <c r="F131" s="245" t="s">
        <v>2712</v>
      </c>
      <c r="G131" s="240">
        <v>1</v>
      </c>
      <c r="H131" s="240">
        <v>400</v>
      </c>
      <c r="I131" s="240"/>
      <c r="J131" s="252">
        <v>0.520833333333333</v>
      </c>
      <c r="K131" s="253">
        <v>1.02083333333333</v>
      </c>
      <c r="L131" s="253">
        <f t="shared" si="8"/>
        <v>0.5</v>
      </c>
    </row>
    <row r="132" s="228" customFormat="1" customHeight="1" spans="1:12">
      <c r="A132" s="246">
        <v>44575</v>
      </c>
      <c r="B132" s="247" t="s">
        <v>2635</v>
      </c>
      <c r="C132" s="245" t="s">
        <v>2631</v>
      </c>
      <c r="D132" s="241">
        <v>1</v>
      </c>
      <c r="E132" s="245" t="s">
        <v>2643</v>
      </c>
      <c r="F132" s="245" t="s">
        <v>2712</v>
      </c>
      <c r="G132" s="240">
        <v>1</v>
      </c>
      <c r="H132" s="240">
        <v>400</v>
      </c>
      <c r="I132" s="240"/>
      <c r="J132" s="252"/>
      <c r="K132" s="253"/>
      <c r="L132" s="253">
        <f t="shared" si="8"/>
        <v>0</v>
      </c>
    </row>
    <row r="133" s="228" customFormat="1" customHeight="1" spans="1:12">
      <c r="A133" s="246">
        <v>44575</v>
      </c>
      <c r="B133" s="247" t="s">
        <v>2635</v>
      </c>
      <c r="C133" s="245" t="s">
        <v>2631</v>
      </c>
      <c r="D133" s="241">
        <v>1</v>
      </c>
      <c r="E133" s="240" t="s">
        <v>2663</v>
      </c>
      <c r="F133" s="245" t="s">
        <v>2713</v>
      </c>
      <c r="G133" s="240">
        <v>1</v>
      </c>
      <c r="H133" s="240">
        <v>400</v>
      </c>
      <c r="I133" s="240"/>
      <c r="J133" s="252"/>
      <c r="K133" s="253"/>
      <c r="L133" s="253">
        <f t="shared" si="8"/>
        <v>0</v>
      </c>
    </row>
    <row r="134" s="228" customFormat="1" customHeight="1" spans="1:12">
      <c r="A134" s="246">
        <v>44575</v>
      </c>
      <c r="B134" s="244" t="s">
        <v>2674</v>
      </c>
      <c r="C134" s="245" t="s">
        <v>2714</v>
      </c>
      <c r="D134" s="241">
        <v>1</v>
      </c>
      <c r="E134" s="245" t="s">
        <v>2715</v>
      </c>
      <c r="F134" s="245" t="s">
        <v>2716</v>
      </c>
      <c r="G134" s="240">
        <v>1</v>
      </c>
      <c r="H134" s="240">
        <v>400</v>
      </c>
      <c r="I134" s="240"/>
      <c r="J134" s="252"/>
      <c r="K134" s="253"/>
      <c r="L134" s="253">
        <f t="shared" si="8"/>
        <v>0</v>
      </c>
    </row>
    <row r="135" s="228" customFormat="1" customHeight="1" spans="1:12">
      <c r="A135" s="246">
        <v>44576</v>
      </c>
      <c r="B135" s="244" t="s">
        <v>2701</v>
      </c>
      <c r="C135" s="245" t="s">
        <v>2632</v>
      </c>
      <c r="D135" s="241">
        <v>1</v>
      </c>
      <c r="E135" s="245" t="s">
        <v>2615</v>
      </c>
      <c r="F135" s="245"/>
      <c r="G135" s="240">
        <v>1</v>
      </c>
      <c r="H135" s="240">
        <v>500</v>
      </c>
      <c r="I135" s="240">
        <f>6*50</f>
        <v>300</v>
      </c>
      <c r="J135" s="252">
        <v>0.395833333333333</v>
      </c>
      <c r="K135" s="253">
        <v>1.0625</v>
      </c>
      <c r="L135" s="253">
        <f t="shared" si="8"/>
        <v>0.666666666666667</v>
      </c>
    </row>
    <row r="136" s="228" customFormat="1" customHeight="1" spans="1:12">
      <c r="A136" s="246">
        <v>44576</v>
      </c>
      <c r="B136" s="244" t="s">
        <v>2701</v>
      </c>
      <c r="C136" s="245" t="s">
        <v>2703</v>
      </c>
      <c r="D136" s="241">
        <v>1</v>
      </c>
      <c r="E136" s="245" t="s">
        <v>2704</v>
      </c>
      <c r="F136" s="245" t="s">
        <v>2705</v>
      </c>
      <c r="G136" s="240">
        <v>1</v>
      </c>
      <c r="H136" s="240">
        <v>400</v>
      </c>
      <c r="I136" s="240"/>
      <c r="J136" s="252"/>
      <c r="K136" s="253"/>
      <c r="L136" s="253"/>
    </row>
    <row r="137" s="228" customFormat="1" customHeight="1" spans="1:12">
      <c r="A137" s="246">
        <v>44576</v>
      </c>
      <c r="B137" s="244" t="s">
        <v>2701</v>
      </c>
      <c r="C137" s="245" t="s">
        <v>2703</v>
      </c>
      <c r="D137" s="241">
        <v>1</v>
      </c>
      <c r="E137" s="245" t="s">
        <v>2706</v>
      </c>
      <c r="F137" s="245" t="s">
        <v>2705</v>
      </c>
      <c r="G137" s="240">
        <v>1</v>
      </c>
      <c r="H137" s="240">
        <v>400</v>
      </c>
      <c r="I137" s="240"/>
      <c r="J137" s="252"/>
      <c r="K137" s="253"/>
      <c r="L137" s="253"/>
    </row>
    <row r="138" s="228" customFormat="1" customHeight="1" spans="1:12">
      <c r="A138" s="246">
        <v>44577</v>
      </c>
      <c r="B138" s="244" t="s">
        <v>2701</v>
      </c>
      <c r="C138" s="245" t="s">
        <v>2703</v>
      </c>
      <c r="D138" s="241">
        <v>1</v>
      </c>
      <c r="E138" s="245" t="s">
        <v>2704</v>
      </c>
      <c r="F138" s="245" t="s">
        <v>2705</v>
      </c>
      <c r="G138" s="240">
        <v>1</v>
      </c>
      <c r="H138" s="240">
        <v>400</v>
      </c>
      <c r="I138" s="240"/>
      <c r="J138" s="252"/>
      <c r="K138" s="253"/>
      <c r="L138" s="253"/>
    </row>
    <row r="139" s="228" customFormat="1" customHeight="1" spans="1:12">
      <c r="A139" s="246">
        <v>44577</v>
      </c>
      <c r="B139" s="244" t="s">
        <v>2701</v>
      </c>
      <c r="C139" s="245" t="s">
        <v>2717</v>
      </c>
      <c r="D139" s="241">
        <v>1</v>
      </c>
      <c r="E139" s="245" t="s">
        <v>2615</v>
      </c>
      <c r="F139" s="245"/>
      <c r="G139" s="240">
        <v>1</v>
      </c>
      <c r="H139" s="240">
        <v>500</v>
      </c>
      <c r="I139" s="240"/>
      <c r="J139" s="252">
        <v>0.375</v>
      </c>
      <c r="K139" s="253">
        <v>0.604166666666667</v>
      </c>
      <c r="L139" s="253">
        <f>K139-J139</f>
        <v>0.229166666666667</v>
      </c>
    </row>
    <row r="140" s="228" customFormat="1" customHeight="1" spans="1:16384">
      <c r="A140" s="257" t="s">
        <v>2718</v>
      </c>
      <c r="B140" s="257"/>
      <c r="C140" s="257"/>
      <c r="D140" s="257"/>
      <c r="E140" s="257"/>
      <c r="F140" s="257"/>
      <c r="G140" s="257"/>
      <c r="H140" s="257">
        <f>SUM(H107:H139)</f>
        <v>14100</v>
      </c>
      <c r="I140" s="257">
        <f>SUM(I107:I139)</f>
        <v>2475</v>
      </c>
      <c r="J140" s="271"/>
      <c r="K140" s="272"/>
      <c r="L140" s="272"/>
      <c r="XFC140" s="233"/>
      <c r="XFD140" s="233"/>
    </row>
    <row r="141" s="228" customFormat="1" customHeight="1" spans="1:16384">
      <c r="A141" s="257" t="s">
        <v>2719</v>
      </c>
      <c r="B141" s="257"/>
      <c r="C141" s="257"/>
      <c r="D141" s="257"/>
      <c r="E141" s="257"/>
      <c r="F141" s="257"/>
      <c r="G141" s="257"/>
      <c r="H141" s="261">
        <f>H140+I140</f>
        <v>16575</v>
      </c>
      <c r="I141" s="261"/>
      <c r="J141" s="271"/>
      <c r="K141" s="272"/>
      <c r="L141" s="272"/>
      <c r="XFC141" s="233"/>
      <c r="XFD141" s="233"/>
    </row>
  </sheetData>
  <mergeCells count="11">
    <mergeCell ref="J3:K3"/>
    <mergeCell ref="A4:L4"/>
    <mergeCell ref="A102:G102"/>
    <mergeCell ref="A103:G103"/>
    <mergeCell ref="H103:I103"/>
    <mergeCell ref="J105:K105"/>
    <mergeCell ref="A106:L106"/>
    <mergeCell ref="A140:G140"/>
    <mergeCell ref="A141:G141"/>
    <mergeCell ref="H141:I141"/>
    <mergeCell ref="A1:L2"/>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1"/>
  <sheetViews>
    <sheetView workbookViewId="0">
      <selection activeCell="G14" sqref="G14"/>
    </sheetView>
  </sheetViews>
  <sheetFormatPr defaultColWidth="8.9375" defaultRowHeight="22" customHeight="1"/>
  <cols>
    <col min="1" max="1" width="8.9375" style="219"/>
    <col min="2" max="3" width="9.35714285714286" style="219"/>
    <col min="4" max="4" width="17.1607142857143" style="219" customWidth="1"/>
    <col min="5" max="6" width="8.9375" style="219"/>
    <col min="7" max="9" width="12.2142857142857" style="219"/>
    <col min="10" max="16384" width="8.9375" style="219"/>
  </cols>
  <sheetData>
    <row r="1" s="217" customFormat="1" customHeight="1" spans="1:10">
      <c r="A1" s="220" t="s">
        <v>1561</v>
      </c>
      <c r="B1" s="220" t="s">
        <v>2720</v>
      </c>
      <c r="C1" s="220" t="s">
        <v>2721</v>
      </c>
      <c r="D1" s="220" t="s">
        <v>2722</v>
      </c>
      <c r="E1" s="220" t="s">
        <v>1008</v>
      </c>
      <c r="F1" s="220" t="s">
        <v>2723</v>
      </c>
      <c r="G1" s="220" t="s">
        <v>2724</v>
      </c>
      <c r="H1" s="220" t="s">
        <v>2725</v>
      </c>
      <c r="I1" s="220" t="s">
        <v>15</v>
      </c>
      <c r="J1" s="220" t="s">
        <v>2726</v>
      </c>
    </row>
    <row r="2" s="218" customFormat="1" customHeight="1" spans="1:10">
      <c r="A2" s="221" t="s">
        <v>2727</v>
      </c>
      <c r="B2" s="222">
        <v>44567</v>
      </c>
      <c r="C2" s="222">
        <v>44575</v>
      </c>
      <c r="D2" s="221" t="s">
        <v>2728</v>
      </c>
      <c r="E2" s="221" t="s">
        <v>2729</v>
      </c>
      <c r="F2" s="224">
        <v>0.319444444444444</v>
      </c>
      <c r="G2" s="225">
        <v>2809</v>
      </c>
      <c r="H2" s="225">
        <v>0</v>
      </c>
      <c r="I2" s="225">
        <f t="shared" ref="I2:I9" si="0">G2-H2</f>
        <v>2809</v>
      </c>
      <c r="J2" s="224">
        <v>0.429861111111111</v>
      </c>
    </row>
    <row r="3" s="218" customFormat="1" customHeight="1" spans="1:10">
      <c r="A3" s="221" t="s">
        <v>2727</v>
      </c>
      <c r="B3" s="222">
        <v>44567</v>
      </c>
      <c r="C3" s="222">
        <v>44575</v>
      </c>
      <c r="D3" s="221" t="s">
        <v>2730</v>
      </c>
      <c r="E3" s="221" t="s">
        <v>2729</v>
      </c>
      <c r="F3" s="224">
        <v>0.328472222222222</v>
      </c>
      <c r="G3" s="225">
        <v>1442.5</v>
      </c>
      <c r="H3" s="225">
        <v>1442.5</v>
      </c>
      <c r="I3" s="225">
        <f t="shared" si="0"/>
        <v>0</v>
      </c>
      <c r="J3" s="224">
        <v>0.845138888888889</v>
      </c>
    </row>
    <row r="4" s="218" customFormat="1" customHeight="1" spans="1:10">
      <c r="A4" s="221" t="s">
        <v>2521</v>
      </c>
      <c r="B4" s="222">
        <v>44567</v>
      </c>
      <c r="C4" s="222">
        <v>44575</v>
      </c>
      <c r="D4" s="221" t="s">
        <v>2731</v>
      </c>
      <c r="E4" s="221" t="s">
        <v>2732</v>
      </c>
      <c r="F4" s="224">
        <v>0.644444444444444</v>
      </c>
      <c r="G4" s="225">
        <v>614</v>
      </c>
      <c r="H4" s="225">
        <v>491</v>
      </c>
      <c r="I4" s="225">
        <f t="shared" si="0"/>
        <v>123</v>
      </c>
      <c r="J4" s="224">
        <v>0.847916666666667</v>
      </c>
    </row>
    <row r="5" s="218" customFormat="1" customHeight="1" spans="1:10">
      <c r="A5" s="221" t="s">
        <v>2521</v>
      </c>
      <c r="B5" s="222">
        <v>44567</v>
      </c>
      <c r="C5" s="222">
        <v>44575</v>
      </c>
      <c r="D5" s="221" t="s">
        <v>2731</v>
      </c>
      <c r="E5" s="221" t="s">
        <v>2732</v>
      </c>
      <c r="F5" s="224">
        <v>0.644444444444444</v>
      </c>
      <c r="G5" s="225">
        <v>614</v>
      </c>
      <c r="H5" s="225"/>
      <c r="I5" s="225">
        <f t="shared" si="0"/>
        <v>614</v>
      </c>
      <c r="J5" s="224">
        <v>0.915277777777778</v>
      </c>
    </row>
    <row r="6" s="218" customFormat="1" customHeight="1" spans="1:10">
      <c r="A6" s="221" t="s">
        <v>2727</v>
      </c>
      <c r="B6" s="222">
        <v>44578</v>
      </c>
      <c r="C6" s="222">
        <v>44578</v>
      </c>
      <c r="D6" s="221" t="s">
        <v>2733</v>
      </c>
      <c r="E6" s="221" t="s">
        <v>2734</v>
      </c>
      <c r="F6" s="224">
        <v>0.442361111111111</v>
      </c>
      <c r="G6" s="225">
        <v>2809</v>
      </c>
      <c r="H6" s="225">
        <v>2247</v>
      </c>
      <c r="I6" s="225">
        <f t="shared" si="0"/>
        <v>562</v>
      </c>
      <c r="J6" s="224">
        <v>0.356944444444444</v>
      </c>
    </row>
    <row r="7" s="218" customFormat="1" customHeight="1" spans="1:10">
      <c r="A7" s="221" t="s">
        <v>2727</v>
      </c>
      <c r="B7" s="222">
        <v>44578</v>
      </c>
      <c r="C7" s="222">
        <v>44579</v>
      </c>
      <c r="D7" s="221" t="s">
        <v>2733</v>
      </c>
      <c r="E7" s="221" t="s">
        <v>2734</v>
      </c>
      <c r="F7" s="224">
        <v>0.442361111111111</v>
      </c>
      <c r="G7" s="225">
        <v>2809</v>
      </c>
      <c r="H7" s="225">
        <v>2247</v>
      </c>
      <c r="I7" s="225">
        <f t="shared" si="0"/>
        <v>562</v>
      </c>
      <c r="J7" s="224">
        <v>0.7625</v>
      </c>
    </row>
    <row r="8" s="218" customFormat="1" customHeight="1" spans="1:10">
      <c r="A8" s="221" t="s">
        <v>2727</v>
      </c>
      <c r="B8" s="222">
        <v>44580</v>
      </c>
      <c r="C8" s="222">
        <v>44581</v>
      </c>
      <c r="D8" s="221" t="s">
        <v>2733</v>
      </c>
      <c r="E8" s="221" t="s">
        <v>2734</v>
      </c>
      <c r="F8" s="224">
        <v>0.442361111111111</v>
      </c>
      <c r="G8" s="225">
        <v>2809</v>
      </c>
      <c r="H8" s="225">
        <v>0</v>
      </c>
      <c r="I8" s="225">
        <f t="shared" si="0"/>
        <v>2809</v>
      </c>
      <c r="J8" s="222"/>
    </row>
    <row r="9" s="217" customFormat="1" customHeight="1" spans="1:10">
      <c r="A9" s="221" t="s">
        <v>2521</v>
      </c>
      <c r="B9" s="222">
        <v>44578</v>
      </c>
      <c r="C9" s="222">
        <v>44578</v>
      </c>
      <c r="D9" s="221" t="s">
        <v>2735</v>
      </c>
      <c r="E9" s="221" t="s">
        <v>2736</v>
      </c>
      <c r="F9" s="224">
        <v>0.563194444444444</v>
      </c>
      <c r="G9" s="225">
        <v>614</v>
      </c>
      <c r="H9" s="225">
        <v>0</v>
      </c>
      <c r="I9" s="225">
        <f t="shared" si="0"/>
        <v>614</v>
      </c>
      <c r="J9" s="224">
        <v>0.467361111111111</v>
      </c>
    </row>
    <row r="10" s="217" customFormat="1" customHeight="1" spans="1:10">
      <c r="A10" s="223" t="s">
        <v>15</v>
      </c>
      <c r="B10" s="223"/>
      <c r="C10" s="223"/>
      <c r="D10" s="223"/>
      <c r="E10" s="223"/>
      <c r="F10" s="223"/>
      <c r="G10" s="223"/>
      <c r="H10" s="223"/>
      <c r="I10" s="226">
        <f>SUM(I2:I9)</f>
        <v>8093</v>
      </c>
      <c r="J10" s="227"/>
    </row>
    <row r="11" s="217" customFormat="1" customHeight="1"/>
  </sheetData>
  <mergeCells count="1">
    <mergeCell ref="A10:H10"/>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200"/>
  <sheetViews>
    <sheetView workbookViewId="0">
      <selection activeCell="A2" sqref="A2"/>
    </sheetView>
  </sheetViews>
  <sheetFormatPr defaultColWidth="9.14285714285714" defaultRowHeight="20" customHeight="1"/>
  <cols>
    <col min="1" max="1" width="18" style="209" customWidth="1"/>
    <col min="2" max="2" width="23.3571428571429" style="209" customWidth="1"/>
    <col min="3" max="16384" width="9.14285714285714" style="209"/>
  </cols>
  <sheetData>
    <row r="1" customHeight="1" spans="1:11">
      <c r="A1" s="210" t="s">
        <v>2737</v>
      </c>
      <c r="B1" s="210" t="s">
        <v>2738</v>
      </c>
      <c r="C1" s="211"/>
      <c r="D1" s="211"/>
      <c r="E1" s="211"/>
      <c r="F1" s="211"/>
      <c r="G1" s="211"/>
      <c r="H1" s="211"/>
      <c r="I1" s="211"/>
      <c r="J1" s="211"/>
      <c r="K1" s="211"/>
    </row>
    <row r="2" customHeight="1" spans="1:11">
      <c r="A2" s="212" t="s">
        <v>971</v>
      </c>
      <c r="B2" s="213">
        <v>43840</v>
      </c>
      <c r="C2" s="214"/>
      <c r="D2" s="214"/>
      <c r="E2" s="214"/>
      <c r="F2" s="214"/>
      <c r="G2" s="214"/>
      <c r="H2" s="214"/>
      <c r="I2" s="214"/>
      <c r="J2" s="214"/>
      <c r="K2" s="214"/>
    </row>
    <row r="3" customHeight="1" spans="1:11">
      <c r="A3" s="212" t="s">
        <v>2739</v>
      </c>
      <c r="B3" s="213">
        <v>24400</v>
      </c>
      <c r="C3" s="214"/>
      <c r="D3" s="214"/>
      <c r="E3" s="214"/>
      <c r="F3" s="214"/>
      <c r="G3" s="214"/>
      <c r="H3" s="214"/>
      <c r="I3" s="214"/>
      <c r="J3" s="214"/>
      <c r="K3" s="214"/>
    </row>
    <row r="4" customHeight="1" spans="1:11">
      <c r="A4" s="212" t="s">
        <v>2740</v>
      </c>
      <c r="B4" s="213">
        <v>33000</v>
      </c>
      <c r="C4" s="214"/>
      <c r="D4" s="214"/>
      <c r="E4" s="214"/>
      <c r="F4" s="214"/>
      <c r="G4" s="214"/>
      <c r="H4" s="214"/>
      <c r="I4" s="214"/>
      <c r="J4" s="214"/>
      <c r="K4" s="214"/>
    </row>
    <row r="5" customHeight="1" spans="1:11">
      <c r="A5" s="212" t="s">
        <v>971</v>
      </c>
      <c r="B5" s="213">
        <v>3040</v>
      </c>
      <c r="C5" s="214"/>
      <c r="D5" s="214"/>
      <c r="E5" s="214"/>
      <c r="F5" s="214"/>
      <c r="G5" s="214"/>
      <c r="H5" s="214"/>
      <c r="I5" s="214"/>
      <c r="J5" s="214"/>
      <c r="K5" s="214"/>
    </row>
    <row r="6" customHeight="1" spans="1:11">
      <c r="A6" s="212" t="s">
        <v>2740</v>
      </c>
      <c r="B6" s="213">
        <v>3500</v>
      </c>
      <c r="C6" s="214"/>
      <c r="D6" s="214"/>
      <c r="E6" s="214"/>
      <c r="F6" s="214"/>
      <c r="G6" s="214"/>
      <c r="H6" s="214"/>
      <c r="I6" s="214"/>
      <c r="J6" s="214"/>
      <c r="K6" s="214"/>
    </row>
    <row r="7" customHeight="1" spans="1:11">
      <c r="A7" s="212" t="s">
        <v>174</v>
      </c>
      <c r="B7" s="213">
        <v>682</v>
      </c>
      <c r="C7" s="214"/>
      <c r="D7" s="214"/>
      <c r="E7" s="214"/>
      <c r="F7" s="214"/>
      <c r="G7" s="214"/>
      <c r="H7" s="214"/>
      <c r="I7" s="214"/>
      <c r="J7" s="214"/>
      <c r="K7" s="214"/>
    </row>
    <row r="8" customHeight="1" spans="1:11">
      <c r="A8" s="212" t="s">
        <v>174</v>
      </c>
      <c r="B8" s="213">
        <v>3722</v>
      </c>
      <c r="C8" s="214"/>
      <c r="D8" s="214"/>
      <c r="E8" s="214"/>
      <c r="F8" s="214"/>
      <c r="G8" s="214"/>
      <c r="H8" s="214"/>
      <c r="I8" s="214"/>
      <c r="J8" s="214"/>
      <c r="K8" s="214"/>
    </row>
    <row r="9" customHeight="1" spans="1:11">
      <c r="A9" s="212" t="s">
        <v>174</v>
      </c>
      <c r="B9" s="213">
        <v>2500</v>
      </c>
      <c r="C9" s="214"/>
      <c r="D9" s="214"/>
      <c r="E9" s="214"/>
      <c r="F9" s="214"/>
      <c r="G9" s="214"/>
      <c r="H9" s="214"/>
      <c r="I9" s="214"/>
      <c r="J9" s="214"/>
      <c r="K9" s="214"/>
    </row>
    <row r="10" customHeight="1" spans="1:11">
      <c r="A10" s="215" t="s">
        <v>15</v>
      </c>
      <c r="B10" s="216">
        <f>SUM(B2:B9)</f>
        <v>114684</v>
      </c>
      <c r="C10" s="214"/>
      <c r="D10" s="214"/>
      <c r="E10" s="214"/>
      <c r="F10" s="214"/>
      <c r="G10" s="214"/>
      <c r="H10" s="214"/>
      <c r="I10" s="214"/>
      <c r="J10" s="214"/>
      <c r="K10" s="214"/>
    </row>
    <row r="11" customHeight="1" spans="1:11">
      <c r="A11" s="214"/>
      <c r="B11" s="214"/>
      <c r="C11" s="214"/>
      <c r="D11" s="214"/>
      <c r="E11" s="214"/>
      <c r="F11" s="214"/>
      <c r="G11" s="214"/>
      <c r="H11" s="214"/>
      <c r="I11" s="214"/>
      <c r="J11" s="214"/>
      <c r="K11" s="214"/>
    </row>
    <row r="12" customHeight="1" spans="1:11">
      <c r="A12" s="214"/>
      <c r="B12" s="214"/>
      <c r="C12" s="214"/>
      <c r="D12" s="214"/>
      <c r="E12" s="214"/>
      <c r="F12" s="214"/>
      <c r="G12" s="214"/>
      <c r="H12" s="214"/>
      <c r="I12" s="214"/>
      <c r="J12" s="214"/>
      <c r="K12" s="214"/>
    </row>
    <row r="13" customHeight="1" spans="1:11">
      <c r="A13" s="214"/>
      <c r="B13" s="214"/>
      <c r="C13" s="214"/>
      <c r="D13" s="214"/>
      <c r="E13" s="214"/>
      <c r="F13" s="214"/>
      <c r="G13" s="214"/>
      <c r="H13" s="214"/>
      <c r="I13" s="214"/>
      <c r="J13" s="214"/>
      <c r="K13" s="214"/>
    </row>
    <row r="14" customHeight="1" spans="1:11">
      <c r="A14" s="214"/>
      <c r="B14" s="214"/>
      <c r="C14" s="214"/>
      <c r="D14" s="214"/>
      <c r="E14" s="214"/>
      <c r="F14" s="214"/>
      <c r="G14" s="214"/>
      <c r="H14" s="214"/>
      <c r="I14" s="214"/>
      <c r="J14" s="214"/>
      <c r="K14" s="214"/>
    </row>
    <row r="15" customHeight="1" spans="1:11">
      <c r="A15" s="214"/>
      <c r="B15" s="214"/>
      <c r="C15" s="214"/>
      <c r="D15" s="214"/>
      <c r="E15" s="214"/>
      <c r="F15" s="214"/>
      <c r="G15" s="214"/>
      <c r="H15" s="214"/>
      <c r="I15" s="214"/>
      <c r="J15" s="214"/>
      <c r="K15" s="214"/>
    </row>
    <row r="16" customHeight="1" spans="1:11">
      <c r="A16" s="214"/>
      <c r="B16" s="214"/>
      <c r="C16" s="214"/>
      <c r="D16" s="214"/>
      <c r="E16" s="214"/>
      <c r="F16" s="214"/>
      <c r="G16" s="214"/>
      <c r="H16" s="214"/>
      <c r="I16" s="214"/>
      <c r="J16" s="214"/>
      <c r="K16" s="214"/>
    </row>
    <row r="17" customHeight="1" spans="1:11">
      <c r="A17" s="214"/>
      <c r="B17" s="214"/>
      <c r="C17" s="214"/>
      <c r="D17" s="214"/>
      <c r="E17" s="214"/>
      <c r="F17" s="214"/>
      <c r="G17" s="214"/>
      <c r="H17" s="214"/>
      <c r="I17" s="214"/>
      <c r="J17" s="214"/>
      <c r="K17" s="214"/>
    </row>
    <row r="18" customHeight="1" spans="1:11">
      <c r="A18" s="214"/>
      <c r="B18" s="214"/>
      <c r="C18" s="214"/>
      <c r="D18" s="214"/>
      <c r="E18" s="214"/>
      <c r="F18" s="214"/>
      <c r="G18" s="214"/>
      <c r="H18" s="214"/>
      <c r="I18" s="214"/>
      <c r="J18" s="214"/>
      <c r="K18" s="214"/>
    </row>
    <row r="19" customHeight="1" spans="1:11">
      <c r="A19" s="214"/>
      <c r="B19" s="214"/>
      <c r="C19" s="214"/>
      <c r="D19" s="214"/>
      <c r="E19" s="214"/>
      <c r="F19" s="214"/>
      <c r="G19" s="214"/>
      <c r="H19" s="214"/>
      <c r="I19" s="214"/>
      <c r="J19" s="214"/>
      <c r="K19" s="214"/>
    </row>
    <row r="20" customHeight="1" spans="1:11">
      <c r="A20" s="214"/>
      <c r="B20" s="214"/>
      <c r="C20" s="214"/>
      <c r="D20" s="214"/>
      <c r="E20" s="214"/>
      <c r="F20" s="214"/>
      <c r="G20" s="214"/>
      <c r="H20" s="214"/>
      <c r="I20" s="214"/>
      <c r="J20" s="214"/>
      <c r="K20" s="214"/>
    </row>
    <row r="21" customHeight="1" spans="1:11">
      <c r="A21" s="214"/>
      <c r="B21" s="214"/>
      <c r="C21" s="214"/>
      <c r="D21" s="214"/>
      <c r="E21" s="214"/>
      <c r="F21" s="214"/>
      <c r="G21" s="214"/>
      <c r="H21" s="214"/>
      <c r="I21" s="214"/>
      <c r="J21" s="214"/>
      <c r="K21" s="214"/>
    </row>
    <row r="22" customHeight="1" spans="1:11">
      <c r="A22" s="214"/>
      <c r="B22" s="214"/>
      <c r="C22" s="214"/>
      <c r="D22" s="214"/>
      <c r="E22" s="214"/>
      <c r="F22" s="214"/>
      <c r="G22" s="214"/>
      <c r="H22" s="214"/>
      <c r="I22" s="214"/>
      <c r="J22" s="214"/>
      <c r="K22" s="214"/>
    </row>
    <row r="23" customHeight="1" spans="1:11">
      <c r="A23" s="214"/>
      <c r="B23" s="214"/>
      <c r="C23" s="214"/>
      <c r="D23" s="214"/>
      <c r="E23" s="214"/>
      <c r="F23" s="214"/>
      <c r="G23" s="214"/>
      <c r="H23" s="214"/>
      <c r="I23" s="214"/>
      <c r="J23" s="214"/>
      <c r="K23" s="214"/>
    </row>
    <row r="24" customHeight="1" spans="1:11">
      <c r="A24" s="214"/>
      <c r="B24" s="214"/>
      <c r="C24" s="214"/>
      <c r="D24" s="214"/>
      <c r="E24" s="214"/>
      <c r="F24" s="214"/>
      <c r="G24" s="214"/>
      <c r="H24" s="214"/>
      <c r="I24" s="214"/>
      <c r="J24" s="214"/>
      <c r="K24" s="214"/>
    </row>
    <row r="25" customHeight="1" spans="1:11">
      <c r="A25" s="214"/>
      <c r="B25" s="214"/>
      <c r="C25" s="214"/>
      <c r="D25" s="214"/>
      <c r="E25" s="214"/>
      <c r="F25" s="214"/>
      <c r="G25" s="214"/>
      <c r="H25" s="214"/>
      <c r="I25" s="214"/>
      <c r="J25" s="214"/>
      <c r="K25" s="214"/>
    </row>
    <row r="26" customHeight="1" spans="1:11">
      <c r="A26" s="214"/>
      <c r="B26" s="214"/>
      <c r="C26" s="214"/>
      <c r="D26" s="214"/>
      <c r="E26" s="214"/>
      <c r="F26" s="214"/>
      <c r="G26" s="214"/>
      <c r="H26" s="214"/>
      <c r="I26" s="214"/>
      <c r="J26" s="214"/>
      <c r="K26" s="214"/>
    </row>
    <row r="27" customHeight="1" spans="1:11">
      <c r="A27" s="214"/>
      <c r="B27" s="214"/>
      <c r="C27" s="214"/>
      <c r="D27" s="214"/>
      <c r="E27" s="214"/>
      <c r="F27" s="214"/>
      <c r="G27" s="214"/>
      <c r="H27" s="214"/>
      <c r="I27" s="214"/>
      <c r="J27" s="214"/>
      <c r="K27" s="214"/>
    </row>
    <row r="28" customHeight="1" spans="1:11">
      <c r="A28" s="214"/>
      <c r="B28" s="214"/>
      <c r="C28" s="214"/>
      <c r="D28" s="214"/>
      <c r="E28" s="214"/>
      <c r="F28" s="214"/>
      <c r="G28" s="214"/>
      <c r="H28" s="214"/>
      <c r="I28" s="214"/>
      <c r="J28" s="214"/>
      <c r="K28" s="214"/>
    </row>
    <row r="29" customHeight="1" spans="1:11">
      <c r="A29" s="214"/>
      <c r="B29" s="214"/>
      <c r="C29" s="214"/>
      <c r="D29" s="214"/>
      <c r="E29" s="214"/>
      <c r="F29" s="214"/>
      <c r="G29" s="214"/>
      <c r="H29" s="214"/>
      <c r="I29" s="214"/>
      <c r="J29" s="214"/>
      <c r="K29" s="214"/>
    </row>
    <row r="30" customHeight="1" spans="1:11">
      <c r="A30" s="214"/>
      <c r="B30" s="214"/>
      <c r="C30" s="214"/>
      <c r="D30" s="214"/>
      <c r="E30" s="214"/>
      <c r="F30" s="214"/>
      <c r="G30" s="214"/>
      <c r="H30" s="214"/>
      <c r="I30" s="214"/>
      <c r="J30" s="214"/>
      <c r="K30" s="214"/>
    </row>
    <row r="31" customHeight="1" spans="1:11">
      <c r="A31" s="214"/>
      <c r="B31" s="214"/>
      <c r="C31" s="214"/>
      <c r="D31" s="214"/>
      <c r="E31" s="214"/>
      <c r="F31" s="214"/>
      <c r="G31" s="214"/>
      <c r="H31" s="214"/>
      <c r="I31" s="214"/>
      <c r="J31" s="214"/>
      <c r="K31" s="214"/>
    </row>
    <row r="32" customHeight="1" spans="1:11">
      <c r="A32" s="214"/>
      <c r="B32" s="214"/>
      <c r="C32" s="214"/>
      <c r="D32" s="214"/>
      <c r="E32" s="214"/>
      <c r="F32" s="214"/>
      <c r="G32" s="214"/>
      <c r="H32" s="214"/>
      <c r="I32" s="214"/>
      <c r="J32" s="214"/>
      <c r="K32" s="214"/>
    </row>
    <row r="33" customHeight="1" spans="1:11">
      <c r="A33" s="214"/>
      <c r="B33" s="214"/>
      <c r="C33" s="214"/>
      <c r="D33" s="214"/>
      <c r="E33" s="214"/>
      <c r="F33" s="214"/>
      <c r="G33" s="214"/>
      <c r="H33" s="214"/>
      <c r="I33" s="214"/>
      <c r="J33" s="214"/>
      <c r="K33" s="214"/>
    </row>
    <row r="34" customHeight="1" spans="1:11">
      <c r="A34" s="214"/>
      <c r="B34" s="214"/>
      <c r="C34" s="214"/>
      <c r="D34" s="214"/>
      <c r="E34" s="214"/>
      <c r="F34" s="214"/>
      <c r="G34" s="214"/>
      <c r="H34" s="214"/>
      <c r="I34" s="214"/>
      <c r="J34" s="214"/>
      <c r="K34" s="214"/>
    </row>
    <row r="35" customHeight="1" spans="1:11">
      <c r="A35" s="214"/>
      <c r="B35" s="214"/>
      <c r="C35" s="214"/>
      <c r="D35" s="214"/>
      <c r="E35" s="214"/>
      <c r="F35" s="214"/>
      <c r="G35" s="214"/>
      <c r="H35" s="214"/>
      <c r="I35" s="214"/>
      <c r="J35" s="214"/>
      <c r="K35" s="214"/>
    </row>
    <row r="36" customHeight="1" spans="1:11">
      <c r="A36" s="214"/>
      <c r="B36" s="214"/>
      <c r="C36" s="214"/>
      <c r="D36" s="214"/>
      <c r="E36" s="214"/>
      <c r="F36" s="214"/>
      <c r="G36" s="214"/>
      <c r="H36" s="214"/>
      <c r="I36" s="214"/>
      <c r="J36" s="214"/>
      <c r="K36" s="214"/>
    </row>
    <row r="37" customHeight="1" spans="1:11">
      <c r="A37" s="214"/>
      <c r="B37" s="214"/>
      <c r="C37" s="214"/>
      <c r="D37" s="214"/>
      <c r="E37" s="214"/>
      <c r="F37" s="214"/>
      <c r="G37" s="214"/>
      <c r="H37" s="214"/>
      <c r="I37" s="214"/>
      <c r="J37" s="214"/>
      <c r="K37" s="214"/>
    </row>
    <row r="38" customHeight="1" spans="1:11">
      <c r="A38" s="214"/>
      <c r="B38" s="214"/>
      <c r="C38" s="214"/>
      <c r="D38" s="214"/>
      <c r="E38" s="214"/>
      <c r="F38" s="214"/>
      <c r="G38" s="214"/>
      <c r="H38" s="214"/>
      <c r="I38" s="214"/>
      <c r="J38" s="214"/>
      <c r="K38" s="214"/>
    </row>
    <row r="39" customHeight="1" spans="1:11">
      <c r="A39" s="214"/>
      <c r="B39" s="214"/>
      <c r="C39" s="214"/>
      <c r="D39" s="214"/>
      <c r="E39" s="214"/>
      <c r="F39" s="214"/>
      <c r="G39" s="214"/>
      <c r="H39" s="214"/>
      <c r="I39" s="214"/>
      <c r="J39" s="214"/>
      <c r="K39" s="214"/>
    </row>
    <row r="40" customHeight="1" spans="1:11">
      <c r="A40" s="214"/>
      <c r="B40" s="214"/>
      <c r="C40" s="214"/>
      <c r="D40" s="214"/>
      <c r="E40" s="214"/>
      <c r="F40" s="214"/>
      <c r="G40" s="214"/>
      <c r="H40" s="214"/>
      <c r="I40" s="214"/>
      <c r="J40" s="214"/>
      <c r="K40" s="214"/>
    </row>
    <row r="41" customHeight="1" spans="1:11">
      <c r="A41" s="214"/>
      <c r="B41" s="214"/>
      <c r="C41" s="214"/>
      <c r="D41" s="214"/>
      <c r="E41" s="214"/>
      <c r="F41" s="214"/>
      <c r="G41" s="214"/>
      <c r="H41" s="214"/>
      <c r="I41" s="214"/>
      <c r="J41" s="214"/>
      <c r="K41" s="214"/>
    </row>
    <row r="42" customHeight="1" spans="1:11">
      <c r="A42" s="214"/>
      <c r="B42" s="214"/>
      <c r="C42" s="214"/>
      <c r="D42" s="214"/>
      <c r="E42" s="214"/>
      <c r="F42" s="214"/>
      <c r="G42" s="214"/>
      <c r="H42" s="214"/>
      <c r="I42" s="214"/>
      <c r="J42" s="214"/>
      <c r="K42" s="214"/>
    </row>
    <row r="43" customHeight="1" spans="1:11">
      <c r="A43" s="214"/>
      <c r="B43" s="214"/>
      <c r="C43" s="214"/>
      <c r="D43" s="214"/>
      <c r="E43" s="214"/>
      <c r="F43" s="214"/>
      <c r="G43" s="214"/>
      <c r="H43" s="214"/>
      <c r="I43" s="214"/>
      <c r="J43" s="214"/>
      <c r="K43" s="214"/>
    </row>
    <row r="44" customHeight="1" spans="1:11">
      <c r="A44" s="214"/>
      <c r="B44" s="214"/>
      <c r="C44" s="214"/>
      <c r="D44" s="214"/>
      <c r="E44" s="214"/>
      <c r="F44" s="214"/>
      <c r="G44" s="214"/>
      <c r="H44" s="214"/>
      <c r="I44" s="214"/>
      <c r="J44" s="214"/>
      <c r="K44" s="214"/>
    </row>
    <row r="45" customHeight="1" spans="1:11">
      <c r="A45" s="214"/>
      <c r="B45" s="214"/>
      <c r="C45" s="214"/>
      <c r="D45" s="214"/>
      <c r="E45" s="214"/>
      <c r="F45" s="214"/>
      <c r="G45" s="214"/>
      <c r="H45" s="214"/>
      <c r="I45" s="214"/>
      <c r="J45" s="214"/>
      <c r="K45" s="214"/>
    </row>
    <row r="46" customHeight="1" spans="1:11">
      <c r="A46" s="214"/>
      <c r="B46" s="214"/>
      <c r="C46" s="214"/>
      <c r="D46" s="214"/>
      <c r="E46" s="214"/>
      <c r="F46" s="214"/>
      <c r="G46" s="214"/>
      <c r="H46" s="214"/>
      <c r="I46" s="214"/>
      <c r="J46" s="214"/>
      <c r="K46" s="214"/>
    </row>
    <row r="47" customHeight="1" spans="1:11">
      <c r="A47" s="214"/>
      <c r="B47" s="214"/>
      <c r="C47" s="214"/>
      <c r="D47" s="214"/>
      <c r="E47" s="214"/>
      <c r="F47" s="214"/>
      <c r="G47" s="214"/>
      <c r="H47" s="214"/>
      <c r="I47" s="214"/>
      <c r="J47" s="214"/>
      <c r="K47" s="214"/>
    </row>
    <row r="48" customHeight="1" spans="1:11">
      <c r="A48" s="214"/>
      <c r="B48" s="214"/>
      <c r="C48" s="214"/>
      <c r="D48" s="214"/>
      <c r="E48" s="214"/>
      <c r="F48" s="214"/>
      <c r="G48" s="214"/>
      <c r="H48" s="214"/>
      <c r="I48" s="214"/>
      <c r="J48" s="214"/>
      <c r="K48" s="214"/>
    </row>
    <row r="49" customHeight="1" spans="1:11">
      <c r="A49" s="214"/>
      <c r="B49" s="214"/>
      <c r="C49" s="214"/>
      <c r="D49" s="214"/>
      <c r="E49" s="214"/>
      <c r="F49" s="214"/>
      <c r="G49" s="214"/>
      <c r="H49" s="214"/>
      <c r="I49" s="214"/>
      <c r="J49" s="214"/>
      <c r="K49" s="214"/>
    </row>
    <row r="50" customHeight="1" spans="1:11">
      <c r="A50" s="214"/>
      <c r="B50" s="214"/>
      <c r="C50" s="214"/>
      <c r="D50" s="214"/>
      <c r="E50" s="214"/>
      <c r="F50" s="214"/>
      <c r="G50" s="214"/>
      <c r="H50" s="214"/>
      <c r="I50" s="214"/>
      <c r="J50" s="214"/>
      <c r="K50" s="214"/>
    </row>
    <row r="51" customHeight="1" spans="1:11">
      <c r="A51" s="214"/>
      <c r="B51" s="214"/>
      <c r="C51" s="214"/>
      <c r="D51" s="214"/>
      <c r="E51" s="214"/>
      <c r="F51" s="214"/>
      <c r="G51" s="214"/>
      <c r="H51" s="214"/>
      <c r="I51" s="214"/>
      <c r="J51" s="214"/>
      <c r="K51" s="214"/>
    </row>
    <row r="52" customHeight="1" spans="1:11">
      <c r="A52" s="214"/>
      <c r="B52" s="214"/>
      <c r="C52" s="214"/>
      <c r="D52" s="214"/>
      <c r="E52" s="214"/>
      <c r="F52" s="214"/>
      <c r="G52" s="214"/>
      <c r="H52" s="214"/>
      <c r="I52" s="214"/>
      <c r="J52" s="214"/>
      <c r="K52" s="214"/>
    </row>
    <row r="53" customHeight="1" spans="1:11">
      <c r="A53" s="214"/>
      <c r="B53" s="214"/>
      <c r="C53" s="214"/>
      <c r="D53" s="214"/>
      <c r="E53" s="214"/>
      <c r="F53" s="214"/>
      <c r="G53" s="214"/>
      <c r="H53" s="214"/>
      <c r="I53" s="214"/>
      <c r="J53" s="214"/>
      <c r="K53" s="214"/>
    </row>
    <row r="54" customHeight="1" spans="1:11">
      <c r="A54" s="214"/>
      <c r="B54" s="214"/>
      <c r="C54" s="214"/>
      <c r="D54" s="214"/>
      <c r="E54" s="214"/>
      <c r="F54" s="214"/>
      <c r="G54" s="214"/>
      <c r="H54" s="214"/>
      <c r="I54" s="214"/>
      <c r="J54" s="214"/>
      <c r="K54" s="214"/>
    </row>
    <row r="55" customHeight="1" spans="1:11">
      <c r="A55" s="214"/>
      <c r="B55" s="214"/>
      <c r="C55" s="214"/>
      <c r="D55" s="214"/>
      <c r="E55" s="214"/>
      <c r="F55" s="214"/>
      <c r="G55" s="214"/>
      <c r="H55" s="214"/>
      <c r="I55" s="214"/>
      <c r="J55" s="214"/>
      <c r="K55" s="214"/>
    </row>
    <row r="56" customHeight="1" spans="1:11">
      <c r="A56" s="214"/>
      <c r="B56" s="214"/>
      <c r="C56" s="214"/>
      <c r="D56" s="214"/>
      <c r="E56" s="214"/>
      <c r="F56" s="214"/>
      <c r="G56" s="214"/>
      <c r="H56" s="214"/>
      <c r="I56" s="214"/>
      <c r="J56" s="214"/>
      <c r="K56" s="214"/>
    </row>
    <row r="57" customHeight="1" spans="1:11">
      <c r="A57" s="214"/>
      <c r="B57" s="214"/>
      <c r="C57" s="214"/>
      <c r="D57" s="214"/>
      <c r="E57" s="214"/>
      <c r="F57" s="214"/>
      <c r="G57" s="214"/>
      <c r="H57" s="214"/>
      <c r="I57" s="214"/>
      <c r="J57" s="214"/>
      <c r="K57" s="214"/>
    </row>
    <row r="58" customHeight="1" spans="1:11">
      <c r="A58" s="214"/>
      <c r="B58" s="214"/>
      <c r="C58" s="214"/>
      <c r="D58" s="214"/>
      <c r="E58" s="214"/>
      <c r="F58" s="214"/>
      <c r="G58" s="214"/>
      <c r="H58" s="214"/>
      <c r="I58" s="214"/>
      <c r="J58" s="214"/>
      <c r="K58" s="214"/>
    </row>
    <row r="59" customHeight="1" spans="1:11">
      <c r="A59" s="214"/>
      <c r="B59" s="214"/>
      <c r="C59" s="214"/>
      <c r="D59" s="214"/>
      <c r="E59" s="214"/>
      <c r="F59" s="214"/>
      <c r="G59" s="214"/>
      <c r="H59" s="214"/>
      <c r="I59" s="214"/>
      <c r="J59" s="214"/>
      <c r="K59" s="214"/>
    </row>
    <row r="60" customHeight="1" spans="1:11">
      <c r="A60" s="214"/>
      <c r="B60" s="214"/>
      <c r="C60" s="214"/>
      <c r="D60" s="214"/>
      <c r="E60" s="214"/>
      <c r="F60" s="214"/>
      <c r="G60" s="214"/>
      <c r="H60" s="214"/>
      <c r="I60" s="214"/>
      <c r="J60" s="214"/>
      <c r="K60" s="214"/>
    </row>
    <row r="61" customHeight="1" spans="1:11">
      <c r="A61" s="214"/>
      <c r="B61" s="214"/>
      <c r="C61" s="214"/>
      <c r="D61" s="214"/>
      <c r="E61" s="214"/>
      <c r="F61" s="214"/>
      <c r="G61" s="214"/>
      <c r="H61" s="214"/>
      <c r="I61" s="214"/>
      <c r="J61" s="214"/>
      <c r="K61" s="214"/>
    </row>
    <row r="62" customHeight="1" spans="1:11">
      <c r="A62" s="214"/>
      <c r="B62" s="214"/>
      <c r="C62" s="214"/>
      <c r="D62" s="214"/>
      <c r="E62" s="214"/>
      <c r="F62" s="214"/>
      <c r="G62" s="214"/>
      <c r="H62" s="214"/>
      <c r="I62" s="214"/>
      <c r="J62" s="214"/>
      <c r="K62" s="214"/>
    </row>
    <row r="63" customHeight="1" spans="1:11">
      <c r="A63" s="214"/>
      <c r="B63" s="214"/>
      <c r="C63" s="214"/>
      <c r="D63" s="214"/>
      <c r="E63" s="214"/>
      <c r="F63" s="214"/>
      <c r="G63" s="214"/>
      <c r="H63" s="214"/>
      <c r="I63" s="214"/>
      <c r="J63" s="214"/>
      <c r="K63" s="214"/>
    </row>
    <row r="64" customHeight="1" spans="1:11">
      <c r="A64" s="214"/>
      <c r="B64" s="214"/>
      <c r="C64" s="214"/>
      <c r="D64" s="214"/>
      <c r="E64" s="214"/>
      <c r="F64" s="214"/>
      <c r="G64" s="214"/>
      <c r="H64" s="214"/>
      <c r="I64" s="214"/>
      <c r="J64" s="214"/>
      <c r="K64" s="214"/>
    </row>
    <row r="65" customHeight="1" spans="1:11">
      <c r="A65" s="214"/>
      <c r="B65" s="214"/>
      <c r="C65" s="214"/>
      <c r="D65" s="214"/>
      <c r="E65" s="214"/>
      <c r="F65" s="214"/>
      <c r="G65" s="214"/>
      <c r="H65" s="214"/>
      <c r="I65" s="214"/>
      <c r="J65" s="214"/>
      <c r="K65" s="214"/>
    </row>
    <row r="66" customHeight="1" spans="1:11">
      <c r="A66" s="214"/>
      <c r="B66" s="214"/>
      <c r="C66" s="214"/>
      <c r="D66" s="214"/>
      <c r="E66" s="214"/>
      <c r="F66" s="214"/>
      <c r="G66" s="214"/>
      <c r="H66" s="214"/>
      <c r="I66" s="214"/>
      <c r="J66" s="214"/>
      <c r="K66" s="214"/>
    </row>
    <row r="67" customHeight="1" spans="1:11">
      <c r="A67" s="214"/>
      <c r="B67" s="214"/>
      <c r="C67" s="214"/>
      <c r="D67" s="214"/>
      <c r="E67" s="214"/>
      <c r="F67" s="214"/>
      <c r="G67" s="214"/>
      <c r="H67" s="214"/>
      <c r="I67" s="214"/>
      <c r="J67" s="214"/>
      <c r="K67" s="214"/>
    </row>
    <row r="68" customHeight="1" spans="1:11">
      <c r="A68" s="214"/>
      <c r="B68" s="214"/>
      <c r="C68" s="214"/>
      <c r="D68" s="214"/>
      <c r="E68" s="214"/>
      <c r="F68" s="214"/>
      <c r="G68" s="214"/>
      <c r="H68" s="214"/>
      <c r="I68" s="214"/>
      <c r="J68" s="214"/>
      <c r="K68" s="214"/>
    </row>
    <row r="69" customHeight="1" spans="1:11">
      <c r="A69" s="214"/>
      <c r="B69" s="214"/>
      <c r="C69" s="214"/>
      <c r="D69" s="214"/>
      <c r="E69" s="214"/>
      <c r="F69" s="214"/>
      <c r="G69" s="214"/>
      <c r="H69" s="214"/>
      <c r="I69" s="214"/>
      <c r="J69" s="214"/>
      <c r="K69" s="214"/>
    </row>
    <row r="70" customHeight="1" spans="1:11">
      <c r="A70" s="214"/>
      <c r="B70" s="214"/>
      <c r="C70" s="214"/>
      <c r="D70" s="214"/>
      <c r="E70" s="214"/>
      <c r="F70" s="214"/>
      <c r="G70" s="214"/>
      <c r="H70" s="214"/>
      <c r="I70" s="214"/>
      <c r="J70" s="214"/>
      <c r="K70" s="214"/>
    </row>
    <row r="71" customHeight="1" spans="1:11">
      <c r="A71" s="214"/>
      <c r="B71" s="214"/>
      <c r="C71" s="214"/>
      <c r="D71" s="214"/>
      <c r="E71" s="214"/>
      <c r="F71" s="214"/>
      <c r="G71" s="214"/>
      <c r="H71" s="214"/>
      <c r="I71" s="214"/>
      <c r="J71" s="214"/>
      <c r="K71" s="214"/>
    </row>
    <row r="72" customHeight="1" spans="1:11">
      <c r="A72" s="214"/>
      <c r="B72" s="214"/>
      <c r="C72" s="214"/>
      <c r="D72" s="214"/>
      <c r="E72" s="214"/>
      <c r="F72" s="214"/>
      <c r="G72" s="214"/>
      <c r="H72" s="214"/>
      <c r="I72" s="214"/>
      <c r="J72" s="214"/>
      <c r="K72" s="214"/>
    </row>
    <row r="73" customHeight="1" spans="1:11">
      <c r="A73" s="214"/>
      <c r="B73" s="214"/>
      <c r="C73" s="214"/>
      <c r="D73" s="214"/>
      <c r="E73" s="214"/>
      <c r="F73" s="214"/>
      <c r="G73" s="214"/>
      <c r="H73" s="214"/>
      <c r="I73" s="214"/>
      <c r="J73" s="214"/>
      <c r="K73" s="214"/>
    </row>
    <row r="74" customHeight="1" spans="1:11">
      <c r="A74" s="214"/>
      <c r="B74" s="214"/>
      <c r="C74" s="214"/>
      <c r="D74" s="214"/>
      <c r="E74" s="214"/>
      <c r="F74" s="214"/>
      <c r="G74" s="214"/>
      <c r="H74" s="214"/>
      <c r="I74" s="214"/>
      <c r="J74" s="214"/>
      <c r="K74" s="214"/>
    </row>
    <row r="75" customHeight="1" spans="1:11">
      <c r="A75" s="214"/>
      <c r="B75" s="214"/>
      <c r="C75" s="214"/>
      <c r="D75" s="214"/>
      <c r="E75" s="214"/>
      <c r="F75" s="214"/>
      <c r="G75" s="214"/>
      <c r="H75" s="214"/>
      <c r="I75" s="214"/>
      <c r="J75" s="214"/>
      <c r="K75" s="214"/>
    </row>
    <row r="76" customHeight="1" spans="1:11">
      <c r="A76" s="214"/>
      <c r="B76" s="214"/>
      <c r="C76" s="214"/>
      <c r="D76" s="214"/>
      <c r="E76" s="214"/>
      <c r="F76" s="214"/>
      <c r="G76" s="214"/>
      <c r="H76" s="214"/>
      <c r="I76" s="214"/>
      <c r="J76" s="214"/>
      <c r="K76" s="214"/>
    </row>
    <row r="77" customHeight="1" spans="1:11">
      <c r="A77" s="214"/>
      <c r="B77" s="214"/>
      <c r="C77" s="214"/>
      <c r="D77" s="214"/>
      <c r="E77" s="214"/>
      <c r="F77" s="214"/>
      <c r="G77" s="214"/>
      <c r="H77" s="214"/>
      <c r="I77" s="214"/>
      <c r="J77" s="214"/>
      <c r="K77" s="214"/>
    </row>
    <row r="78" customHeight="1" spans="1:11">
      <c r="A78" s="214"/>
      <c r="B78" s="214"/>
      <c r="C78" s="214"/>
      <c r="D78" s="214"/>
      <c r="E78" s="214"/>
      <c r="F78" s="214"/>
      <c r="G78" s="214"/>
      <c r="H78" s="214"/>
      <c r="I78" s="214"/>
      <c r="J78" s="214"/>
      <c r="K78" s="214"/>
    </row>
    <row r="79" customHeight="1" spans="1:11">
      <c r="A79" s="214"/>
      <c r="B79" s="214"/>
      <c r="C79" s="214"/>
      <c r="D79" s="214"/>
      <c r="E79" s="214"/>
      <c r="F79" s="214"/>
      <c r="G79" s="214"/>
      <c r="H79" s="214"/>
      <c r="I79" s="214"/>
      <c r="J79" s="214"/>
      <c r="K79" s="214"/>
    </row>
    <row r="80" customHeight="1" spans="1:11">
      <c r="A80" s="214"/>
      <c r="B80" s="214"/>
      <c r="C80" s="214"/>
      <c r="D80" s="214"/>
      <c r="E80" s="214"/>
      <c r="F80" s="214"/>
      <c r="G80" s="214"/>
      <c r="H80" s="214"/>
      <c r="I80" s="214"/>
      <c r="J80" s="214"/>
      <c r="K80" s="214"/>
    </row>
    <row r="81" customHeight="1" spans="1:11">
      <c r="A81" s="214"/>
      <c r="B81" s="214"/>
      <c r="C81" s="214"/>
      <c r="D81" s="214"/>
      <c r="E81" s="214"/>
      <c r="F81" s="214"/>
      <c r="G81" s="214"/>
      <c r="H81" s="214"/>
      <c r="I81" s="214"/>
      <c r="J81" s="214"/>
      <c r="K81" s="214"/>
    </row>
    <row r="82" customHeight="1" spans="1:11">
      <c r="A82" s="214"/>
      <c r="B82" s="214"/>
      <c r="C82" s="214"/>
      <c r="D82" s="214"/>
      <c r="E82" s="214"/>
      <c r="F82" s="214"/>
      <c r="G82" s="214"/>
      <c r="H82" s="214"/>
      <c r="I82" s="214"/>
      <c r="J82" s="214"/>
      <c r="K82" s="214"/>
    </row>
    <row r="83" customHeight="1" spans="1:11">
      <c r="A83" s="214"/>
      <c r="B83" s="214"/>
      <c r="C83" s="214"/>
      <c r="D83" s="214"/>
      <c r="E83" s="214"/>
      <c r="F83" s="214"/>
      <c r="G83" s="214"/>
      <c r="H83" s="214"/>
      <c r="I83" s="214"/>
      <c r="J83" s="214"/>
      <c r="K83" s="214"/>
    </row>
    <row r="84" customHeight="1" spans="1:11">
      <c r="A84" s="214"/>
      <c r="B84" s="214"/>
      <c r="C84" s="214"/>
      <c r="D84" s="214"/>
      <c r="E84" s="214"/>
      <c r="F84" s="214"/>
      <c r="G84" s="214"/>
      <c r="H84" s="214"/>
      <c r="I84" s="214"/>
      <c r="J84" s="214"/>
      <c r="K84" s="214"/>
    </row>
    <row r="85" customHeight="1" spans="1:11">
      <c r="A85" s="214"/>
      <c r="B85" s="214"/>
      <c r="C85" s="214"/>
      <c r="D85" s="214"/>
      <c r="E85" s="214"/>
      <c r="F85" s="214"/>
      <c r="G85" s="214"/>
      <c r="H85" s="214"/>
      <c r="I85" s="214"/>
      <c r="J85" s="214"/>
      <c r="K85" s="214"/>
    </row>
    <row r="86" customHeight="1" spans="1:11">
      <c r="A86" s="214"/>
      <c r="B86" s="214"/>
      <c r="C86" s="214"/>
      <c r="D86" s="214"/>
      <c r="E86" s="214"/>
      <c r="F86" s="214"/>
      <c r="G86" s="214"/>
      <c r="H86" s="214"/>
      <c r="I86" s="214"/>
      <c r="J86" s="214"/>
      <c r="K86" s="214"/>
    </row>
    <row r="87" customHeight="1" spans="1:11">
      <c r="A87" s="214"/>
      <c r="B87" s="214"/>
      <c r="C87" s="214"/>
      <c r="D87" s="214"/>
      <c r="E87" s="214"/>
      <c r="F87" s="214"/>
      <c r="G87" s="214"/>
      <c r="H87" s="214"/>
      <c r="I87" s="214"/>
      <c r="J87" s="214"/>
      <c r="K87" s="214"/>
    </row>
    <row r="88" customHeight="1" spans="1:11">
      <c r="A88" s="214"/>
      <c r="B88" s="214"/>
      <c r="C88" s="214"/>
      <c r="D88" s="214"/>
      <c r="E88" s="214"/>
      <c r="F88" s="214"/>
      <c r="G88" s="214"/>
      <c r="H88" s="214"/>
      <c r="I88" s="214"/>
      <c r="J88" s="214"/>
      <c r="K88" s="214"/>
    </row>
    <row r="89" customHeight="1" spans="1:11">
      <c r="A89" s="214"/>
      <c r="B89" s="214"/>
      <c r="C89" s="214"/>
      <c r="D89" s="214"/>
      <c r="E89" s="214"/>
      <c r="F89" s="214"/>
      <c r="G89" s="214"/>
      <c r="H89" s="214"/>
      <c r="I89" s="214"/>
      <c r="J89" s="214"/>
      <c r="K89" s="214"/>
    </row>
    <row r="90" customHeight="1" spans="1:11">
      <c r="A90" s="214"/>
      <c r="B90" s="214"/>
      <c r="C90" s="214"/>
      <c r="D90" s="214"/>
      <c r="E90" s="214"/>
      <c r="F90" s="214"/>
      <c r="G90" s="214"/>
      <c r="H90" s="214"/>
      <c r="I90" s="214"/>
      <c r="J90" s="214"/>
      <c r="K90" s="214"/>
    </row>
    <row r="91" customHeight="1" spans="1:11">
      <c r="A91" s="214"/>
      <c r="B91" s="214"/>
      <c r="C91" s="214"/>
      <c r="D91" s="214"/>
      <c r="E91" s="214"/>
      <c r="F91" s="214"/>
      <c r="G91" s="214"/>
      <c r="H91" s="214"/>
      <c r="I91" s="214"/>
      <c r="J91" s="214"/>
      <c r="K91" s="214"/>
    </row>
    <row r="92" customHeight="1" spans="1:11">
      <c r="A92" s="214"/>
      <c r="B92" s="214"/>
      <c r="C92" s="214"/>
      <c r="D92" s="214"/>
      <c r="E92" s="214"/>
      <c r="F92" s="214"/>
      <c r="G92" s="214"/>
      <c r="H92" s="214"/>
      <c r="I92" s="214"/>
      <c r="J92" s="214"/>
      <c r="K92" s="214"/>
    </row>
    <row r="93" customHeight="1" spans="1:11">
      <c r="A93" s="214"/>
      <c r="B93" s="214"/>
      <c r="C93" s="214"/>
      <c r="D93" s="214"/>
      <c r="E93" s="214"/>
      <c r="F93" s="214"/>
      <c r="G93" s="214"/>
      <c r="H93" s="214"/>
      <c r="I93" s="214"/>
      <c r="J93" s="214"/>
      <c r="K93" s="214"/>
    </row>
    <row r="94" customHeight="1" spans="1:11">
      <c r="A94" s="214"/>
      <c r="B94" s="214"/>
      <c r="C94" s="214"/>
      <c r="D94" s="214"/>
      <c r="E94" s="214"/>
      <c r="F94" s="214"/>
      <c r="G94" s="214"/>
      <c r="H94" s="214"/>
      <c r="I94" s="214"/>
      <c r="J94" s="214"/>
      <c r="K94" s="214"/>
    </row>
    <row r="95" customHeight="1" spans="1:11">
      <c r="A95" s="214"/>
      <c r="B95" s="214"/>
      <c r="C95" s="214"/>
      <c r="D95" s="214"/>
      <c r="E95" s="214"/>
      <c r="F95" s="214"/>
      <c r="G95" s="214"/>
      <c r="H95" s="214"/>
      <c r="I95" s="214"/>
      <c r="J95" s="214"/>
      <c r="K95" s="214"/>
    </row>
    <row r="96" customHeight="1" spans="1:11">
      <c r="A96" s="214"/>
      <c r="B96" s="214"/>
      <c r="C96" s="214"/>
      <c r="D96" s="214"/>
      <c r="E96" s="214"/>
      <c r="F96" s="214"/>
      <c r="G96" s="214"/>
      <c r="H96" s="214"/>
      <c r="I96" s="214"/>
      <c r="J96" s="214"/>
      <c r="K96" s="214"/>
    </row>
    <row r="97" customHeight="1" spans="1:11">
      <c r="A97" s="214"/>
      <c r="B97" s="214"/>
      <c r="C97" s="214"/>
      <c r="D97" s="214"/>
      <c r="E97" s="214"/>
      <c r="F97" s="214"/>
      <c r="G97" s="214"/>
      <c r="H97" s="214"/>
      <c r="I97" s="214"/>
      <c r="J97" s="214"/>
      <c r="K97" s="214"/>
    </row>
    <row r="98" customHeight="1" spans="1:11">
      <c r="A98" s="214"/>
      <c r="B98" s="214"/>
      <c r="C98" s="214"/>
      <c r="D98" s="214"/>
      <c r="E98" s="214"/>
      <c r="F98" s="214"/>
      <c r="G98" s="214"/>
      <c r="H98" s="214"/>
      <c r="I98" s="214"/>
      <c r="J98" s="214"/>
      <c r="K98" s="214"/>
    </row>
    <row r="99" customHeight="1" spans="1:11">
      <c r="A99" s="214"/>
      <c r="B99" s="214"/>
      <c r="C99" s="214"/>
      <c r="D99" s="214"/>
      <c r="E99" s="214"/>
      <c r="F99" s="214"/>
      <c r="G99" s="214"/>
      <c r="H99" s="214"/>
      <c r="I99" s="214"/>
      <c r="J99" s="214"/>
      <c r="K99" s="214"/>
    </row>
    <row r="100" customHeight="1" spans="1:11">
      <c r="A100" s="214"/>
      <c r="B100" s="214"/>
      <c r="C100" s="214"/>
      <c r="D100" s="214"/>
      <c r="E100" s="214"/>
      <c r="F100" s="214"/>
      <c r="G100" s="214"/>
      <c r="H100" s="214"/>
      <c r="I100" s="214"/>
      <c r="J100" s="214"/>
      <c r="K100" s="214"/>
    </row>
    <row r="101" customHeight="1" spans="1:11">
      <c r="A101" s="214"/>
      <c r="B101" s="214"/>
      <c r="C101" s="214"/>
      <c r="D101" s="214"/>
      <c r="E101" s="214"/>
      <c r="F101" s="214"/>
      <c r="G101" s="214"/>
      <c r="H101" s="214"/>
      <c r="I101" s="214"/>
      <c r="J101" s="214"/>
      <c r="K101" s="214"/>
    </row>
    <row r="102" customHeight="1" spans="1:11">
      <c r="A102" s="214"/>
      <c r="B102" s="214"/>
      <c r="C102" s="214"/>
      <c r="D102" s="214"/>
      <c r="E102" s="214"/>
      <c r="F102" s="214"/>
      <c r="G102" s="214"/>
      <c r="H102" s="214"/>
      <c r="I102" s="214"/>
      <c r="J102" s="214"/>
      <c r="K102" s="214"/>
    </row>
    <row r="103" customHeight="1" spans="1:11">
      <c r="A103" s="214"/>
      <c r="B103" s="214"/>
      <c r="C103" s="214"/>
      <c r="D103" s="214"/>
      <c r="E103" s="214"/>
      <c r="F103" s="214"/>
      <c r="G103" s="214"/>
      <c r="H103" s="214"/>
      <c r="I103" s="214"/>
      <c r="J103" s="214"/>
      <c r="K103" s="214"/>
    </row>
    <row r="104" customHeight="1" spans="1:11">
      <c r="A104" s="214"/>
      <c r="B104" s="214"/>
      <c r="C104" s="214"/>
      <c r="D104" s="214"/>
      <c r="E104" s="214"/>
      <c r="F104" s="214"/>
      <c r="G104" s="214"/>
      <c r="H104" s="214"/>
      <c r="I104" s="214"/>
      <c r="J104" s="214"/>
      <c r="K104" s="214"/>
    </row>
    <row r="105" customHeight="1" spans="1:11">
      <c r="A105" s="214"/>
      <c r="B105" s="214"/>
      <c r="C105" s="214"/>
      <c r="D105" s="214"/>
      <c r="E105" s="214"/>
      <c r="F105" s="214"/>
      <c r="G105" s="214"/>
      <c r="H105" s="214"/>
      <c r="I105" s="214"/>
      <c r="J105" s="214"/>
      <c r="K105" s="214"/>
    </row>
    <row r="106" customHeight="1" spans="1:11">
      <c r="A106" s="214"/>
      <c r="B106" s="214"/>
      <c r="C106" s="214"/>
      <c r="D106" s="214"/>
      <c r="E106" s="214"/>
      <c r="F106" s="214"/>
      <c r="G106" s="214"/>
      <c r="H106" s="214"/>
      <c r="I106" s="214"/>
      <c r="J106" s="214"/>
      <c r="K106" s="214"/>
    </row>
    <row r="107" customHeight="1" spans="1:11">
      <c r="A107" s="214"/>
      <c r="B107" s="214"/>
      <c r="C107" s="214"/>
      <c r="D107" s="214"/>
      <c r="E107" s="214"/>
      <c r="F107" s="214"/>
      <c r="G107" s="214"/>
      <c r="H107" s="214"/>
      <c r="I107" s="214"/>
      <c r="J107" s="214"/>
      <c r="K107" s="214"/>
    </row>
    <row r="108" customHeight="1" spans="1:11">
      <c r="A108" s="214"/>
      <c r="B108" s="214"/>
      <c r="C108" s="214"/>
      <c r="D108" s="214"/>
      <c r="E108" s="214"/>
      <c r="F108" s="214"/>
      <c r="G108" s="214"/>
      <c r="H108" s="214"/>
      <c r="I108" s="214"/>
      <c r="J108" s="214"/>
      <c r="K108" s="214"/>
    </row>
    <row r="109" customHeight="1" spans="1:11">
      <c r="A109" s="214"/>
      <c r="B109" s="214"/>
      <c r="C109" s="214"/>
      <c r="D109" s="214"/>
      <c r="E109" s="214"/>
      <c r="F109" s="214"/>
      <c r="G109" s="214"/>
      <c r="H109" s="214"/>
      <c r="I109" s="214"/>
      <c r="J109" s="214"/>
      <c r="K109" s="214"/>
    </row>
    <row r="110" customHeight="1" spans="1:11">
      <c r="A110" s="214"/>
      <c r="B110" s="214"/>
      <c r="C110" s="214"/>
      <c r="D110" s="214"/>
      <c r="E110" s="214"/>
      <c r="F110" s="214"/>
      <c r="G110" s="214"/>
      <c r="H110" s="214"/>
      <c r="I110" s="214"/>
      <c r="J110" s="214"/>
      <c r="K110" s="214"/>
    </row>
    <row r="111" customHeight="1" spans="1:11">
      <c r="A111" s="214"/>
      <c r="B111" s="214"/>
      <c r="C111" s="214"/>
      <c r="D111" s="214"/>
      <c r="E111" s="214"/>
      <c r="F111" s="214"/>
      <c r="G111" s="214"/>
      <c r="H111" s="214"/>
      <c r="I111" s="214"/>
      <c r="J111" s="214"/>
      <c r="K111" s="214"/>
    </row>
    <row r="112" customHeight="1" spans="1:11">
      <c r="A112" s="214"/>
      <c r="B112" s="214"/>
      <c r="C112" s="214"/>
      <c r="D112" s="214"/>
      <c r="E112" s="214"/>
      <c r="F112" s="214"/>
      <c r="G112" s="214"/>
      <c r="H112" s="214"/>
      <c r="I112" s="214"/>
      <c r="J112" s="214"/>
      <c r="K112" s="214"/>
    </row>
    <row r="113" customHeight="1" spans="1:11">
      <c r="A113" s="214"/>
      <c r="B113" s="214"/>
      <c r="C113" s="214"/>
      <c r="D113" s="214"/>
      <c r="E113" s="214"/>
      <c r="F113" s="214"/>
      <c r="G113" s="214"/>
      <c r="H113" s="214"/>
      <c r="I113" s="214"/>
      <c r="J113" s="214"/>
      <c r="K113" s="214"/>
    </row>
    <row r="114" customHeight="1" spans="1:11">
      <c r="A114" s="214"/>
      <c r="B114" s="214"/>
      <c r="C114" s="214"/>
      <c r="D114" s="214"/>
      <c r="E114" s="214"/>
      <c r="F114" s="214"/>
      <c r="G114" s="214"/>
      <c r="H114" s="214"/>
      <c r="I114" s="214"/>
      <c r="J114" s="214"/>
      <c r="K114" s="214"/>
    </row>
    <row r="115" customHeight="1" spans="1:11">
      <c r="A115" s="214"/>
      <c r="B115" s="214"/>
      <c r="C115" s="214"/>
      <c r="D115" s="214"/>
      <c r="E115" s="214"/>
      <c r="F115" s="214"/>
      <c r="G115" s="214"/>
      <c r="H115" s="214"/>
      <c r="I115" s="214"/>
      <c r="J115" s="214"/>
      <c r="K115" s="214"/>
    </row>
    <row r="116" customHeight="1" spans="1:11">
      <c r="A116" s="214"/>
      <c r="B116" s="214"/>
      <c r="C116" s="214"/>
      <c r="D116" s="214"/>
      <c r="E116" s="214"/>
      <c r="F116" s="214"/>
      <c r="G116" s="214"/>
      <c r="H116" s="214"/>
      <c r="I116" s="214"/>
      <c r="J116" s="214"/>
      <c r="K116" s="214"/>
    </row>
    <row r="117" customHeight="1" spans="1:11">
      <c r="A117" s="214"/>
      <c r="B117" s="214"/>
      <c r="C117" s="214"/>
      <c r="D117" s="214"/>
      <c r="E117" s="214"/>
      <c r="F117" s="214"/>
      <c r="G117" s="214"/>
      <c r="H117" s="214"/>
      <c r="I117" s="214"/>
      <c r="J117" s="214"/>
      <c r="K117" s="214"/>
    </row>
    <row r="118" customHeight="1" spans="1:11">
      <c r="A118" s="214"/>
      <c r="B118" s="214"/>
      <c r="C118" s="214"/>
      <c r="D118" s="214"/>
      <c r="E118" s="214"/>
      <c r="F118" s="214"/>
      <c r="G118" s="214"/>
      <c r="H118" s="214"/>
      <c r="I118" s="214"/>
      <c r="J118" s="214"/>
      <c r="K118" s="214"/>
    </row>
    <row r="119" customHeight="1" spans="1:11">
      <c r="A119" s="214"/>
      <c r="B119" s="214"/>
      <c r="C119" s="214"/>
      <c r="D119" s="214"/>
      <c r="E119" s="214"/>
      <c r="F119" s="214"/>
      <c r="G119" s="214"/>
      <c r="H119" s="214"/>
      <c r="I119" s="214"/>
      <c r="J119" s="214"/>
      <c r="K119" s="214"/>
    </row>
    <row r="120" customHeight="1" spans="1:11">
      <c r="A120" s="214"/>
      <c r="B120" s="214"/>
      <c r="C120" s="214"/>
      <c r="D120" s="214"/>
      <c r="E120" s="214"/>
      <c r="F120" s="214"/>
      <c r="G120" s="214"/>
      <c r="H120" s="214"/>
      <c r="I120" s="214"/>
      <c r="J120" s="214"/>
      <c r="K120" s="214"/>
    </row>
    <row r="121" customHeight="1" spans="1:11">
      <c r="A121" s="214"/>
      <c r="B121" s="214"/>
      <c r="C121" s="214"/>
      <c r="D121" s="214"/>
      <c r="E121" s="214"/>
      <c r="F121" s="214"/>
      <c r="G121" s="214"/>
      <c r="H121" s="214"/>
      <c r="I121" s="214"/>
      <c r="J121" s="214"/>
      <c r="K121" s="214"/>
    </row>
    <row r="122" customHeight="1" spans="1:11">
      <c r="A122" s="214"/>
      <c r="B122" s="214"/>
      <c r="C122" s="214"/>
      <c r="D122" s="214"/>
      <c r="E122" s="214"/>
      <c r="F122" s="214"/>
      <c r="G122" s="214"/>
      <c r="H122" s="214"/>
      <c r="I122" s="214"/>
      <c r="J122" s="214"/>
      <c r="K122" s="214"/>
    </row>
    <row r="123" customHeight="1" spans="1:11">
      <c r="A123" s="214"/>
      <c r="B123" s="214"/>
      <c r="C123" s="214"/>
      <c r="D123" s="214"/>
      <c r="E123" s="214"/>
      <c r="F123" s="214"/>
      <c r="G123" s="214"/>
      <c r="H123" s="214"/>
      <c r="I123" s="214"/>
      <c r="J123" s="214"/>
      <c r="K123" s="214"/>
    </row>
    <row r="124" customHeight="1" spans="1:11">
      <c r="A124" s="214"/>
      <c r="B124" s="214"/>
      <c r="C124" s="214"/>
      <c r="D124" s="214"/>
      <c r="E124" s="214"/>
      <c r="F124" s="214"/>
      <c r="G124" s="214"/>
      <c r="H124" s="214"/>
      <c r="I124" s="214"/>
      <c r="J124" s="214"/>
      <c r="K124" s="214"/>
    </row>
    <row r="125" customHeight="1" spans="1:11">
      <c r="A125" s="214"/>
      <c r="B125" s="214"/>
      <c r="C125" s="214"/>
      <c r="D125" s="214"/>
      <c r="E125" s="214"/>
      <c r="F125" s="214"/>
      <c r="G125" s="214"/>
      <c r="H125" s="214"/>
      <c r="I125" s="214"/>
      <c r="J125" s="214"/>
      <c r="K125" s="214"/>
    </row>
    <row r="126" customHeight="1" spans="1:11">
      <c r="A126" s="214"/>
      <c r="B126" s="214"/>
      <c r="C126" s="214"/>
      <c r="D126" s="214"/>
      <c r="E126" s="214"/>
      <c r="F126" s="214"/>
      <c r="G126" s="214"/>
      <c r="H126" s="214"/>
      <c r="I126" s="214"/>
      <c r="J126" s="214"/>
      <c r="K126" s="214"/>
    </row>
    <row r="127" customHeight="1" spans="1:11">
      <c r="A127" s="214"/>
      <c r="B127" s="214"/>
      <c r="C127" s="214"/>
      <c r="D127" s="214"/>
      <c r="E127" s="214"/>
      <c r="F127" s="214"/>
      <c r="G127" s="214"/>
      <c r="H127" s="214"/>
      <c r="I127" s="214"/>
      <c r="J127" s="214"/>
      <c r="K127" s="214"/>
    </row>
    <row r="128" customHeight="1" spans="1:11">
      <c r="A128" s="214"/>
      <c r="B128" s="214"/>
      <c r="C128" s="214"/>
      <c r="D128" s="214"/>
      <c r="E128" s="214"/>
      <c r="F128" s="214"/>
      <c r="G128" s="214"/>
      <c r="H128" s="214"/>
      <c r="I128" s="214"/>
      <c r="J128" s="214"/>
      <c r="K128" s="214"/>
    </row>
    <row r="129" customHeight="1" spans="1:11">
      <c r="A129" s="214"/>
      <c r="B129" s="214"/>
      <c r="C129" s="214"/>
      <c r="D129" s="214"/>
      <c r="E129" s="214"/>
      <c r="F129" s="214"/>
      <c r="G129" s="214"/>
      <c r="H129" s="214"/>
      <c r="I129" s="214"/>
      <c r="J129" s="214"/>
      <c r="K129" s="214"/>
    </row>
    <row r="130" customHeight="1" spans="1:11">
      <c r="A130" s="214"/>
      <c r="B130" s="214"/>
      <c r="C130" s="214"/>
      <c r="D130" s="214"/>
      <c r="E130" s="214"/>
      <c r="F130" s="214"/>
      <c r="G130" s="214"/>
      <c r="H130" s="214"/>
      <c r="I130" s="214"/>
      <c r="J130" s="214"/>
      <c r="K130" s="214"/>
    </row>
    <row r="131" customHeight="1" spans="1:11">
      <c r="A131" s="214"/>
      <c r="B131" s="214"/>
      <c r="C131" s="214"/>
      <c r="D131" s="214"/>
      <c r="E131" s="214"/>
      <c r="F131" s="214"/>
      <c r="G131" s="214"/>
      <c r="H131" s="214"/>
      <c r="I131" s="214"/>
      <c r="J131" s="214"/>
      <c r="K131" s="214"/>
    </row>
    <row r="132" customHeight="1" spans="1:11">
      <c r="A132" s="214"/>
      <c r="B132" s="214"/>
      <c r="C132" s="214"/>
      <c r="D132" s="214"/>
      <c r="E132" s="214"/>
      <c r="F132" s="214"/>
      <c r="G132" s="214"/>
      <c r="H132" s="214"/>
      <c r="I132" s="214"/>
      <c r="J132" s="214"/>
      <c r="K132" s="214"/>
    </row>
    <row r="133" customHeight="1" spans="1:11">
      <c r="A133" s="214"/>
      <c r="B133" s="214"/>
      <c r="C133" s="214"/>
      <c r="D133" s="214"/>
      <c r="E133" s="214"/>
      <c r="F133" s="214"/>
      <c r="G133" s="214"/>
      <c r="H133" s="214"/>
      <c r="I133" s="214"/>
      <c r="J133" s="214"/>
      <c r="K133" s="214"/>
    </row>
    <row r="134" customHeight="1" spans="1:11">
      <c r="A134" s="214"/>
      <c r="B134" s="214"/>
      <c r="C134" s="214"/>
      <c r="D134" s="214"/>
      <c r="E134" s="214"/>
      <c r="F134" s="214"/>
      <c r="G134" s="214"/>
      <c r="H134" s="214"/>
      <c r="I134" s="214"/>
      <c r="J134" s="214"/>
      <c r="K134" s="214"/>
    </row>
    <row r="135" customHeight="1" spans="1:11">
      <c r="A135" s="214"/>
      <c r="B135" s="214"/>
      <c r="C135" s="214"/>
      <c r="D135" s="214"/>
      <c r="E135" s="214"/>
      <c r="F135" s="214"/>
      <c r="G135" s="214"/>
      <c r="H135" s="214"/>
      <c r="I135" s="214"/>
      <c r="J135" s="214"/>
      <c r="K135" s="214"/>
    </row>
    <row r="136" customHeight="1" spans="1:11">
      <c r="A136" s="214"/>
      <c r="B136" s="214"/>
      <c r="C136" s="214"/>
      <c r="D136" s="214"/>
      <c r="E136" s="214"/>
      <c r="F136" s="214"/>
      <c r="G136" s="214"/>
      <c r="H136" s="214"/>
      <c r="I136" s="214"/>
      <c r="J136" s="214"/>
      <c r="K136" s="214"/>
    </row>
    <row r="137" customHeight="1" spans="1:11">
      <c r="A137" s="214"/>
      <c r="B137" s="214"/>
      <c r="C137" s="214"/>
      <c r="D137" s="214"/>
      <c r="E137" s="214"/>
      <c r="F137" s="214"/>
      <c r="G137" s="214"/>
      <c r="H137" s="214"/>
      <c r="I137" s="214"/>
      <c r="J137" s="214"/>
      <c r="K137" s="214"/>
    </row>
    <row r="138" customHeight="1" spans="1:11">
      <c r="A138" s="214"/>
      <c r="B138" s="214"/>
      <c r="C138" s="214"/>
      <c r="D138" s="214"/>
      <c r="E138" s="214"/>
      <c r="F138" s="214"/>
      <c r="G138" s="214"/>
      <c r="H138" s="214"/>
      <c r="I138" s="214"/>
      <c r="J138" s="214"/>
      <c r="K138" s="214"/>
    </row>
    <row r="139" customHeight="1" spans="1:11">
      <c r="A139" s="214"/>
      <c r="B139" s="214"/>
      <c r="C139" s="214"/>
      <c r="D139" s="214"/>
      <c r="E139" s="214"/>
      <c r="F139" s="214"/>
      <c r="G139" s="214"/>
      <c r="H139" s="214"/>
      <c r="I139" s="214"/>
      <c r="J139" s="214"/>
      <c r="K139" s="214"/>
    </row>
    <row r="140" customHeight="1" spans="1:11">
      <c r="A140" s="214"/>
      <c r="B140" s="214"/>
      <c r="C140" s="214"/>
      <c r="D140" s="214"/>
      <c r="E140" s="214"/>
      <c r="F140" s="214"/>
      <c r="G140" s="214"/>
      <c r="H140" s="214"/>
      <c r="I140" s="214"/>
      <c r="J140" s="214"/>
      <c r="K140" s="214"/>
    </row>
    <row r="141" customHeight="1" spans="1:11">
      <c r="A141" s="214"/>
      <c r="B141" s="214"/>
      <c r="C141" s="214"/>
      <c r="D141" s="214"/>
      <c r="E141" s="214"/>
      <c r="F141" s="214"/>
      <c r="G141" s="214"/>
      <c r="H141" s="214"/>
      <c r="I141" s="214"/>
      <c r="J141" s="214"/>
      <c r="K141" s="214"/>
    </row>
    <row r="142" customHeight="1" spans="1:11">
      <c r="A142" s="214"/>
      <c r="B142" s="214"/>
      <c r="C142" s="214"/>
      <c r="D142" s="214"/>
      <c r="E142" s="214"/>
      <c r="F142" s="214"/>
      <c r="G142" s="214"/>
      <c r="H142" s="214"/>
      <c r="I142" s="214"/>
      <c r="J142" s="214"/>
      <c r="K142" s="214"/>
    </row>
    <row r="143" customHeight="1" spans="1:11">
      <c r="A143" s="214"/>
      <c r="B143" s="214"/>
      <c r="C143" s="214"/>
      <c r="D143" s="214"/>
      <c r="E143" s="214"/>
      <c r="F143" s="214"/>
      <c r="G143" s="214"/>
      <c r="H143" s="214"/>
      <c r="I143" s="214"/>
      <c r="J143" s="214"/>
      <c r="K143" s="214"/>
    </row>
    <row r="144" customHeight="1" spans="1:11">
      <c r="A144" s="214"/>
      <c r="B144" s="214"/>
      <c r="C144" s="214"/>
      <c r="D144" s="214"/>
      <c r="E144" s="214"/>
      <c r="F144" s="214"/>
      <c r="G144" s="214"/>
      <c r="H144" s="214"/>
      <c r="I144" s="214"/>
      <c r="J144" s="214"/>
      <c r="K144" s="214"/>
    </row>
    <row r="145" customHeight="1" spans="1:11">
      <c r="A145" s="214"/>
      <c r="B145" s="214"/>
      <c r="C145" s="214"/>
      <c r="D145" s="214"/>
      <c r="E145" s="214"/>
      <c r="F145" s="214"/>
      <c r="G145" s="214"/>
      <c r="H145" s="214"/>
      <c r="I145" s="214"/>
      <c r="J145" s="214"/>
      <c r="K145" s="214"/>
    </row>
    <row r="146" customHeight="1" spans="1:11">
      <c r="A146" s="214"/>
      <c r="B146" s="214"/>
      <c r="C146" s="214"/>
      <c r="D146" s="214"/>
      <c r="E146" s="214"/>
      <c r="F146" s="214"/>
      <c r="G146" s="214"/>
      <c r="H146" s="214"/>
      <c r="I146" s="214"/>
      <c r="J146" s="214"/>
      <c r="K146" s="214"/>
    </row>
    <row r="147" customHeight="1" spans="1:11">
      <c r="A147" s="214"/>
      <c r="B147" s="214"/>
      <c r="C147" s="214"/>
      <c r="D147" s="214"/>
      <c r="E147" s="214"/>
      <c r="F147" s="214"/>
      <c r="G147" s="214"/>
      <c r="H147" s="214"/>
      <c r="I147" s="214"/>
      <c r="J147" s="214"/>
      <c r="K147" s="214"/>
    </row>
    <row r="148" customHeight="1" spans="1:11">
      <c r="A148" s="214"/>
      <c r="B148" s="214"/>
      <c r="C148" s="214"/>
      <c r="D148" s="214"/>
      <c r="E148" s="214"/>
      <c r="F148" s="214"/>
      <c r="G148" s="214"/>
      <c r="H148" s="214"/>
      <c r="I148" s="214"/>
      <c r="J148" s="214"/>
      <c r="K148" s="214"/>
    </row>
    <row r="149" customHeight="1" spans="1:11">
      <c r="A149" s="214"/>
      <c r="B149" s="214"/>
      <c r="C149" s="214"/>
      <c r="D149" s="214"/>
      <c r="E149" s="214"/>
      <c r="F149" s="214"/>
      <c r="G149" s="214"/>
      <c r="H149" s="214"/>
      <c r="I149" s="214"/>
      <c r="J149" s="214"/>
      <c r="K149" s="214"/>
    </row>
    <row r="150" customHeight="1" spans="1:11">
      <c r="A150" s="214"/>
      <c r="B150" s="214"/>
      <c r="C150" s="214"/>
      <c r="D150" s="214"/>
      <c r="E150" s="214"/>
      <c r="F150" s="214"/>
      <c r="G150" s="214"/>
      <c r="H150" s="214"/>
      <c r="I150" s="214"/>
      <c r="J150" s="214"/>
      <c r="K150" s="214"/>
    </row>
    <row r="151" customHeight="1" spans="1:11">
      <c r="A151" s="214"/>
      <c r="B151" s="214"/>
      <c r="C151" s="214"/>
      <c r="D151" s="214"/>
      <c r="E151" s="214"/>
      <c r="F151" s="214"/>
      <c r="G151" s="214"/>
      <c r="H151" s="214"/>
      <c r="I151" s="214"/>
      <c r="J151" s="214"/>
      <c r="K151" s="214"/>
    </row>
    <row r="152" customHeight="1" spans="1:11">
      <c r="A152" s="214"/>
      <c r="B152" s="214"/>
      <c r="C152" s="214"/>
      <c r="D152" s="214"/>
      <c r="E152" s="214"/>
      <c r="F152" s="214"/>
      <c r="G152" s="214"/>
      <c r="H152" s="214"/>
      <c r="I152" s="214"/>
      <c r="J152" s="214"/>
      <c r="K152" s="214"/>
    </row>
    <row r="153" customHeight="1" spans="1:11">
      <c r="A153" s="214"/>
      <c r="B153" s="214"/>
      <c r="C153" s="214"/>
      <c r="D153" s="214"/>
      <c r="E153" s="214"/>
      <c r="F153" s="214"/>
      <c r="G153" s="214"/>
      <c r="H153" s="214"/>
      <c r="I153" s="214"/>
      <c r="J153" s="214"/>
      <c r="K153" s="214"/>
    </row>
    <row r="154" customHeight="1" spans="1:11">
      <c r="A154" s="214"/>
      <c r="B154" s="214"/>
      <c r="C154" s="214"/>
      <c r="D154" s="214"/>
      <c r="E154" s="214"/>
      <c r="F154" s="214"/>
      <c r="G154" s="214"/>
      <c r="H154" s="214"/>
      <c r="I154" s="214"/>
      <c r="J154" s="214"/>
      <c r="K154" s="214"/>
    </row>
    <row r="155" customHeight="1" spans="1:11">
      <c r="A155" s="214"/>
      <c r="B155" s="214"/>
      <c r="C155" s="214"/>
      <c r="D155" s="214"/>
      <c r="E155" s="214"/>
      <c r="F155" s="214"/>
      <c r="G155" s="214"/>
      <c r="H155" s="214"/>
      <c r="I155" s="214"/>
      <c r="J155" s="214"/>
      <c r="K155" s="214"/>
    </row>
    <row r="156" customHeight="1" spans="1:11">
      <c r="A156" s="214"/>
      <c r="B156" s="214"/>
      <c r="C156" s="214"/>
      <c r="D156" s="214"/>
      <c r="E156" s="214"/>
      <c r="F156" s="214"/>
      <c r="G156" s="214"/>
      <c r="H156" s="214"/>
      <c r="I156" s="214"/>
      <c r="J156" s="214"/>
      <c r="K156" s="214"/>
    </row>
    <row r="157" customHeight="1" spans="1:11">
      <c r="A157" s="214"/>
      <c r="B157" s="214"/>
      <c r="C157" s="214"/>
      <c r="D157" s="214"/>
      <c r="E157" s="214"/>
      <c r="F157" s="214"/>
      <c r="G157" s="214"/>
      <c r="H157" s="214"/>
      <c r="I157" s="214"/>
      <c r="J157" s="214"/>
      <c r="K157" s="214"/>
    </row>
    <row r="158" customHeight="1" spans="1:11">
      <c r="A158" s="214"/>
      <c r="B158" s="214"/>
      <c r="C158" s="214"/>
      <c r="D158" s="214"/>
      <c r="E158" s="214"/>
      <c r="F158" s="214"/>
      <c r="G158" s="214"/>
      <c r="H158" s="214"/>
      <c r="I158" s="214"/>
      <c r="J158" s="214"/>
      <c r="K158" s="214"/>
    </row>
    <row r="159" customHeight="1" spans="1:11">
      <c r="A159" s="214"/>
      <c r="B159" s="214"/>
      <c r="C159" s="214"/>
      <c r="D159" s="214"/>
      <c r="E159" s="214"/>
      <c r="F159" s="214"/>
      <c r="G159" s="214"/>
      <c r="H159" s="214"/>
      <c r="I159" s="214"/>
      <c r="J159" s="214"/>
      <c r="K159" s="214"/>
    </row>
    <row r="160" customHeight="1" spans="1:11">
      <c r="A160" s="214"/>
      <c r="B160" s="214"/>
      <c r="C160" s="214"/>
      <c r="D160" s="214"/>
      <c r="E160" s="214"/>
      <c r="F160" s="214"/>
      <c r="G160" s="214"/>
      <c r="H160" s="214"/>
      <c r="I160" s="214"/>
      <c r="J160" s="214"/>
      <c r="K160" s="214"/>
    </row>
    <row r="161" customHeight="1" spans="1:11">
      <c r="A161" s="214"/>
      <c r="B161" s="214"/>
      <c r="C161" s="214"/>
      <c r="D161" s="214"/>
      <c r="E161" s="214"/>
      <c r="F161" s="214"/>
      <c r="G161" s="214"/>
      <c r="H161" s="214"/>
      <c r="I161" s="214"/>
      <c r="J161" s="214"/>
      <c r="K161" s="214"/>
    </row>
    <row r="162" customHeight="1" spans="1:11">
      <c r="A162" s="214"/>
      <c r="B162" s="214"/>
      <c r="C162" s="214"/>
      <c r="D162" s="214"/>
      <c r="E162" s="214"/>
      <c r="F162" s="214"/>
      <c r="G162" s="214"/>
      <c r="H162" s="214"/>
      <c r="I162" s="214"/>
      <c r="J162" s="214"/>
      <c r="K162" s="214"/>
    </row>
    <row r="163" customHeight="1" spans="1:11">
      <c r="A163" s="214"/>
      <c r="B163" s="214"/>
      <c r="C163" s="214"/>
      <c r="D163" s="214"/>
      <c r="E163" s="214"/>
      <c r="F163" s="214"/>
      <c r="G163" s="214"/>
      <c r="H163" s="214"/>
      <c r="I163" s="214"/>
      <c r="J163" s="214"/>
      <c r="K163" s="214"/>
    </row>
    <row r="164" customHeight="1" spans="1:11">
      <c r="A164" s="214"/>
      <c r="B164" s="214"/>
      <c r="C164" s="214"/>
      <c r="D164" s="214"/>
      <c r="E164" s="214"/>
      <c r="F164" s="214"/>
      <c r="G164" s="214"/>
      <c r="H164" s="214"/>
      <c r="I164" s="214"/>
      <c r="J164" s="214"/>
      <c r="K164" s="214"/>
    </row>
    <row r="165" customHeight="1" spans="1:11">
      <c r="A165" s="214"/>
      <c r="B165" s="214"/>
      <c r="C165" s="214"/>
      <c r="D165" s="214"/>
      <c r="E165" s="214"/>
      <c r="F165" s="214"/>
      <c r="G165" s="214"/>
      <c r="H165" s="214"/>
      <c r="I165" s="214"/>
      <c r="J165" s="214"/>
      <c r="K165" s="214"/>
    </row>
    <row r="166" customHeight="1" spans="1:11">
      <c r="A166" s="214"/>
      <c r="B166" s="214"/>
      <c r="C166" s="214"/>
      <c r="D166" s="214"/>
      <c r="E166" s="214"/>
      <c r="F166" s="214"/>
      <c r="G166" s="214"/>
      <c r="H166" s="214"/>
      <c r="I166" s="214"/>
      <c r="J166" s="214"/>
      <c r="K166" s="214"/>
    </row>
    <row r="167" customHeight="1" spans="1:11">
      <c r="A167" s="214"/>
      <c r="B167" s="214"/>
      <c r="C167" s="214"/>
      <c r="D167" s="214"/>
      <c r="E167" s="214"/>
      <c r="F167" s="214"/>
      <c r="G167" s="214"/>
      <c r="H167" s="214"/>
      <c r="I167" s="214"/>
      <c r="J167" s="214"/>
      <c r="K167" s="214"/>
    </row>
    <row r="168" customHeight="1" spans="1:11">
      <c r="A168" s="214"/>
      <c r="B168" s="214"/>
      <c r="C168" s="214"/>
      <c r="D168" s="214"/>
      <c r="E168" s="214"/>
      <c r="F168" s="214"/>
      <c r="G168" s="214"/>
      <c r="H168" s="214"/>
      <c r="I168" s="214"/>
      <c r="J168" s="214"/>
      <c r="K168" s="214"/>
    </row>
    <row r="169" customHeight="1" spans="1:11">
      <c r="A169" s="214"/>
      <c r="B169" s="214"/>
      <c r="C169" s="214"/>
      <c r="D169" s="214"/>
      <c r="E169" s="214"/>
      <c r="F169" s="214"/>
      <c r="G169" s="214"/>
      <c r="H169" s="214"/>
      <c r="I169" s="214"/>
      <c r="J169" s="214"/>
      <c r="K169" s="214"/>
    </row>
    <row r="170" customHeight="1" spans="1:11">
      <c r="A170" s="214"/>
      <c r="B170" s="214"/>
      <c r="C170" s="214"/>
      <c r="D170" s="214"/>
      <c r="E170" s="214"/>
      <c r="F170" s="214"/>
      <c r="G170" s="214"/>
      <c r="H170" s="214"/>
      <c r="I170" s="214"/>
      <c r="J170" s="214"/>
      <c r="K170" s="214"/>
    </row>
    <row r="171" customHeight="1" spans="1:11">
      <c r="A171" s="214"/>
      <c r="B171" s="214"/>
      <c r="C171" s="214"/>
      <c r="D171" s="214"/>
      <c r="E171" s="214"/>
      <c r="F171" s="214"/>
      <c r="G171" s="214"/>
      <c r="H171" s="214"/>
      <c r="I171" s="214"/>
      <c r="J171" s="214"/>
      <c r="K171" s="214"/>
    </row>
    <row r="172" customHeight="1" spans="1:11">
      <c r="A172" s="214"/>
      <c r="B172" s="214"/>
      <c r="C172" s="214"/>
      <c r="D172" s="214"/>
      <c r="E172" s="214"/>
      <c r="F172" s="214"/>
      <c r="G172" s="214"/>
      <c r="H172" s="214"/>
      <c r="I172" s="214"/>
      <c r="J172" s="214"/>
      <c r="K172" s="214"/>
    </row>
    <row r="173" customHeight="1" spans="1:11">
      <c r="A173" s="214"/>
      <c r="B173" s="214"/>
      <c r="C173" s="214"/>
      <c r="D173" s="214"/>
      <c r="E173" s="214"/>
      <c r="F173" s="214"/>
      <c r="G173" s="214"/>
      <c r="H173" s="214"/>
      <c r="I173" s="214"/>
      <c r="J173" s="214"/>
      <c r="K173" s="214"/>
    </row>
    <row r="174" customHeight="1" spans="1:11">
      <c r="A174" s="214"/>
      <c r="B174" s="214"/>
      <c r="C174" s="214"/>
      <c r="D174" s="214"/>
      <c r="E174" s="214"/>
      <c r="F174" s="214"/>
      <c r="G174" s="214"/>
      <c r="H174" s="214"/>
      <c r="I174" s="214"/>
      <c r="J174" s="214"/>
      <c r="K174" s="214"/>
    </row>
    <row r="175" customHeight="1" spans="1:11">
      <c r="A175" s="214"/>
      <c r="B175" s="214"/>
      <c r="C175" s="214"/>
      <c r="D175" s="214"/>
      <c r="E175" s="214"/>
      <c r="F175" s="214"/>
      <c r="G175" s="214"/>
      <c r="H175" s="214"/>
      <c r="I175" s="214"/>
      <c r="J175" s="214"/>
      <c r="K175" s="214"/>
    </row>
    <row r="176" customHeight="1" spans="1:11">
      <c r="A176" s="214"/>
      <c r="B176" s="214"/>
      <c r="C176" s="214"/>
      <c r="D176" s="214"/>
      <c r="E176" s="214"/>
      <c r="F176" s="214"/>
      <c r="G176" s="214"/>
      <c r="H176" s="214"/>
      <c r="I176" s="214"/>
      <c r="J176" s="214"/>
      <c r="K176" s="214"/>
    </row>
    <row r="177" customHeight="1" spans="1:11">
      <c r="A177" s="214"/>
      <c r="B177" s="214"/>
      <c r="C177" s="214"/>
      <c r="D177" s="214"/>
      <c r="E177" s="214"/>
      <c r="F177" s="214"/>
      <c r="G177" s="214"/>
      <c r="H177" s="214"/>
      <c r="I177" s="214"/>
      <c r="J177" s="214"/>
      <c r="K177" s="214"/>
    </row>
    <row r="178" customHeight="1" spans="1:11">
      <c r="A178" s="214"/>
      <c r="B178" s="214"/>
      <c r="C178" s="214"/>
      <c r="D178" s="214"/>
      <c r="E178" s="214"/>
      <c r="F178" s="214"/>
      <c r="G178" s="214"/>
      <c r="H178" s="214"/>
      <c r="I178" s="214"/>
      <c r="J178" s="214"/>
      <c r="K178" s="214"/>
    </row>
    <row r="179" customHeight="1" spans="1:11">
      <c r="A179" s="214"/>
      <c r="B179" s="214"/>
      <c r="C179" s="214"/>
      <c r="D179" s="214"/>
      <c r="E179" s="214"/>
      <c r="F179" s="214"/>
      <c r="G179" s="214"/>
      <c r="H179" s="214"/>
      <c r="I179" s="214"/>
      <c r="J179" s="214"/>
      <c r="K179" s="214"/>
    </row>
    <row r="180" customHeight="1" spans="1:11">
      <c r="A180" s="214"/>
      <c r="B180" s="214"/>
      <c r="C180" s="214"/>
      <c r="D180" s="214"/>
      <c r="E180" s="214"/>
      <c r="F180" s="214"/>
      <c r="G180" s="214"/>
      <c r="H180" s="214"/>
      <c r="I180" s="214"/>
      <c r="J180" s="214"/>
      <c r="K180" s="214"/>
    </row>
    <row r="181" customHeight="1" spans="1:11">
      <c r="A181" s="214"/>
      <c r="B181" s="214"/>
      <c r="C181" s="214"/>
      <c r="D181" s="214"/>
      <c r="E181" s="214"/>
      <c r="F181" s="214"/>
      <c r="G181" s="214"/>
      <c r="H181" s="214"/>
      <c r="I181" s="214"/>
      <c r="J181" s="214"/>
      <c r="K181" s="214"/>
    </row>
    <row r="182" customHeight="1" spans="1:11">
      <c r="A182" s="214"/>
      <c r="B182" s="214"/>
      <c r="C182" s="214"/>
      <c r="D182" s="214"/>
      <c r="E182" s="214"/>
      <c r="F182" s="214"/>
      <c r="G182" s="214"/>
      <c r="H182" s="214"/>
      <c r="I182" s="214"/>
      <c r="J182" s="214"/>
      <c r="K182" s="214"/>
    </row>
    <row r="183" customHeight="1" spans="1:11">
      <c r="A183" s="214"/>
      <c r="B183" s="214"/>
      <c r="C183" s="214"/>
      <c r="D183" s="214"/>
      <c r="E183" s="214"/>
      <c r="F183" s="214"/>
      <c r="G183" s="214"/>
      <c r="H183" s="214"/>
      <c r="I183" s="214"/>
      <c r="J183" s="214"/>
      <c r="K183" s="214"/>
    </row>
    <row r="184" customHeight="1" spans="1:11">
      <c r="A184" s="214"/>
      <c r="B184" s="214"/>
      <c r="C184" s="214"/>
      <c r="D184" s="214"/>
      <c r="E184" s="214"/>
      <c r="F184" s="214"/>
      <c r="G184" s="214"/>
      <c r="H184" s="214"/>
      <c r="I184" s="214"/>
      <c r="J184" s="214"/>
      <c r="K184" s="214"/>
    </row>
    <row r="185" customHeight="1" spans="1:11">
      <c r="A185" s="214"/>
      <c r="B185" s="214"/>
      <c r="C185" s="214"/>
      <c r="D185" s="214"/>
      <c r="E185" s="214"/>
      <c r="F185" s="214"/>
      <c r="G185" s="214"/>
      <c r="H185" s="214"/>
      <c r="I185" s="214"/>
      <c r="J185" s="214"/>
      <c r="K185" s="214"/>
    </row>
    <row r="186" customHeight="1" spans="1:11">
      <c r="A186" s="214"/>
      <c r="B186" s="214"/>
      <c r="C186" s="214"/>
      <c r="D186" s="214"/>
      <c r="E186" s="214"/>
      <c r="F186" s="214"/>
      <c r="G186" s="214"/>
      <c r="H186" s="214"/>
      <c r="I186" s="214"/>
      <c r="J186" s="214"/>
      <c r="K186" s="214"/>
    </row>
    <row r="187" customHeight="1" spans="1:11">
      <c r="A187" s="214"/>
      <c r="B187" s="214"/>
      <c r="C187" s="214"/>
      <c r="D187" s="214"/>
      <c r="E187" s="214"/>
      <c r="F187" s="214"/>
      <c r="G187" s="214"/>
      <c r="H187" s="214"/>
      <c r="I187" s="214"/>
      <c r="J187" s="214"/>
      <c r="K187" s="214"/>
    </row>
    <row r="188" customHeight="1" spans="1:11">
      <c r="A188" s="214"/>
      <c r="B188" s="214"/>
      <c r="C188" s="214"/>
      <c r="D188" s="214"/>
      <c r="E188" s="214"/>
      <c r="F188" s="214"/>
      <c r="G188" s="214"/>
      <c r="H188" s="214"/>
      <c r="I188" s="214"/>
      <c r="J188" s="214"/>
      <c r="K188" s="214"/>
    </row>
    <row r="189" customHeight="1" spans="1:11">
      <c r="A189" s="214"/>
      <c r="B189" s="214"/>
      <c r="C189" s="214"/>
      <c r="D189" s="214"/>
      <c r="E189" s="214"/>
      <c r="F189" s="214"/>
      <c r="G189" s="214"/>
      <c r="H189" s="214"/>
      <c r="I189" s="214"/>
      <c r="J189" s="214"/>
      <c r="K189" s="214"/>
    </row>
    <row r="190" customHeight="1" spans="1:11">
      <c r="A190" s="214"/>
      <c r="B190" s="214"/>
      <c r="C190" s="214"/>
      <c r="D190" s="214"/>
      <c r="E190" s="214"/>
      <c r="F190" s="214"/>
      <c r="G190" s="214"/>
      <c r="H190" s="214"/>
      <c r="I190" s="214"/>
      <c r="J190" s="214"/>
      <c r="K190" s="214"/>
    </row>
    <row r="191" customHeight="1" spans="1:11">
      <c r="A191" s="214"/>
      <c r="B191" s="214"/>
      <c r="C191" s="214"/>
      <c r="D191" s="214"/>
      <c r="E191" s="214"/>
      <c r="F191" s="214"/>
      <c r="G191" s="214"/>
      <c r="H191" s="214"/>
      <c r="I191" s="214"/>
      <c r="J191" s="214"/>
      <c r="K191" s="214"/>
    </row>
    <row r="192" customHeight="1" spans="1:11">
      <c r="A192" s="214"/>
      <c r="B192" s="214"/>
      <c r="C192" s="214"/>
      <c r="D192" s="214"/>
      <c r="E192" s="214"/>
      <c r="F192" s="214"/>
      <c r="G192" s="214"/>
      <c r="H192" s="214"/>
      <c r="I192" s="214"/>
      <c r="J192" s="214"/>
      <c r="K192" s="214"/>
    </row>
    <row r="193" customHeight="1" spans="1:11">
      <c r="A193" s="214"/>
      <c r="B193" s="214"/>
      <c r="C193" s="214"/>
      <c r="D193" s="214"/>
      <c r="E193" s="214"/>
      <c r="F193" s="214"/>
      <c r="G193" s="214"/>
      <c r="H193" s="214"/>
      <c r="I193" s="214"/>
      <c r="J193" s="214"/>
      <c r="K193" s="214"/>
    </row>
    <row r="194" customHeight="1" spans="1:11">
      <c r="A194" s="214"/>
      <c r="B194" s="214"/>
      <c r="C194" s="214"/>
      <c r="D194" s="214"/>
      <c r="E194" s="214"/>
      <c r="F194" s="214"/>
      <c r="G194" s="214"/>
      <c r="H194" s="214"/>
      <c r="I194" s="214"/>
      <c r="J194" s="214"/>
      <c r="K194" s="214"/>
    </row>
    <row r="195" customHeight="1" spans="1:11">
      <c r="A195" s="214"/>
      <c r="B195" s="214"/>
      <c r="C195" s="214"/>
      <c r="D195" s="214"/>
      <c r="E195" s="214"/>
      <c r="F195" s="214"/>
      <c r="G195" s="214"/>
      <c r="H195" s="214"/>
      <c r="I195" s="214"/>
      <c r="J195" s="214"/>
      <c r="K195" s="214"/>
    </row>
    <row r="196" customHeight="1" spans="1:11">
      <c r="A196" s="214"/>
      <c r="B196" s="214"/>
      <c r="C196" s="214"/>
      <c r="D196" s="214"/>
      <c r="E196" s="214"/>
      <c r="F196" s="214"/>
      <c r="G196" s="214"/>
      <c r="H196" s="214"/>
      <c r="I196" s="214"/>
      <c r="J196" s="214"/>
      <c r="K196" s="214"/>
    </row>
    <row r="197" customHeight="1" spans="1:11">
      <c r="A197" s="214"/>
      <c r="B197" s="214"/>
      <c r="C197" s="214"/>
      <c r="D197" s="214"/>
      <c r="E197" s="214"/>
      <c r="F197" s="214"/>
      <c r="G197" s="214"/>
      <c r="H197" s="214"/>
      <c r="I197" s="214"/>
      <c r="J197" s="214"/>
      <c r="K197" s="214"/>
    </row>
    <row r="198" customHeight="1" spans="1:11">
      <c r="A198" s="214"/>
      <c r="B198" s="214"/>
      <c r="C198" s="214"/>
      <c r="D198" s="214"/>
      <c r="E198" s="214"/>
      <c r="F198" s="214"/>
      <c r="G198" s="214"/>
      <c r="H198" s="214"/>
      <c r="I198" s="214"/>
      <c r="J198" s="214"/>
      <c r="K198" s="214"/>
    </row>
    <row r="199" customHeight="1" spans="1:11">
      <c r="A199" s="214"/>
      <c r="B199" s="214"/>
      <c r="C199" s="214"/>
      <c r="D199" s="214"/>
      <c r="E199" s="214"/>
      <c r="F199" s="214"/>
      <c r="G199" s="214"/>
      <c r="H199" s="214"/>
      <c r="I199" s="214"/>
      <c r="J199" s="214"/>
      <c r="K199" s="214"/>
    </row>
    <row r="200" customHeight="1" spans="1:11">
      <c r="A200" s="214"/>
      <c r="B200" s="214"/>
      <c r="C200" s="214"/>
      <c r="D200" s="214"/>
      <c r="E200" s="214"/>
      <c r="F200" s="214"/>
      <c r="G200" s="214"/>
      <c r="H200" s="214"/>
      <c r="I200" s="214"/>
      <c r="J200" s="214"/>
      <c r="K200" s="214"/>
    </row>
  </sheetData>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RY138"/>
  <sheetViews>
    <sheetView workbookViewId="0">
      <selection activeCell="H112" sqref="H112"/>
    </sheetView>
  </sheetViews>
  <sheetFormatPr defaultColWidth="9.14285714285714" defaultRowHeight="13.2"/>
  <cols>
    <col min="1" max="2" width="9.14285714285714" style="195"/>
    <col min="3" max="3" width="51.7767857142857" style="195" customWidth="1"/>
    <col min="4" max="4" width="54.0089285714286" style="195" customWidth="1"/>
    <col min="5" max="5" width="13.2410714285714" style="195" customWidth="1"/>
    <col min="6" max="6" width="15.9107142857143" style="195" customWidth="1"/>
    <col min="7" max="7" width="13.5357142857143" style="195" customWidth="1"/>
    <col min="8" max="8" width="14.8839285714286" style="195" customWidth="1"/>
    <col min="9" max="9" width="15.4821428571429" style="195" customWidth="1"/>
    <col min="10" max="16384" width="9.14285714285714" style="195"/>
  </cols>
  <sheetData>
    <row r="1" s="195" customFormat="1" spans="1:493">
      <c r="A1" s="196"/>
      <c r="B1" s="196"/>
      <c r="C1" s="197"/>
      <c r="D1" s="197"/>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c r="PF1" s="196"/>
      <c r="PG1" s="196"/>
      <c r="PH1" s="196"/>
      <c r="PI1" s="196"/>
      <c r="PJ1" s="196"/>
      <c r="PK1" s="196"/>
      <c r="PL1" s="196"/>
      <c r="PM1" s="196"/>
      <c r="PN1" s="196"/>
      <c r="PO1" s="196"/>
      <c r="PP1" s="196"/>
      <c r="PQ1" s="196"/>
      <c r="PR1" s="196"/>
      <c r="PS1" s="196"/>
      <c r="PT1" s="196"/>
      <c r="PU1" s="196"/>
      <c r="PV1" s="196"/>
      <c r="PW1" s="196"/>
      <c r="PX1" s="196"/>
      <c r="PY1" s="196"/>
      <c r="PZ1" s="196"/>
      <c r="QA1" s="196"/>
      <c r="QB1" s="196"/>
      <c r="QC1" s="196"/>
      <c r="QD1" s="196"/>
      <c r="QE1" s="196"/>
      <c r="QF1" s="196"/>
      <c r="QG1" s="196"/>
      <c r="QH1" s="196"/>
      <c r="QI1" s="196"/>
      <c r="QJ1" s="196"/>
      <c r="QK1" s="196"/>
      <c r="QL1" s="196"/>
      <c r="QM1" s="196"/>
      <c r="QN1" s="196"/>
      <c r="QO1" s="196"/>
      <c r="QP1" s="196"/>
      <c r="QQ1" s="196"/>
      <c r="QR1" s="196"/>
      <c r="QS1" s="196"/>
      <c r="QT1" s="196"/>
      <c r="QU1" s="196"/>
      <c r="QV1" s="196"/>
      <c r="QW1" s="196"/>
      <c r="QX1" s="196"/>
      <c r="QY1" s="196"/>
      <c r="QZ1" s="196"/>
      <c r="RA1" s="196"/>
      <c r="RB1" s="196"/>
      <c r="RC1" s="196"/>
      <c r="RD1" s="196"/>
      <c r="RE1" s="196"/>
      <c r="RF1" s="196"/>
      <c r="RG1" s="196"/>
      <c r="RH1" s="196"/>
      <c r="RI1" s="196"/>
      <c r="RJ1" s="196"/>
      <c r="RK1" s="196"/>
      <c r="RL1" s="196"/>
      <c r="RM1" s="196"/>
      <c r="RN1" s="196"/>
      <c r="RO1" s="196"/>
      <c r="RP1" s="196"/>
      <c r="RQ1" s="196"/>
      <c r="RR1" s="196"/>
      <c r="RS1" s="196"/>
      <c r="RT1" s="196"/>
      <c r="RU1" s="196"/>
      <c r="RV1" s="196"/>
      <c r="RW1" s="196"/>
      <c r="RX1" s="196"/>
      <c r="RY1" s="196"/>
    </row>
    <row r="2" s="195" customFormat="1" ht="13.6" spans="1:493">
      <c r="A2" s="198" t="s">
        <v>48</v>
      </c>
      <c r="B2" s="198" t="s">
        <v>43</v>
      </c>
      <c r="C2" s="198" t="s">
        <v>2741</v>
      </c>
      <c r="D2" s="198" t="s">
        <v>2742</v>
      </c>
      <c r="E2" s="198" t="s">
        <v>2743</v>
      </c>
      <c r="F2" s="198" t="s">
        <v>2744</v>
      </c>
      <c r="G2" s="198" t="s">
        <v>2745</v>
      </c>
      <c r="H2" s="198" t="s">
        <v>2746</v>
      </c>
      <c r="I2" s="198" t="s">
        <v>2747</v>
      </c>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c r="PF2" s="196"/>
      <c r="PG2" s="196"/>
      <c r="PH2" s="196"/>
      <c r="PI2" s="196"/>
      <c r="PJ2" s="196"/>
      <c r="PK2" s="196"/>
      <c r="PL2" s="196"/>
      <c r="PM2" s="196"/>
      <c r="PN2" s="196"/>
      <c r="PO2" s="196"/>
      <c r="PP2" s="196"/>
      <c r="PQ2" s="196"/>
      <c r="PR2" s="196"/>
      <c r="PS2" s="196"/>
      <c r="PT2" s="196"/>
      <c r="PU2" s="196"/>
      <c r="PV2" s="196"/>
      <c r="PW2" s="196"/>
      <c r="PX2" s="196"/>
      <c r="PY2" s="196"/>
      <c r="PZ2" s="196"/>
      <c r="QA2" s="196"/>
      <c r="QB2" s="196"/>
      <c r="QC2" s="196"/>
      <c r="QD2" s="196"/>
      <c r="QE2" s="196"/>
      <c r="QF2" s="196"/>
      <c r="QG2" s="196"/>
      <c r="QH2" s="196"/>
      <c r="QI2" s="196"/>
      <c r="QJ2" s="196"/>
      <c r="QK2" s="196"/>
      <c r="QL2" s="196"/>
      <c r="QM2" s="196"/>
      <c r="QN2" s="196"/>
      <c r="QO2" s="196"/>
      <c r="QP2" s="196"/>
      <c r="QQ2" s="196"/>
      <c r="QR2" s="196"/>
      <c r="QS2" s="196"/>
      <c r="QT2" s="196"/>
      <c r="QU2" s="196"/>
      <c r="QV2" s="196"/>
      <c r="QW2" s="196"/>
      <c r="QX2" s="196"/>
      <c r="QY2" s="196"/>
      <c r="QZ2" s="196"/>
      <c r="RA2" s="196"/>
      <c r="RB2" s="196"/>
      <c r="RC2" s="196"/>
      <c r="RD2" s="196"/>
      <c r="RE2" s="196"/>
      <c r="RF2" s="196"/>
      <c r="RG2" s="196"/>
      <c r="RH2" s="196"/>
      <c r="RI2" s="196"/>
      <c r="RJ2" s="196"/>
      <c r="RK2" s="196"/>
      <c r="RL2" s="196"/>
      <c r="RM2" s="196"/>
      <c r="RN2" s="196"/>
      <c r="RO2" s="196"/>
      <c r="RP2" s="196"/>
      <c r="RQ2" s="196"/>
      <c r="RR2" s="196"/>
      <c r="RS2" s="196"/>
      <c r="RT2" s="196"/>
      <c r="RU2" s="196"/>
      <c r="RV2" s="196"/>
      <c r="RW2" s="196"/>
      <c r="RX2" s="196"/>
      <c r="RY2" s="196"/>
    </row>
    <row r="3" s="195" customFormat="1" ht="19.1" customHeight="1" spans="1:493">
      <c r="A3" s="199" t="s">
        <v>2748</v>
      </c>
      <c r="B3" s="200">
        <v>1</v>
      </c>
      <c r="C3" s="201" t="s">
        <v>2749</v>
      </c>
      <c r="D3" s="201" t="s">
        <v>2750</v>
      </c>
      <c r="E3" s="200">
        <v>17.9</v>
      </c>
      <c r="F3" s="200">
        <v>9</v>
      </c>
      <c r="G3" s="200">
        <v>4</v>
      </c>
      <c r="H3" s="200">
        <v>36</v>
      </c>
      <c r="I3" s="200">
        <v>71.6</v>
      </c>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c r="OT3" s="196"/>
      <c r="OU3" s="196"/>
      <c r="OV3" s="196"/>
      <c r="OW3" s="196"/>
      <c r="OX3" s="196"/>
      <c r="OY3" s="196"/>
      <c r="OZ3" s="196"/>
      <c r="PA3" s="196"/>
      <c r="PB3" s="196"/>
      <c r="PC3" s="196"/>
      <c r="PD3" s="196"/>
      <c r="PE3" s="196"/>
      <c r="PF3" s="196"/>
      <c r="PG3" s="196"/>
      <c r="PH3" s="196"/>
      <c r="PI3" s="196"/>
      <c r="PJ3" s="196"/>
      <c r="PK3" s="196"/>
      <c r="PL3" s="196"/>
      <c r="PM3" s="196"/>
      <c r="PN3" s="196"/>
      <c r="PO3" s="196"/>
      <c r="PP3" s="196"/>
      <c r="PQ3" s="196"/>
      <c r="PR3" s="196"/>
      <c r="PS3" s="196"/>
      <c r="PT3" s="196"/>
      <c r="PU3" s="196"/>
      <c r="PV3" s="196"/>
      <c r="PW3" s="196"/>
      <c r="PX3" s="196"/>
      <c r="PY3" s="196"/>
      <c r="PZ3" s="196"/>
      <c r="QA3" s="196"/>
      <c r="QB3" s="196"/>
      <c r="QC3" s="196"/>
      <c r="QD3" s="196"/>
      <c r="QE3" s="196"/>
      <c r="QF3" s="196"/>
      <c r="QG3" s="196"/>
      <c r="QH3" s="196"/>
      <c r="QI3" s="196"/>
      <c r="QJ3" s="196"/>
      <c r="QK3" s="196"/>
      <c r="QL3" s="196"/>
      <c r="QM3" s="196"/>
      <c r="QN3" s="196"/>
      <c r="QO3" s="196"/>
      <c r="QP3" s="196"/>
      <c r="QQ3" s="196"/>
      <c r="QR3" s="196"/>
      <c r="QS3" s="196"/>
      <c r="QT3" s="196"/>
      <c r="QU3" s="196"/>
      <c r="QV3" s="196"/>
      <c r="QW3" s="196"/>
      <c r="QX3" s="196"/>
      <c r="QY3" s="196"/>
      <c r="QZ3" s="196"/>
      <c r="RA3" s="196"/>
      <c r="RB3" s="196"/>
      <c r="RC3" s="196"/>
      <c r="RD3" s="196"/>
      <c r="RE3" s="196"/>
      <c r="RF3" s="196"/>
      <c r="RG3" s="196"/>
      <c r="RH3" s="196"/>
      <c r="RI3" s="196"/>
      <c r="RJ3" s="196"/>
      <c r="RK3" s="196"/>
      <c r="RL3" s="196"/>
      <c r="RM3" s="196"/>
      <c r="RN3" s="196"/>
      <c r="RO3" s="196"/>
      <c r="RP3" s="196"/>
      <c r="RQ3" s="196"/>
      <c r="RR3" s="196"/>
      <c r="RS3" s="196"/>
      <c r="RT3" s="196"/>
      <c r="RU3" s="196"/>
      <c r="RV3" s="196"/>
      <c r="RW3" s="196"/>
      <c r="RX3" s="196"/>
      <c r="RY3" s="196"/>
    </row>
    <row r="4" s="195" customFormat="1" spans="1:493">
      <c r="A4" s="202"/>
      <c r="B4" s="200">
        <v>2</v>
      </c>
      <c r="C4" s="201" t="s">
        <v>2751</v>
      </c>
      <c r="D4" s="203" t="s">
        <v>2752</v>
      </c>
      <c r="E4" s="200">
        <v>14.8</v>
      </c>
      <c r="F4" s="200">
        <v>16</v>
      </c>
      <c r="G4" s="200">
        <v>2</v>
      </c>
      <c r="H4" s="200">
        <v>32</v>
      </c>
      <c r="I4" s="200">
        <v>29.6</v>
      </c>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c r="OT4" s="196"/>
      <c r="OU4" s="196"/>
      <c r="OV4" s="196"/>
      <c r="OW4" s="196"/>
      <c r="OX4" s="196"/>
      <c r="OY4" s="196"/>
      <c r="OZ4" s="196"/>
      <c r="PA4" s="196"/>
      <c r="PB4" s="196"/>
      <c r="PC4" s="196"/>
      <c r="PD4" s="196"/>
      <c r="PE4" s="196"/>
      <c r="PF4" s="196"/>
      <c r="PG4" s="196"/>
      <c r="PH4" s="196"/>
      <c r="PI4" s="196"/>
      <c r="PJ4" s="196"/>
      <c r="PK4" s="196"/>
      <c r="PL4" s="196"/>
      <c r="PM4" s="196"/>
      <c r="PN4" s="196"/>
      <c r="PO4" s="196"/>
      <c r="PP4" s="196"/>
      <c r="PQ4" s="196"/>
      <c r="PR4" s="196"/>
      <c r="PS4" s="196"/>
      <c r="PT4" s="196"/>
      <c r="PU4" s="196"/>
      <c r="PV4" s="196"/>
      <c r="PW4" s="196"/>
      <c r="PX4" s="196"/>
      <c r="PY4" s="196"/>
      <c r="PZ4" s="196"/>
      <c r="QA4" s="196"/>
      <c r="QB4" s="196"/>
      <c r="QC4" s="196"/>
      <c r="QD4" s="196"/>
      <c r="QE4" s="196"/>
      <c r="QF4" s="196"/>
      <c r="QG4" s="196"/>
      <c r="QH4" s="196"/>
      <c r="QI4" s="196"/>
      <c r="QJ4" s="196"/>
      <c r="QK4" s="196"/>
      <c r="QL4" s="196"/>
      <c r="QM4" s="196"/>
      <c r="QN4" s="196"/>
      <c r="QO4" s="196"/>
      <c r="QP4" s="196"/>
      <c r="QQ4" s="196"/>
      <c r="QR4" s="196"/>
      <c r="QS4" s="196"/>
      <c r="QT4" s="196"/>
      <c r="QU4" s="196"/>
      <c r="QV4" s="196"/>
      <c r="QW4" s="196"/>
      <c r="QX4" s="196"/>
      <c r="QY4" s="196"/>
      <c r="QZ4" s="196"/>
      <c r="RA4" s="196"/>
      <c r="RB4" s="196"/>
      <c r="RC4" s="196"/>
      <c r="RD4" s="196"/>
      <c r="RE4" s="196"/>
      <c r="RF4" s="196"/>
      <c r="RG4" s="196"/>
      <c r="RH4" s="196"/>
      <c r="RI4" s="196"/>
      <c r="RJ4" s="196"/>
      <c r="RK4" s="196"/>
      <c r="RL4" s="196"/>
      <c r="RM4" s="196"/>
      <c r="RN4" s="196"/>
      <c r="RO4" s="196"/>
      <c r="RP4" s="196"/>
      <c r="RQ4" s="196"/>
      <c r="RR4" s="196"/>
      <c r="RS4" s="196"/>
      <c r="RT4" s="196"/>
      <c r="RU4" s="196"/>
      <c r="RV4" s="196"/>
      <c r="RW4" s="196"/>
      <c r="RX4" s="196"/>
      <c r="RY4" s="196"/>
    </row>
    <row r="5" s="195" customFormat="1" spans="1:493">
      <c r="A5" s="202"/>
      <c r="B5" s="200">
        <v>3</v>
      </c>
      <c r="C5" s="201" t="s">
        <v>2753</v>
      </c>
      <c r="D5" s="203" t="s">
        <v>2754</v>
      </c>
      <c r="E5" s="200">
        <v>75.62</v>
      </c>
      <c r="F5" s="200">
        <v>100</v>
      </c>
      <c r="G5" s="200">
        <v>2</v>
      </c>
      <c r="H5" s="200">
        <v>200</v>
      </c>
      <c r="I5" s="200">
        <v>151.24</v>
      </c>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c r="OT5" s="196"/>
      <c r="OU5" s="196"/>
      <c r="OV5" s="196"/>
      <c r="OW5" s="196"/>
      <c r="OX5" s="196"/>
      <c r="OY5" s="196"/>
      <c r="OZ5" s="196"/>
      <c r="PA5" s="196"/>
      <c r="PB5" s="196"/>
      <c r="PC5" s="196"/>
      <c r="PD5" s="196"/>
      <c r="PE5" s="196"/>
      <c r="PF5" s="196"/>
      <c r="PG5" s="196"/>
      <c r="PH5" s="196"/>
      <c r="PI5" s="196"/>
      <c r="PJ5" s="196"/>
      <c r="PK5" s="196"/>
      <c r="PL5" s="196"/>
      <c r="PM5" s="196"/>
      <c r="PN5" s="196"/>
      <c r="PO5" s="196"/>
      <c r="PP5" s="196"/>
      <c r="PQ5" s="196"/>
      <c r="PR5" s="196"/>
      <c r="PS5" s="196"/>
      <c r="PT5" s="196"/>
      <c r="PU5" s="196"/>
      <c r="PV5" s="196"/>
      <c r="PW5" s="196"/>
      <c r="PX5" s="196"/>
      <c r="PY5" s="196"/>
      <c r="PZ5" s="196"/>
      <c r="QA5" s="196"/>
      <c r="QB5" s="196"/>
      <c r="QC5" s="196"/>
      <c r="QD5" s="196"/>
      <c r="QE5" s="196"/>
      <c r="QF5" s="196"/>
      <c r="QG5" s="196"/>
      <c r="QH5" s="196"/>
      <c r="QI5" s="196"/>
      <c r="QJ5" s="196"/>
      <c r="QK5" s="196"/>
      <c r="QL5" s="196"/>
      <c r="QM5" s="196"/>
      <c r="QN5" s="196"/>
      <c r="QO5" s="196"/>
      <c r="QP5" s="196"/>
      <c r="QQ5" s="196"/>
      <c r="QR5" s="196"/>
      <c r="QS5" s="196"/>
      <c r="QT5" s="196"/>
      <c r="QU5" s="196"/>
      <c r="QV5" s="196"/>
      <c r="QW5" s="196"/>
      <c r="QX5" s="196"/>
      <c r="QY5" s="196"/>
      <c r="QZ5" s="196"/>
      <c r="RA5" s="196"/>
      <c r="RB5" s="196"/>
      <c r="RC5" s="196"/>
      <c r="RD5" s="196"/>
      <c r="RE5" s="196"/>
      <c r="RF5" s="196"/>
      <c r="RG5" s="196"/>
      <c r="RH5" s="196"/>
      <c r="RI5" s="196"/>
      <c r="RJ5" s="196"/>
      <c r="RK5" s="196"/>
      <c r="RL5" s="196"/>
      <c r="RM5" s="196"/>
      <c r="RN5" s="196"/>
      <c r="RO5" s="196"/>
      <c r="RP5" s="196"/>
      <c r="RQ5" s="196"/>
      <c r="RR5" s="196"/>
      <c r="RS5" s="196"/>
      <c r="RT5" s="196"/>
      <c r="RU5" s="196"/>
      <c r="RV5" s="196"/>
      <c r="RW5" s="196"/>
      <c r="RX5" s="196"/>
      <c r="RY5" s="196"/>
    </row>
    <row r="6" s="195" customFormat="1" spans="1:493">
      <c r="A6" s="202"/>
      <c r="B6" s="200">
        <v>4</v>
      </c>
      <c r="C6" s="201" t="s">
        <v>2755</v>
      </c>
      <c r="D6" s="203" t="s">
        <v>2756</v>
      </c>
      <c r="E6" s="200">
        <v>9.9</v>
      </c>
      <c r="F6" s="200">
        <v>8</v>
      </c>
      <c r="G6" s="200">
        <v>10</v>
      </c>
      <c r="H6" s="200">
        <v>80</v>
      </c>
      <c r="I6" s="200">
        <v>99</v>
      </c>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c r="OT6" s="196"/>
      <c r="OU6" s="196"/>
      <c r="OV6" s="196"/>
      <c r="OW6" s="196"/>
      <c r="OX6" s="196"/>
      <c r="OY6" s="196"/>
      <c r="OZ6" s="196"/>
      <c r="PA6" s="196"/>
      <c r="PB6" s="196"/>
      <c r="PC6" s="196"/>
      <c r="PD6" s="196"/>
      <c r="PE6" s="196"/>
      <c r="PF6" s="196"/>
      <c r="PG6" s="196"/>
      <c r="PH6" s="196"/>
      <c r="PI6" s="196"/>
      <c r="PJ6" s="196"/>
      <c r="PK6" s="196"/>
      <c r="PL6" s="196"/>
      <c r="PM6" s="196"/>
      <c r="PN6" s="196"/>
      <c r="PO6" s="196"/>
      <c r="PP6" s="196"/>
      <c r="PQ6" s="196"/>
      <c r="PR6" s="196"/>
      <c r="PS6" s="196"/>
      <c r="PT6" s="196"/>
      <c r="PU6" s="196"/>
      <c r="PV6" s="196"/>
      <c r="PW6" s="196"/>
      <c r="PX6" s="196"/>
      <c r="PY6" s="196"/>
      <c r="PZ6" s="196"/>
      <c r="QA6" s="196"/>
      <c r="QB6" s="196"/>
      <c r="QC6" s="196"/>
      <c r="QD6" s="196"/>
      <c r="QE6" s="196"/>
      <c r="QF6" s="196"/>
      <c r="QG6" s="196"/>
      <c r="QH6" s="196"/>
      <c r="QI6" s="196"/>
      <c r="QJ6" s="196"/>
      <c r="QK6" s="196"/>
      <c r="QL6" s="196"/>
      <c r="QM6" s="196"/>
      <c r="QN6" s="196"/>
      <c r="QO6" s="196"/>
      <c r="QP6" s="196"/>
      <c r="QQ6" s="196"/>
      <c r="QR6" s="196"/>
      <c r="QS6" s="196"/>
      <c r="QT6" s="196"/>
      <c r="QU6" s="196"/>
      <c r="QV6" s="196"/>
      <c r="QW6" s="196"/>
      <c r="QX6" s="196"/>
      <c r="QY6" s="196"/>
      <c r="QZ6" s="196"/>
      <c r="RA6" s="196"/>
      <c r="RB6" s="196"/>
      <c r="RC6" s="196"/>
      <c r="RD6" s="196"/>
      <c r="RE6" s="196"/>
      <c r="RF6" s="196"/>
      <c r="RG6" s="196"/>
      <c r="RH6" s="196"/>
      <c r="RI6" s="196"/>
      <c r="RJ6" s="196"/>
      <c r="RK6" s="196"/>
      <c r="RL6" s="196"/>
      <c r="RM6" s="196"/>
      <c r="RN6" s="196"/>
      <c r="RO6" s="196"/>
      <c r="RP6" s="196"/>
      <c r="RQ6" s="196"/>
      <c r="RR6" s="196"/>
      <c r="RS6" s="196"/>
      <c r="RT6" s="196"/>
      <c r="RU6" s="196"/>
      <c r="RV6" s="196"/>
      <c r="RW6" s="196"/>
      <c r="RX6" s="196"/>
      <c r="RY6" s="196"/>
    </row>
    <row r="7" s="195" customFormat="1" spans="1:493">
      <c r="A7" s="202"/>
      <c r="B7" s="200">
        <v>5</v>
      </c>
      <c r="C7" s="201" t="s">
        <v>2757</v>
      </c>
      <c r="D7" s="203" t="s">
        <v>2758</v>
      </c>
      <c r="E7" s="200">
        <v>29.3</v>
      </c>
      <c r="F7" s="200">
        <v>30</v>
      </c>
      <c r="G7" s="200">
        <v>1</v>
      </c>
      <c r="H7" s="200">
        <v>30</v>
      </c>
      <c r="I7" s="200">
        <v>29.3</v>
      </c>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c r="AM7" s="196"/>
      <c r="AN7" s="196"/>
      <c r="AO7" s="196"/>
      <c r="AP7" s="196"/>
      <c r="AQ7" s="196"/>
      <c r="AR7" s="196"/>
      <c r="AS7" s="196"/>
      <c r="AT7" s="196"/>
      <c r="AU7" s="196"/>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c r="CD7" s="196"/>
      <c r="CE7" s="196"/>
      <c r="CF7" s="196"/>
      <c r="CG7" s="196"/>
      <c r="CH7" s="196"/>
      <c r="CI7" s="196"/>
      <c r="CJ7" s="196"/>
      <c r="CK7" s="196"/>
      <c r="CL7" s="196"/>
      <c r="CM7" s="196"/>
      <c r="CN7" s="196"/>
      <c r="CO7" s="196"/>
      <c r="CP7" s="196"/>
      <c r="CQ7" s="196"/>
      <c r="CR7" s="196"/>
      <c r="CS7" s="196"/>
      <c r="CT7" s="196"/>
      <c r="CU7" s="196"/>
      <c r="CV7" s="196"/>
      <c r="CW7" s="196"/>
      <c r="CX7" s="196"/>
      <c r="CY7" s="196"/>
      <c r="CZ7" s="196"/>
      <c r="DA7" s="196"/>
      <c r="DB7" s="196"/>
      <c r="DC7" s="196"/>
      <c r="DD7" s="196"/>
      <c r="DE7" s="196"/>
      <c r="DF7" s="196"/>
      <c r="DG7" s="196"/>
      <c r="DH7" s="196"/>
      <c r="DI7" s="196"/>
      <c r="DJ7" s="196"/>
      <c r="DK7" s="196"/>
      <c r="DL7" s="196"/>
      <c r="DM7" s="196"/>
      <c r="DN7" s="196"/>
      <c r="DO7" s="196"/>
      <c r="DP7" s="196"/>
      <c r="DQ7" s="196"/>
      <c r="DR7" s="196"/>
      <c r="DS7" s="196"/>
      <c r="DT7" s="196"/>
      <c r="DU7" s="196"/>
      <c r="DV7" s="196"/>
      <c r="DW7" s="196"/>
      <c r="DX7" s="196"/>
      <c r="DY7" s="196"/>
      <c r="DZ7" s="196"/>
      <c r="EA7" s="196"/>
      <c r="EB7" s="196"/>
      <c r="EC7" s="196"/>
      <c r="ED7" s="196"/>
      <c r="EE7" s="196"/>
      <c r="EF7" s="196"/>
      <c r="EG7" s="196"/>
      <c r="EH7" s="196"/>
      <c r="EI7" s="196"/>
      <c r="EJ7" s="196"/>
      <c r="EK7" s="196"/>
      <c r="EL7" s="196"/>
      <c r="EM7" s="196"/>
      <c r="EN7" s="196"/>
      <c r="EO7" s="196"/>
      <c r="EP7" s="196"/>
      <c r="EQ7" s="196"/>
      <c r="ER7" s="196"/>
      <c r="ES7" s="196"/>
      <c r="ET7" s="196"/>
      <c r="EU7" s="196"/>
      <c r="EV7" s="196"/>
      <c r="EW7" s="196"/>
      <c r="EX7" s="196"/>
      <c r="EY7" s="196"/>
      <c r="EZ7" s="196"/>
      <c r="FA7" s="196"/>
      <c r="FB7" s="196"/>
      <c r="FC7" s="196"/>
      <c r="FD7" s="196"/>
      <c r="FE7" s="196"/>
      <c r="FF7" s="196"/>
      <c r="FG7" s="196"/>
      <c r="FH7" s="196"/>
      <c r="FI7" s="196"/>
      <c r="FJ7" s="196"/>
      <c r="FK7" s="196"/>
      <c r="FL7" s="196"/>
      <c r="FM7" s="196"/>
      <c r="FN7" s="196"/>
      <c r="FO7" s="196"/>
      <c r="FP7" s="196"/>
      <c r="FQ7" s="196"/>
      <c r="FR7" s="196"/>
      <c r="FS7" s="196"/>
      <c r="FT7" s="196"/>
      <c r="FU7" s="196"/>
      <c r="FV7" s="196"/>
      <c r="FW7" s="196"/>
      <c r="FX7" s="196"/>
      <c r="FY7" s="196"/>
      <c r="FZ7" s="196"/>
      <c r="GA7" s="196"/>
      <c r="GB7" s="196"/>
      <c r="GC7" s="196"/>
      <c r="GD7" s="196"/>
      <c r="GE7" s="196"/>
      <c r="GF7" s="196"/>
      <c r="GG7" s="196"/>
      <c r="GH7" s="196"/>
      <c r="GI7" s="196"/>
      <c r="GJ7" s="196"/>
      <c r="GK7" s="196"/>
      <c r="GL7" s="196"/>
      <c r="GM7" s="196"/>
      <c r="GN7" s="196"/>
      <c r="GO7" s="196"/>
      <c r="GP7" s="196"/>
      <c r="GQ7" s="196"/>
      <c r="GR7" s="196"/>
      <c r="GS7" s="196"/>
      <c r="GT7" s="196"/>
      <c r="GU7" s="196"/>
      <c r="GV7" s="196"/>
      <c r="GW7" s="196"/>
      <c r="GX7" s="196"/>
      <c r="GY7" s="196"/>
      <c r="GZ7" s="196"/>
      <c r="HA7" s="196"/>
      <c r="HB7" s="196"/>
      <c r="HC7" s="196"/>
      <c r="HD7" s="196"/>
      <c r="HE7" s="196"/>
      <c r="HF7" s="196"/>
      <c r="HG7" s="196"/>
      <c r="HH7" s="196"/>
      <c r="HI7" s="196"/>
      <c r="HJ7" s="196"/>
      <c r="HK7" s="196"/>
      <c r="HL7" s="196"/>
      <c r="HM7" s="196"/>
      <c r="HN7" s="196"/>
      <c r="HO7" s="196"/>
      <c r="HP7" s="196"/>
      <c r="HQ7" s="196"/>
      <c r="HR7" s="196"/>
      <c r="HS7" s="196"/>
      <c r="HT7" s="196"/>
      <c r="HU7" s="196"/>
      <c r="HV7" s="196"/>
      <c r="HW7" s="196"/>
      <c r="HX7" s="196"/>
      <c r="HY7" s="196"/>
      <c r="HZ7" s="196"/>
      <c r="IA7" s="196"/>
      <c r="IB7" s="196"/>
      <c r="IC7" s="196"/>
      <c r="ID7" s="196"/>
      <c r="IE7" s="196"/>
      <c r="IF7" s="196"/>
      <c r="IG7" s="196"/>
      <c r="IH7" s="196"/>
      <c r="II7" s="196"/>
      <c r="IJ7" s="196"/>
      <c r="IK7" s="196"/>
      <c r="IL7" s="196"/>
      <c r="IM7" s="196"/>
      <c r="IN7" s="196"/>
      <c r="IO7" s="196"/>
      <c r="IP7" s="196"/>
      <c r="IQ7" s="196"/>
      <c r="IR7" s="196"/>
      <c r="IS7" s="196"/>
      <c r="IT7" s="196"/>
      <c r="IU7" s="196"/>
      <c r="IV7" s="196"/>
      <c r="IW7" s="196"/>
      <c r="IX7" s="196"/>
      <c r="IY7" s="196"/>
      <c r="IZ7" s="196"/>
      <c r="JA7" s="196"/>
      <c r="JB7" s="196"/>
      <c r="JC7" s="196"/>
      <c r="JD7" s="196"/>
      <c r="JE7" s="196"/>
      <c r="JF7" s="196"/>
      <c r="JG7" s="196"/>
      <c r="JH7" s="196"/>
      <c r="JI7" s="196"/>
      <c r="JJ7" s="196"/>
      <c r="JK7" s="196"/>
      <c r="JL7" s="196"/>
      <c r="JM7" s="196"/>
      <c r="JN7" s="196"/>
      <c r="JO7" s="196"/>
      <c r="JP7" s="196"/>
      <c r="JQ7" s="196"/>
      <c r="JR7" s="196"/>
      <c r="JS7" s="196"/>
      <c r="JT7" s="196"/>
      <c r="JU7" s="196"/>
      <c r="JV7" s="196"/>
      <c r="JW7" s="196"/>
      <c r="JX7" s="196"/>
      <c r="JY7" s="196"/>
      <c r="JZ7" s="196"/>
      <c r="KA7" s="196"/>
      <c r="KB7" s="196"/>
      <c r="KC7" s="196"/>
      <c r="KD7" s="196"/>
      <c r="KE7" s="196"/>
      <c r="KF7" s="196"/>
      <c r="KG7" s="196"/>
      <c r="KH7" s="196"/>
      <c r="KI7" s="196"/>
      <c r="KJ7" s="196"/>
      <c r="KK7" s="196"/>
      <c r="KL7" s="196"/>
      <c r="KM7" s="196"/>
      <c r="KN7" s="196"/>
      <c r="KO7" s="196"/>
      <c r="KP7" s="196"/>
      <c r="KQ7" s="196"/>
      <c r="KR7" s="196"/>
      <c r="KS7" s="196"/>
      <c r="KT7" s="196"/>
      <c r="KU7" s="196"/>
      <c r="KV7" s="196"/>
      <c r="KW7" s="196"/>
      <c r="KX7" s="196"/>
      <c r="KY7" s="196"/>
      <c r="KZ7" s="196"/>
      <c r="LA7" s="196"/>
      <c r="LB7" s="196"/>
      <c r="LC7" s="196"/>
      <c r="LD7" s="196"/>
      <c r="LE7" s="196"/>
      <c r="LF7" s="196"/>
      <c r="LG7" s="196"/>
      <c r="LH7" s="196"/>
      <c r="LI7" s="196"/>
      <c r="LJ7" s="196"/>
      <c r="LK7" s="196"/>
      <c r="LL7" s="196"/>
      <c r="LM7" s="196"/>
      <c r="LN7" s="196"/>
      <c r="LO7" s="196"/>
      <c r="LP7" s="196"/>
      <c r="LQ7" s="196"/>
      <c r="LR7" s="196"/>
      <c r="LS7" s="196"/>
      <c r="LT7" s="196"/>
      <c r="LU7" s="196"/>
      <c r="LV7" s="196"/>
      <c r="LW7" s="196"/>
      <c r="LX7" s="196"/>
      <c r="LY7" s="196"/>
      <c r="LZ7" s="196"/>
      <c r="MA7" s="196"/>
      <c r="MB7" s="196"/>
      <c r="MC7" s="196"/>
      <c r="MD7" s="196"/>
      <c r="ME7" s="196"/>
      <c r="MF7" s="196"/>
      <c r="MG7" s="196"/>
      <c r="MH7" s="196"/>
      <c r="MI7" s="196"/>
      <c r="MJ7" s="196"/>
      <c r="MK7" s="196"/>
      <c r="ML7" s="196"/>
      <c r="MM7" s="196"/>
      <c r="MN7" s="196"/>
      <c r="MO7" s="196"/>
      <c r="MP7" s="196"/>
      <c r="MQ7" s="196"/>
      <c r="MR7" s="196"/>
      <c r="MS7" s="196"/>
      <c r="MT7" s="196"/>
      <c r="MU7" s="196"/>
      <c r="MV7" s="196"/>
      <c r="MW7" s="196"/>
      <c r="MX7" s="196"/>
      <c r="MY7" s="196"/>
      <c r="MZ7" s="196"/>
      <c r="NA7" s="196"/>
      <c r="NB7" s="196"/>
      <c r="NC7" s="196"/>
      <c r="ND7" s="196"/>
      <c r="NE7" s="196"/>
      <c r="NF7" s="196"/>
      <c r="NG7" s="196"/>
      <c r="NH7" s="196"/>
      <c r="NI7" s="196"/>
      <c r="NJ7" s="196"/>
      <c r="NK7" s="196"/>
      <c r="NL7" s="196"/>
      <c r="NM7" s="196"/>
      <c r="NN7" s="196"/>
      <c r="NO7" s="196"/>
      <c r="NP7" s="196"/>
      <c r="NQ7" s="196"/>
      <c r="NR7" s="196"/>
      <c r="NS7" s="196"/>
      <c r="NT7" s="196"/>
      <c r="NU7" s="196"/>
      <c r="NV7" s="196"/>
      <c r="NW7" s="196"/>
      <c r="NX7" s="196"/>
      <c r="NY7" s="196"/>
      <c r="NZ7" s="196"/>
      <c r="OA7" s="196"/>
      <c r="OB7" s="196"/>
      <c r="OC7" s="196"/>
      <c r="OD7" s="196"/>
      <c r="OE7" s="196"/>
      <c r="OF7" s="196"/>
      <c r="OG7" s="196"/>
      <c r="OH7" s="196"/>
      <c r="OI7" s="196"/>
      <c r="OJ7" s="196"/>
      <c r="OK7" s="196"/>
      <c r="OL7" s="196"/>
      <c r="OM7" s="196"/>
      <c r="ON7" s="196"/>
      <c r="OO7" s="196"/>
      <c r="OP7" s="196"/>
      <c r="OQ7" s="196"/>
      <c r="OR7" s="196"/>
      <c r="OS7" s="196"/>
      <c r="OT7" s="196"/>
      <c r="OU7" s="196"/>
      <c r="OV7" s="196"/>
      <c r="OW7" s="196"/>
      <c r="OX7" s="196"/>
      <c r="OY7" s="196"/>
      <c r="OZ7" s="196"/>
      <c r="PA7" s="196"/>
      <c r="PB7" s="196"/>
      <c r="PC7" s="196"/>
      <c r="PD7" s="196"/>
      <c r="PE7" s="196"/>
      <c r="PF7" s="196"/>
      <c r="PG7" s="196"/>
      <c r="PH7" s="196"/>
      <c r="PI7" s="196"/>
      <c r="PJ7" s="196"/>
      <c r="PK7" s="196"/>
      <c r="PL7" s="196"/>
      <c r="PM7" s="196"/>
      <c r="PN7" s="196"/>
      <c r="PO7" s="196"/>
      <c r="PP7" s="196"/>
      <c r="PQ7" s="196"/>
      <c r="PR7" s="196"/>
      <c r="PS7" s="196"/>
      <c r="PT7" s="196"/>
      <c r="PU7" s="196"/>
      <c r="PV7" s="196"/>
      <c r="PW7" s="196"/>
      <c r="PX7" s="196"/>
      <c r="PY7" s="196"/>
      <c r="PZ7" s="196"/>
      <c r="QA7" s="196"/>
      <c r="QB7" s="196"/>
      <c r="QC7" s="196"/>
      <c r="QD7" s="196"/>
      <c r="QE7" s="196"/>
      <c r="QF7" s="196"/>
      <c r="QG7" s="196"/>
      <c r="QH7" s="196"/>
      <c r="QI7" s="196"/>
      <c r="QJ7" s="196"/>
      <c r="QK7" s="196"/>
      <c r="QL7" s="196"/>
      <c r="QM7" s="196"/>
      <c r="QN7" s="196"/>
      <c r="QO7" s="196"/>
      <c r="QP7" s="196"/>
      <c r="QQ7" s="196"/>
      <c r="QR7" s="196"/>
      <c r="QS7" s="196"/>
      <c r="QT7" s="196"/>
      <c r="QU7" s="196"/>
      <c r="QV7" s="196"/>
      <c r="QW7" s="196"/>
      <c r="QX7" s="196"/>
      <c r="QY7" s="196"/>
      <c r="QZ7" s="196"/>
      <c r="RA7" s="196"/>
      <c r="RB7" s="196"/>
      <c r="RC7" s="196"/>
      <c r="RD7" s="196"/>
      <c r="RE7" s="196"/>
      <c r="RF7" s="196"/>
      <c r="RG7" s="196"/>
      <c r="RH7" s="196"/>
      <c r="RI7" s="196"/>
      <c r="RJ7" s="196"/>
      <c r="RK7" s="196"/>
      <c r="RL7" s="196"/>
      <c r="RM7" s="196"/>
      <c r="RN7" s="196"/>
      <c r="RO7" s="196"/>
      <c r="RP7" s="196"/>
      <c r="RQ7" s="196"/>
      <c r="RR7" s="196"/>
      <c r="RS7" s="196"/>
      <c r="RT7" s="196"/>
      <c r="RU7" s="196"/>
      <c r="RV7" s="196"/>
      <c r="RW7" s="196"/>
      <c r="RX7" s="196"/>
      <c r="RY7" s="196"/>
    </row>
    <row r="8" s="195" customFormat="1" spans="1:493">
      <c r="A8" s="202"/>
      <c r="B8" s="200">
        <v>6</v>
      </c>
      <c r="C8" s="201" t="s">
        <v>2759</v>
      </c>
      <c r="D8" s="200" t="s">
        <v>2760</v>
      </c>
      <c r="E8" s="200">
        <v>21.8</v>
      </c>
      <c r="F8" s="200">
        <v>15</v>
      </c>
      <c r="G8" s="200">
        <v>4</v>
      </c>
      <c r="H8" s="200">
        <v>60</v>
      </c>
      <c r="I8" s="200">
        <v>87.2</v>
      </c>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c r="CO8" s="196"/>
      <c r="CP8" s="196"/>
      <c r="CQ8" s="196"/>
      <c r="CR8" s="196"/>
      <c r="CS8" s="196"/>
      <c r="CT8" s="196"/>
      <c r="CU8" s="196"/>
      <c r="CV8" s="196"/>
      <c r="CW8" s="196"/>
      <c r="CX8" s="196"/>
      <c r="CY8" s="196"/>
      <c r="CZ8" s="196"/>
      <c r="DA8" s="196"/>
      <c r="DB8" s="196"/>
      <c r="DC8" s="196"/>
      <c r="DD8" s="196"/>
      <c r="DE8" s="196"/>
      <c r="DF8" s="196"/>
      <c r="DG8" s="196"/>
      <c r="DH8" s="196"/>
      <c r="DI8" s="196"/>
      <c r="DJ8" s="196"/>
      <c r="DK8" s="196"/>
      <c r="DL8" s="196"/>
      <c r="DM8" s="196"/>
      <c r="DN8" s="196"/>
      <c r="DO8" s="196"/>
      <c r="DP8" s="196"/>
      <c r="DQ8" s="196"/>
      <c r="DR8" s="196"/>
      <c r="DS8" s="196"/>
      <c r="DT8" s="196"/>
      <c r="DU8" s="196"/>
      <c r="DV8" s="196"/>
      <c r="DW8" s="196"/>
      <c r="DX8" s="196"/>
      <c r="DY8" s="196"/>
      <c r="DZ8" s="196"/>
      <c r="EA8" s="196"/>
      <c r="EB8" s="196"/>
      <c r="EC8" s="196"/>
      <c r="ED8" s="196"/>
      <c r="EE8" s="196"/>
      <c r="EF8" s="196"/>
      <c r="EG8" s="196"/>
      <c r="EH8" s="196"/>
      <c r="EI8" s="196"/>
      <c r="EJ8" s="196"/>
      <c r="EK8" s="196"/>
      <c r="EL8" s="196"/>
      <c r="EM8" s="196"/>
      <c r="EN8" s="196"/>
      <c r="EO8" s="196"/>
      <c r="EP8" s="196"/>
      <c r="EQ8" s="196"/>
      <c r="ER8" s="196"/>
      <c r="ES8" s="196"/>
      <c r="ET8" s="196"/>
      <c r="EU8" s="196"/>
      <c r="EV8" s="196"/>
      <c r="EW8" s="196"/>
      <c r="EX8" s="196"/>
      <c r="EY8" s="196"/>
      <c r="EZ8" s="196"/>
      <c r="FA8" s="196"/>
      <c r="FB8" s="196"/>
      <c r="FC8" s="196"/>
      <c r="FD8" s="196"/>
      <c r="FE8" s="196"/>
      <c r="FF8" s="196"/>
      <c r="FG8" s="196"/>
      <c r="FH8" s="196"/>
      <c r="FI8" s="196"/>
      <c r="FJ8" s="196"/>
      <c r="FK8" s="196"/>
      <c r="FL8" s="196"/>
      <c r="FM8" s="196"/>
      <c r="FN8" s="196"/>
      <c r="FO8" s="196"/>
      <c r="FP8" s="196"/>
      <c r="FQ8" s="196"/>
      <c r="FR8" s="196"/>
      <c r="FS8" s="196"/>
      <c r="FT8" s="196"/>
      <c r="FU8" s="196"/>
      <c r="FV8" s="196"/>
      <c r="FW8" s="196"/>
      <c r="FX8" s="196"/>
      <c r="FY8" s="196"/>
      <c r="FZ8" s="196"/>
      <c r="GA8" s="196"/>
      <c r="GB8" s="196"/>
      <c r="GC8" s="196"/>
      <c r="GD8" s="196"/>
      <c r="GE8" s="196"/>
      <c r="GF8" s="196"/>
      <c r="GG8" s="196"/>
      <c r="GH8" s="196"/>
      <c r="GI8" s="196"/>
      <c r="GJ8" s="196"/>
      <c r="GK8" s="196"/>
      <c r="GL8" s="196"/>
      <c r="GM8" s="196"/>
      <c r="GN8" s="196"/>
      <c r="GO8" s="196"/>
      <c r="GP8" s="196"/>
      <c r="GQ8" s="196"/>
      <c r="GR8" s="196"/>
      <c r="GS8" s="196"/>
      <c r="GT8" s="196"/>
      <c r="GU8" s="196"/>
      <c r="GV8" s="196"/>
      <c r="GW8" s="196"/>
      <c r="GX8" s="196"/>
      <c r="GY8" s="196"/>
      <c r="GZ8" s="196"/>
      <c r="HA8" s="196"/>
      <c r="HB8" s="196"/>
      <c r="HC8" s="196"/>
      <c r="HD8" s="196"/>
      <c r="HE8" s="196"/>
      <c r="HF8" s="196"/>
      <c r="HG8" s="196"/>
      <c r="HH8" s="196"/>
      <c r="HI8" s="196"/>
      <c r="HJ8" s="196"/>
      <c r="HK8" s="196"/>
      <c r="HL8" s="196"/>
      <c r="HM8" s="196"/>
      <c r="HN8" s="196"/>
      <c r="HO8" s="196"/>
      <c r="HP8" s="196"/>
      <c r="HQ8" s="196"/>
      <c r="HR8" s="196"/>
      <c r="HS8" s="196"/>
      <c r="HT8" s="196"/>
      <c r="HU8" s="196"/>
      <c r="HV8" s="196"/>
      <c r="HW8" s="196"/>
      <c r="HX8" s="196"/>
      <c r="HY8" s="196"/>
      <c r="HZ8" s="196"/>
      <c r="IA8" s="196"/>
      <c r="IB8" s="196"/>
      <c r="IC8" s="196"/>
      <c r="ID8" s="196"/>
      <c r="IE8" s="196"/>
      <c r="IF8" s="196"/>
      <c r="IG8" s="196"/>
      <c r="IH8" s="196"/>
      <c r="II8" s="196"/>
      <c r="IJ8" s="196"/>
      <c r="IK8" s="196"/>
      <c r="IL8" s="196"/>
      <c r="IM8" s="196"/>
      <c r="IN8" s="196"/>
      <c r="IO8" s="196"/>
      <c r="IP8" s="196"/>
      <c r="IQ8" s="196"/>
      <c r="IR8" s="196"/>
      <c r="IS8" s="196"/>
      <c r="IT8" s="196"/>
      <c r="IU8" s="196"/>
      <c r="IV8" s="196"/>
      <c r="IW8" s="196"/>
      <c r="IX8" s="196"/>
      <c r="IY8" s="196"/>
      <c r="IZ8" s="196"/>
      <c r="JA8" s="196"/>
      <c r="JB8" s="196"/>
      <c r="JC8" s="196"/>
      <c r="JD8" s="196"/>
      <c r="JE8" s="196"/>
      <c r="JF8" s="196"/>
      <c r="JG8" s="196"/>
      <c r="JH8" s="196"/>
      <c r="JI8" s="196"/>
      <c r="JJ8" s="196"/>
      <c r="JK8" s="196"/>
      <c r="JL8" s="196"/>
      <c r="JM8" s="196"/>
      <c r="JN8" s="196"/>
      <c r="JO8" s="196"/>
      <c r="JP8" s="196"/>
      <c r="JQ8" s="196"/>
      <c r="JR8" s="196"/>
      <c r="JS8" s="196"/>
      <c r="JT8" s="196"/>
      <c r="JU8" s="196"/>
      <c r="JV8" s="196"/>
      <c r="JW8" s="196"/>
      <c r="JX8" s="196"/>
      <c r="JY8" s="196"/>
      <c r="JZ8" s="196"/>
      <c r="KA8" s="196"/>
      <c r="KB8" s="196"/>
      <c r="KC8" s="196"/>
      <c r="KD8" s="196"/>
      <c r="KE8" s="196"/>
      <c r="KF8" s="196"/>
      <c r="KG8" s="196"/>
      <c r="KH8" s="196"/>
      <c r="KI8" s="196"/>
      <c r="KJ8" s="196"/>
      <c r="KK8" s="196"/>
      <c r="KL8" s="196"/>
      <c r="KM8" s="196"/>
      <c r="KN8" s="196"/>
      <c r="KO8" s="196"/>
      <c r="KP8" s="196"/>
      <c r="KQ8" s="196"/>
      <c r="KR8" s="196"/>
      <c r="KS8" s="196"/>
      <c r="KT8" s="196"/>
      <c r="KU8" s="196"/>
      <c r="KV8" s="196"/>
      <c r="KW8" s="196"/>
      <c r="KX8" s="196"/>
      <c r="KY8" s="196"/>
      <c r="KZ8" s="196"/>
      <c r="LA8" s="196"/>
      <c r="LB8" s="196"/>
      <c r="LC8" s="196"/>
      <c r="LD8" s="196"/>
      <c r="LE8" s="196"/>
      <c r="LF8" s="196"/>
      <c r="LG8" s="196"/>
      <c r="LH8" s="196"/>
      <c r="LI8" s="196"/>
      <c r="LJ8" s="196"/>
      <c r="LK8" s="196"/>
      <c r="LL8" s="196"/>
      <c r="LM8" s="196"/>
      <c r="LN8" s="196"/>
      <c r="LO8" s="196"/>
      <c r="LP8" s="196"/>
      <c r="LQ8" s="196"/>
      <c r="LR8" s="196"/>
      <c r="LS8" s="196"/>
      <c r="LT8" s="196"/>
      <c r="LU8" s="196"/>
      <c r="LV8" s="196"/>
      <c r="LW8" s="196"/>
      <c r="LX8" s="196"/>
      <c r="LY8" s="196"/>
      <c r="LZ8" s="196"/>
      <c r="MA8" s="196"/>
      <c r="MB8" s="196"/>
      <c r="MC8" s="196"/>
      <c r="MD8" s="196"/>
      <c r="ME8" s="196"/>
      <c r="MF8" s="196"/>
      <c r="MG8" s="196"/>
      <c r="MH8" s="196"/>
      <c r="MI8" s="196"/>
      <c r="MJ8" s="196"/>
      <c r="MK8" s="196"/>
      <c r="ML8" s="196"/>
      <c r="MM8" s="196"/>
      <c r="MN8" s="196"/>
      <c r="MO8" s="196"/>
      <c r="MP8" s="196"/>
      <c r="MQ8" s="196"/>
      <c r="MR8" s="196"/>
      <c r="MS8" s="196"/>
      <c r="MT8" s="196"/>
      <c r="MU8" s="196"/>
      <c r="MV8" s="196"/>
      <c r="MW8" s="196"/>
      <c r="MX8" s="196"/>
      <c r="MY8" s="196"/>
      <c r="MZ8" s="196"/>
      <c r="NA8" s="196"/>
      <c r="NB8" s="196"/>
      <c r="NC8" s="196"/>
      <c r="ND8" s="196"/>
      <c r="NE8" s="196"/>
      <c r="NF8" s="196"/>
      <c r="NG8" s="196"/>
      <c r="NH8" s="196"/>
      <c r="NI8" s="196"/>
      <c r="NJ8" s="196"/>
      <c r="NK8" s="196"/>
      <c r="NL8" s="196"/>
      <c r="NM8" s="196"/>
      <c r="NN8" s="196"/>
      <c r="NO8" s="196"/>
      <c r="NP8" s="196"/>
      <c r="NQ8" s="196"/>
      <c r="NR8" s="196"/>
      <c r="NS8" s="196"/>
      <c r="NT8" s="196"/>
      <c r="NU8" s="196"/>
      <c r="NV8" s="196"/>
      <c r="NW8" s="196"/>
      <c r="NX8" s="196"/>
      <c r="NY8" s="196"/>
      <c r="NZ8" s="196"/>
      <c r="OA8" s="196"/>
      <c r="OB8" s="196"/>
      <c r="OC8" s="196"/>
      <c r="OD8" s="196"/>
      <c r="OE8" s="196"/>
      <c r="OF8" s="196"/>
      <c r="OG8" s="196"/>
      <c r="OH8" s="196"/>
      <c r="OI8" s="196"/>
      <c r="OJ8" s="196"/>
      <c r="OK8" s="196"/>
      <c r="OL8" s="196"/>
      <c r="OM8" s="196"/>
      <c r="ON8" s="196"/>
      <c r="OO8" s="196"/>
      <c r="OP8" s="196"/>
      <c r="OQ8" s="196"/>
      <c r="OR8" s="196"/>
      <c r="OS8" s="196"/>
      <c r="OT8" s="196"/>
      <c r="OU8" s="196"/>
      <c r="OV8" s="196"/>
      <c r="OW8" s="196"/>
      <c r="OX8" s="196"/>
      <c r="OY8" s="196"/>
      <c r="OZ8" s="196"/>
      <c r="PA8" s="196"/>
      <c r="PB8" s="196"/>
      <c r="PC8" s="196"/>
      <c r="PD8" s="196"/>
      <c r="PE8" s="196"/>
      <c r="PF8" s="196"/>
      <c r="PG8" s="196"/>
      <c r="PH8" s="196"/>
      <c r="PI8" s="196"/>
      <c r="PJ8" s="196"/>
      <c r="PK8" s="196"/>
      <c r="PL8" s="196"/>
      <c r="PM8" s="196"/>
      <c r="PN8" s="196"/>
      <c r="PO8" s="196"/>
      <c r="PP8" s="196"/>
      <c r="PQ8" s="196"/>
      <c r="PR8" s="196"/>
      <c r="PS8" s="196"/>
      <c r="PT8" s="196"/>
      <c r="PU8" s="196"/>
      <c r="PV8" s="196"/>
      <c r="PW8" s="196"/>
      <c r="PX8" s="196"/>
      <c r="PY8" s="196"/>
      <c r="PZ8" s="196"/>
      <c r="QA8" s="196"/>
      <c r="QB8" s="196"/>
      <c r="QC8" s="196"/>
      <c r="QD8" s="196"/>
      <c r="QE8" s="196"/>
      <c r="QF8" s="196"/>
      <c r="QG8" s="196"/>
      <c r="QH8" s="196"/>
      <c r="QI8" s="196"/>
      <c r="QJ8" s="196"/>
      <c r="QK8" s="196"/>
      <c r="QL8" s="196"/>
      <c r="QM8" s="196"/>
      <c r="QN8" s="196"/>
      <c r="QO8" s="196"/>
      <c r="QP8" s="196"/>
      <c r="QQ8" s="196"/>
      <c r="QR8" s="196"/>
      <c r="QS8" s="196"/>
      <c r="QT8" s="196"/>
      <c r="QU8" s="196"/>
      <c r="QV8" s="196"/>
      <c r="QW8" s="196"/>
      <c r="QX8" s="196"/>
      <c r="QY8" s="196"/>
      <c r="QZ8" s="196"/>
      <c r="RA8" s="196"/>
      <c r="RB8" s="196"/>
      <c r="RC8" s="196"/>
      <c r="RD8" s="196"/>
      <c r="RE8" s="196"/>
      <c r="RF8" s="196"/>
      <c r="RG8" s="196"/>
      <c r="RH8" s="196"/>
      <c r="RI8" s="196"/>
      <c r="RJ8" s="196"/>
      <c r="RK8" s="196"/>
      <c r="RL8" s="196"/>
      <c r="RM8" s="196"/>
      <c r="RN8" s="196"/>
      <c r="RO8" s="196"/>
      <c r="RP8" s="196"/>
      <c r="RQ8" s="196"/>
      <c r="RR8" s="196"/>
      <c r="RS8" s="196"/>
      <c r="RT8" s="196"/>
      <c r="RU8" s="196"/>
      <c r="RV8" s="196"/>
      <c r="RW8" s="196"/>
      <c r="RX8" s="196"/>
      <c r="RY8" s="196"/>
    </row>
    <row r="9" s="195" customFormat="1" spans="1:493">
      <c r="A9" s="202"/>
      <c r="B9" s="200">
        <v>7</v>
      </c>
      <c r="C9" s="201" t="s">
        <v>2761</v>
      </c>
      <c r="D9" s="200" t="s">
        <v>2762</v>
      </c>
      <c r="E9" s="200">
        <v>29.9</v>
      </c>
      <c r="F9" s="200">
        <v>20</v>
      </c>
      <c r="G9" s="200">
        <v>5</v>
      </c>
      <c r="H9" s="200">
        <v>100</v>
      </c>
      <c r="I9" s="200">
        <v>149.5</v>
      </c>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c r="DA9" s="196"/>
      <c r="DB9" s="196"/>
      <c r="DC9" s="196"/>
      <c r="DD9" s="196"/>
      <c r="DE9" s="196"/>
      <c r="DF9" s="196"/>
      <c r="DG9" s="196"/>
      <c r="DH9" s="196"/>
      <c r="DI9" s="196"/>
      <c r="DJ9" s="196"/>
      <c r="DK9" s="196"/>
      <c r="DL9" s="196"/>
      <c r="DM9" s="196"/>
      <c r="DN9" s="196"/>
      <c r="DO9" s="196"/>
      <c r="DP9" s="196"/>
      <c r="DQ9" s="196"/>
      <c r="DR9" s="196"/>
      <c r="DS9" s="196"/>
      <c r="DT9" s="196"/>
      <c r="DU9" s="196"/>
      <c r="DV9" s="196"/>
      <c r="DW9" s="196"/>
      <c r="DX9" s="196"/>
      <c r="DY9" s="196"/>
      <c r="DZ9" s="196"/>
      <c r="EA9" s="196"/>
      <c r="EB9" s="196"/>
      <c r="EC9" s="196"/>
      <c r="ED9" s="196"/>
      <c r="EE9" s="196"/>
      <c r="EF9" s="196"/>
      <c r="EG9" s="196"/>
      <c r="EH9" s="196"/>
      <c r="EI9" s="196"/>
      <c r="EJ9" s="196"/>
      <c r="EK9" s="196"/>
      <c r="EL9" s="196"/>
      <c r="EM9" s="196"/>
      <c r="EN9" s="196"/>
      <c r="EO9" s="196"/>
      <c r="EP9" s="196"/>
      <c r="EQ9" s="196"/>
      <c r="ER9" s="196"/>
      <c r="ES9" s="196"/>
      <c r="ET9" s="196"/>
      <c r="EU9" s="196"/>
      <c r="EV9" s="196"/>
      <c r="EW9" s="196"/>
      <c r="EX9" s="196"/>
      <c r="EY9" s="196"/>
      <c r="EZ9" s="196"/>
      <c r="FA9" s="196"/>
      <c r="FB9" s="196"/>
      <c r="FC9" s="196"/>
      <c r="FD9" s="196"/>
      <c r="FE9" s="196"/>
      <c r="FF9" s="196"/>
      <c r="FG9" s="196"/>
      <c r="FH9" s="196"/>
      <c r="FI9" s="196"/>
      <c r="FJ9" s="196"/>
      <c r="FK9" s="196"/>
      <c r="FL9" s="196"/>
      <c r="FM9" s="196"/>
      <c r="FN9" s="196"/>
      <c r="FO9" s="196"/>
      <c r="FP9" s="196"/>
      <c r="FQ9" s="196"/>
      <c r="FR9" s="196"/>
      <c r="FS9" s="196"/>
      <c r="FT9" s="196"/>
      <c r="FU9" s="196"/>
      <c r="FV9" s="196"/>
      <c r="FW9" s="196"/>
      <c r="FX9" s="196"/>
      <c r="FY9" s="196"/>
      <c r="FZ9" s="196"/>
      <c r="GA9" s="196"/>
      <c r="GB9" s="196"/>
      <c r="GC9" s="196"/>
      <c r="GD9" s="196"/>
      <c r="GE9" s="196"/>
      <c r="GF9" s="196"/>
      <c r="GG9" s="196"/>
      <c r="GH9" s="196"/>
      <c r="GI9" s="196"/>
      <c r="GJ9" s="196"/>
      <c r="GK9" s="196"/>
      <c r="GL9" s="196"/>
      <c r="GM9" s="196"/>
      <c r="GN9" s="196"/>
      <c r="GO9" s="196"/>
      <c r="GP9" s="196"/>
      <c r="GQ9" s="196"/>
      <c r="GR9" s="196"/>
      <c r="GS9" s="196"/>
      <c r="GT9" s="196"/>
      <c r="GU9" s="196"/>
      <c r="GV9" s="196"/>
      <c r="GW9" s="196"/>
      <c r="GX9" s="196"/>
      <c r="GY9" s="196"/>
      <c r="GZ9" s="196"/>
      <c r="HA9" s="196"/>
      <c r="HB9" s="196"/>
      <c r="HC9" s="196"/>
      <c r="HD9" s="196"/>
      <c r="HE9" s="196"/>
      <c r="HF9" s="196"/>
      <c r="HG9" s="196"/>
      <c r="HH9" s="196"/>
      <c r="HI9" s="196"/>
      <c r="HJ9" s="196"/>
      <c r="HK9" s="196"/>
      <c r="HL9" s="196"/>
      <c r="HM9" s="196"/>
      <c r="HN9" s="196"/>
      <c r="HO9" s="196"/>
      <c r="HP9" s="196"/>
      <c r="HQ9" s="196"/>
      <c r="HR9" s="196"/>
      <c r="HS9" s="196"/>
      <c r="HT9" s="196"/>
      <c r="HU9" s="196"/>
      <c r="HV9" s="196"/>
      <c r="HW9" s="196"/>
      <c r="HX9" s="196"/>
      <c r="HY9" s="196"/>
      <c r="HZ9" s="196"/>
      <c r="IA9" s="196"/>
      <c r="IB9" s="196"/>
      <c r="IC9" s="196"/>
      <c r="ID9" s="196"/>
      <c r="IE9" s="196"/>
      <c r="IF9" s="196"/>
      <c r="IG9" s="196"/>
      <c r="IH9" s="196"/>
      <c r="II9" s="196"/>
      <c r="IJ9" s="196"/>
      <c r="IK9" s="196"/>
      <c r="IL9" s="196"/>
      <c r="IM9" s="196"/>
      <c r="IN9" s="196"/>
      <c r="IO9" s="196"/>
      <c r="IP9" s="196"/>
      <c r="IQ9" s="196"/>
      <c r="IR9" s="196"/>
      <c r="IS9" s="196"/>
      <c r="IT9" s="196"/>
      <c r="IU9" s="196"/>
      <c r="IV9" s="196"/>
      <c r="IW9" s="196"/>
      <c r="IX9" s="196"/>
      <c r="IY9" s="196"/>
      <c r="IZ9" s="196"/>
      <c r="JA9" s="196"/>
      <c r="JB9" s="196"/>
      <c r="JC9" s="196"/>
      <c r="JD9" s="196"/>
      <c r="JE9" s="196"/>
      <c r="JF9" s="196"/>
      <c r="JG9" s="196"/>
      <c r="JH9" s="196"/>
      <c r="JI9" s="196"/>
      <c r="JJ9" s="196"/>
      <c r="JK9" s="196"/>
      <c r="JL9" s="196"/>
      <c r="JM9" s="196"/>
      <c r="JN9" s="196"/>
      <c r="JO9" s="196"/>
      <c r="JP9" s="196"/>
      <c r="JQ9" s="196"/>
      <c r="JR9" s="196"/>
      <c r="JS9" s="196"/>
      <c r="JT9" s="196"/>
      <c r="JU9" s="196"/>
      <c r="JV9" s="196"/>
      <c r="JW9" s="196"/>
      <c r="JX9" s="196"/>
      <c r="JY9" s="196"/>
      <c r="JZ9" s="196"/>
      <c r="KA9" s="196"/>
      <c r="KB9" s="196"/>
      <c r="KC9" s="196"/>
      <c r="KD9" s="196"/>
      <c r="KE9" s="196"/>
      <c r="KF9" s="196"/>
      <c r="KG9" s="196"/>
      <c r="KH9" s="196"/>
      <c r="KI9" s="196"/>
      <c r="KJ9" s="196"/>
      <c r="KK9" s="196"/>
      <c r="KL9" s="196"/>
      <c r="KM9" s="196"/>
      <c r="KN9" s="196"/>
      <c r="KO9" s="196"/>
      <c r="KP9" s="196"/>
      <c r="KQ9" s="196"/>
      <c r="KR9" s="196"/>
      <c r="KS9" s="196"/>
      <c r="KT9" s="196"/>
      <c r="KU9" s="196"/>
      <c r="KV9" s="196"/>
      <c r="KW9" s="196"/>
      <c r="KX9" s="196"/>
      <c r="KY9" s="196"/>
      <c r="KZ9" s="196"/>
      <c r="LA9" s="196"/>
      <c r="LB9" s="196"/>
      <c r="LC9" s="196"/>
      <c r="LD9" s="196"/>
      <c r="LE9" s="196"/>
      <c r="LF9" s="196"/>
      <c r="LG9" s="196"/>
      <c r="LH9" s="196"/>
      <c r="LI9" s="196"/>
      <c r="LJ9" s="196"/>
      <c r="LK9" s="196"/>
      <c r="LL9" s="196"/>
      <c r="LM9" s="196"/>
      <c r="LN9" s="196"/>
      <c r="LO9" s="196"/>
      <c r="LP9" s="196"/>
      <c r="LQ9" s="196"/>
      <c r="LR9" s="196"/>
      <c r="LS9" s="196"/>
      <c r="LT9" s="196"/>
      <c r="LU9" s="196"/>
      <c r="LV9" s="196"/>
      <c r="LW9" s="196"/>
      <c r="LX9" s="196"/>
      <c r="LY9" s="196"/>
      <c r="LZ9" s="196"/>
      <c r="MA9" s="196"/>
      <c r="MB9" s="196"/>
      <c r="MC9" s="196"/>
      <c r="MD9" s="196"/>
      <c r="ME9" s="196"/>
      <c r="MF9" s="196"/>
      <c r="MG9" s="196"/>
      <c r="MH9" s="196"/>
      <c r="MI9" s="196"/>
      <c r="MJ9" s="196"/>
      <c r="MK9" s="196"/>
      <c r="ML9" s="196"/>
      <c r="MM9" s="196"/>
      <c r="MN9" s="196"/>
      <c r="MO9" s="196"/>
      <c r="MP9" s="196"/>
      <c r="MQ9" s="196"/>
      <c r="MR9" s="196"/>
      <c r="MS9" s="196"/>
      <c r="MT9" s="196"/>
      <c r="MU9" s="196"/>
      <c r="MV9" s="196"/>
      <c r="MW9" s="196"/>
      <c r="MX9" s="196"/>
      <c r="MY9" s="196"/>
      <c r="MZ9" s="196"/>
      <c r="NA9" s="196"/>
      <c r="NB9" s="196"/>
      <c r="NC9" s="196"/>
      <c r="ND9" s="196"/>
      <c r="NE9" s="196"/>
      <c r="NF9" s="196"/>
      <c r="NG9" s="196"/>
      <c r="NH9" s="196"/>
      <c r="NI9" s="196"/>
      <c r="NJ9" s="196"/>
      <c r="NK9" s="196"/>
      <c r="NL9" s="196"/>
      <c r="NM9" s="196"/>
      <c r="NN9" s="196"/>
      <c r="NO9" s="196"/>
      <c r="NP9" s="196"/>
      <c r="NQ9" s="196"/>
      <c r="NR9" s="196"/>
      <c r="NS9" s="196"/>
      <c r="NT9" s="196"/>
      <c r="NU9" s="196"/>
      <c r="NV9" s="196"/>
      <c r="NW9" s="196"/>
      <c r="NX9" s="196"/>
      <c r="NY9" s="196"/>
      <c r="NZ9" s="196"/>
      <c r="OA9" s="196"/>
      <c r="OB9" s="196"/>
      <c r="OC9" s="196"/>
      <c r="OD9" s="196"/>
      <c r="OE9" s="196"/>
      <c r="OF9" s="196"/>
      <c r="OG9" s="196"/>
      <c r="OH9" s="196"/>
      <c r="OI9" s="196"/>
      <c r="OJ9" s="196"/>
      <c r="OK9" s="196"/>
      <c r="OL9" s="196"/>
      <c r="OM9" s="196"/>
      <c r="ON9" s="196"/>
      <c r="OO9" s="196"/>
      <c r="OP9" s="196"/>
      <c r="OQ9" s="196"/>
      <c r="OR9" s="196"/>
      <c r="OS9" s="196"/>
      <c r="OT9" s="196"/>
      <c r="OU9" s="196"/>
      <c r="OV9" s="196"/>
      <c r="OW9" s="196"/>
      <c r="OX9" s="196"/>
      <c r="OY9" s="196"/>
      <c r="OZ9" s="196"/>
      <c r="PA9" s="196"/>
      <c r="PB9" s="196"/>
      <c r="PC9" s="196"/>
      <c r="PD9" s="196"/>
      <c r="PE9" s="196"/>
      <c r="PF9" s="196"/>
      <c r="PG9" s="196"/>
      <c r="PH9" s="196"/>
      <c r="PI9" s="196"/>
      <c r="PJ9" s="196"/>
      <c r="PK9" s="196"/>
      <c r="PL9" s="196"/>
      <c r="PM9" s="196"/>
      <c r="PN9" s="196"/>
      <c r="PO9" s="196"/>
      <c r="PP9" s="196"/>
      <c r="PQ9" s="196"/>
      <c r="PR9" s="196"/>
      <c r="PS9" s="196"/>
      <c r="PT9" s="196"/>
      <c r="PU9" s="196"/>
      <c r="PV9" s="196"/>
      <c r="PW9" s="196"/>
      <c r="PX9" s="196"/>
      <c r="PY9" s="196"/>
      <c r="PZ9" s="196"/>
      <c r="QA9" s="196"/>
      <c r="QB9" s="196"/>
      <c r="QC9" s="196"/>
      <c r="QD9" s="196"/>
      <c r="QE9" s="196"/>
      <c r="QF9" s="196"/>
      <c r="QG9" s="196"/>
      <c r="QH9" s="196"/>
      <c r="QI9" s="196"/>
      <c r="QJ9" s="196"/>
      <c r="QK9" s="196"/>
      <c r="QL9" s="196"/>
      <c r="QM9" s="196"/>
      <c r="QN9" s="196"/>
      <c r="QO9" s="196"/>
      <c r="QP9" s="196"/>
      <c r="QQ9" s="196"/>
      <c r="QR9" s="196"/>
      <c r="QS9" s="196"/>
      <c r="QT9" s="196"/>
      <c r="QU9" s="196"/>
      <c r="QV9" s="196"/>
      <c r="QW9" s="196"/>
      <c r="QX9" s="196"/>
      <c r="QY9" s="196"/>
      <c r="QZ9" s="196"/>
      <c r="RA9" s="196"/>
      <c r="RB9" s="196"/>
      <c r="RC9" s="196"/>
      <c r="RD9" s="196"/>
      <c r="RE9" s="196"/>
      <c r="RF9" s="196"/>
      <c r="RG9" s="196"/>
      <c r="RH9" s="196"/>
      <c r="RI9" s="196"/>
      <c r="RJ9" s="196"/>
      <c r="RK9" s="196"/>
      <c r="RL9" s="196"/>
      <c r="RM9" s="196"/>
      <c r="RN9" s="196"/>
      <c r="RO9" s="196"/>
      <c r="RP9" s="196"/>
      <c r="RQ9" s="196"/>
      <c r="RR9" s="196"/>
      <c r="RS9" s="196"/>
      <c r="RT9" s="196"/>
      <c r="RU9" s="196"/>
      <c r="RV9" s="196"/>
      <c r="RW9" s="196"/>
      <c r="RX9" s="196"/>
      <c r="RY9" s="196"/>
    </row>
    <row r="10" s="195" customFormat="1" spans="1:493">
      <c r="A10" s="202"/>
      <c r="B10" s="200">
        <v>8</v>
      </c>
      <c r="C10" s="201" t="s">
        <v>2763</v>
      </c>
      <c r="D10" s="204" t="s">
        <v>2764</v>
      </c>
      <c r="E10" s="200">
        <v>68.7</v>
      </c>
      <c r="F10" s="200">
        <v>10</v>
      </c>
      <c r="G10" s="200">
        <v>5</v>
      </c>
      <c r="H10" s="200">
        <v>50</v>
      </c>
      <c r="I10" s="200">
        <v>343.5</v>
      </c>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c r="CO10" s="196"/>
      <c r="CP10" s="196"/>
      <c r="CQ10" s="196"/>
      <c r="CR10" s="196"/>
      <c r="CS10" s="196"/>
      <c r="CT10" s="196"/>
      <c r="CU10" s="196"/>
      <c r="CV10" s="196"/>
      <c r="CW10" s="196"/>
      <c r="CX10" s="196"/>
      <c r="CY10" s="196"/>
      <c r="CZ10" s="196"/>
      <c r="DA10" s="196"/>
      <c r="DB10" s="196"/>
      <c r="DC10" s="196"/>
      <c r="DD10" s="196"/>
      <c r="DE10" s="196"/>
      <c r="DF10" s="196"/>
      <c r="DG10" s="196"/>
      <c r="DH10" s="196"/>
      <c r="DI10" s="196"/>
      <c r="DJ10" s="196"/>
      <c r="DK10" s="196"/>
      <c r="DL10" s="196"/>
      <c r="DM10" s="196"/>
      <c r="DN10" s="196"/>
      <c r="DO10" s="196"/>
      <c r="DP10" s="196"/>
      <c r="DQ10" s="196"/>
      <c r="DR10" s="196"/>
      <c r="DS10" s="196"/>
      <c r="DT10" s="196"/>
      <c r="DU10" s="196"/>
      <c r="DV10" s="196"/>
      <c r="DW10" s="196"/>
      <c r="DX10" s="196"/>
      <c r="DY10" s="196"/>
      <c r="DZ10" s="196"/>
      <c r="EA10" s="196"/>
      <c r="EB10" s="196"/>
      <c r="EC10" s="196"/>
      <c r="ED10" s="196"/>
      <c r="EE10" s="196"/>
      <c r="EF10" s="196"/>
      <c r="EG10" s="196"/>
      <c r="EH10" s="196"/>
      <c r="EI10" s="196"/>
      <c r="EJ10" s="196"/>
      <c r="EK10" s="196"/>
      <c r="EL10" s="196"/>
      <c r="EM10" s="196"/>
      <c r="EN10" s="196"/>
      <c r="EO10" s="196"/>
      <c r="EP10" s="196"/>
      <c r="EQ10" s="196"/>
      <c r="ER10" s="196"/>
      <c r="ES10" s="196"/>
      <c r="ET10" s="196"/>
      <c r="EU10" s="196"/>
      <c r="EV10" s="196"/>
      <c r="EW10" s="196"/>
      <c r="EX10" s="196"/>
      <c r="EY10" s="196"/>
      <c r="EZ10" s="196"/>
      <c r="FA10" s="196"/>
      <c r="FB10" s="196"/>
      <c r="FC10" s="196"/>
      <c r="FD10" s="196"/>
      <c r="FE10" s="196"/>
      <c r="FF10" s="196"/>
      <c r="FG10" s="196"/>
      <c r="FH10" s="196"/>
      <c r="FI10" s="196"/>
      <c r="FJ10" s="196"/>
      <c r="FK10" s="196"/>
      <c r="FL10" s="196"/>
      <c r="FM10" s="196"/>
      <c r="FN10" s="196"/>
      <c r="FO10" s="196"/>
      <c r="FP10" s="196"/>
      <c r="FQ10" s="196"/>
      <c r="FR10" s="196"/>
      <c r="FS10" s="196"/>
      <c r="FT10" s="196"/>
      <c r="FU10" s="196"/>
      <c r="FV10" s="196"/>
      <c r="FW10" s="196"/>
      <c r="FX10" s="196"/>
      <c r="FY10" s="196"/>
      <c r="FZ10" s="196"/>
      <c r="GA10" s="196"/>
      <c r="GB10" s="196"/>
      <c r="GC10" s="196"/>
      <c r="GD10" s="196"/>
      <c r="GE10" s="196"/>
      <c r="GF10" s="196"/>
      <c r="GG10" s="196"/>
      <c r="GH10" s="196"/>
      <c r="GI10" s="196"/>
      <c r="GJ10" s="196"/>
      <c r="GK10" s="196"/>
      <c r="GL10" s="196"/>
      <c r="GM10" s="196"/>
      <c r="GN10" s="196"/>
      <c r="GO10" s="196"/>
      <c r="GP10" s="196"/>
      <c r="GQ10" s="196"/>
      <c r="GR10" s="196"/>
      <c r="GS10" s="196"/>
      <c r="GT10" s="196"/>
      <c r="GU10" s="196"/>
      <c r="GV10" s="196"/>
      <c r="GW10" s="196"/>
      <c r="GX10" s="196"/>
      <c r="GY10" s="196"/>
      <c r="GZ10" s="196"/>
      <c r="HA10" s="196"/>
      <c r="HB10" s="196"/>
      <c r="HC10" s="196"/>
      <c r="HD10" s="196"/>
      <c r="HE10" s="196"/>
      <c r="HF10" s="196"/>
      <c r="HG10" s="196"/>
      <c r="HH10" s="196"/>
      <c r="HI10" s="196"/>
      <c r="HJ10" s="196"/>
      <c r="HK10" s="196"/>
      <c r="HL10" s="196"/>
      <c r="HM10" s="196"/>
      <c r="HN10" s="196"/>
      <c r="HO10" s="196"/>
      <c r="HP10" s="196"/>
      <c r="HQ10" s="196"/>
      <c r="HR10" s="196"/>
      <c r="HS10" s="196"/>
      <c r="HT10" s="196"/>
      <c r="HU10" s="196"/>
      <c r="HV10" s="196"/>
      <c r="HW10" s="196"/>
      <c r="HX10" s="196"/>
      <c r="HY10" s="196"/>
      <c r="HZ10" s="196"/>
      <c r="IA10" s="196"/>
      <c r="IB10" s="196"/>
      <c r="IC10" s="196"/>
      <c r="ID10" s="196"/>
      <c r="IE10" s="196"/>
      <c r="IF10" s="196"/>
      <c r="IG10" s="196"/>
      <c r="IH10" s="196"/>
      <c r="II10" s="196"/>
      <c r="IJ10" s="196"/>
      <c r="IK10" s="196"/>
      <c r="IL10" s="196"/>
      <c r="IM10" s="196"/>
      <c r="IN10" s="196"/>
      <c r="IO10" s="196"/>
      <c r="IP10" s="196"/>
      <c r="IQ10" s="196"/>
      <c r="IR10" s="196"/>
      <c r="IS10" s="196"/>
      <c r="IT10" s="196"/>
      <c r="IU10" s="196"/>
      <c r="IV10" s="196"/>
      <c r="IW10" s="196"/>
      <c r="IX10" s="196"/>
      <c r="IY10" s="196"/>
      <c r="IZ10" s="196"/>
      <c r="JA10" s="196"/>
      <c r="JB10" s="196"/>
      <c r="JC10" s="196"/>
      <c r="JD10" s="196"/>
      <c r="JE10" s="196"/>
      <c r="JF10" s="196"/>
      <c r="JG10" s="196"/>
      <c r="JH10" s="196"/>
      <c r="JI10" s="196"/>
      <c r="JJ10" s="196"/>
      <c r="JK10" s="196"/>
      <c r="JL10" s="196"/>
      <c r="JM10" s="196"/>
      <c r="JN10" s="196"/>
      <c r="JO10" s="196"/>
      <c r="JP10" s="196"/>
      <c r="JQ10" s="196"/>
      <c r="JR10" s="196"/>
      <c r="JS10" s="196"/>
      <c r="JT10" s="196"/>
      <c r="JU10" s="196"/>
      <c r="JV10" s="196"/>
      <c r="JW10" s="196"/>
      <c r="JX10" s="196"/>
      <c r="JY10" s="196"/>
      <c r="JZ10" s="196"/>
      <c r="KA10" s="196"/>
      <c r="KB10" s="196"/>
      <c r="KC10" s="196"/>
      <c r="KD10" s="196"/>
      <c r="KE10" s="196"/>
      <c r="KF10" s="196"/>
      <c r="KG10" s="196"/>
      <c r="KH10" s="196"/>
      <c r="KI10" s="196"/>
      <c r="KJ10" s="196"/>
      <c r="KK10" s="196"/>
      <c r="KL10" s="196"/>
      <c r="KM10" s="196"/>
      <c r="KN10" s="196"/>
      <c r="KO10" s="196"/>
      <c r="KP10" s="196"/>
      <c r="KQ10" s="196"/>
      <c r="KR10" s="196"/>
      <c r="KS10" s="196"/>
      <c r="KT10" s="196"/>
      <c r="KU10" s="196"/>
      <c r="KV10" s="196"/>
      <c r="KW10" s="196"/>
      <c r="KX10" s="196"/>
      <c r="KY10" s="196"/>
      <c r="KZ10" s="196"/>
      <c r="LA10" s="196"/>
      <c r="LB10" s="196"/>
      <c r="LC10" s="196"/>
      <c r="LD10" s="196"/>
      <c r="LE10" s="196"/>
      <c r="LF10" s="196"/>
      <c r="LG10" s="196"/>
      <c r="LH10" s="196"/>
      <c r="LI10" s="196"/>
      <c r="LJ10" s="196"/>
      <c r="LK10" s="196"/>
      <c r="LL10" s="196"/>
      <c r="LM10" s="196"/>
      <c r="LN10" s="196"/>
      <c r="LO10" s="196"/>
      <c r="LP10" s="196"/>
      <c r="LQ10" s="196"/>
      <c r="LR10" s="196"/>
      <c r="LS10" s="196"/>
      <c r="LT10" s="196"/>
      <c r="LU10" s="196"/>
      <c r="LV10" s="196"/>
      <c r="LW10" s="196"/>
      <c r="LX10" s="196"/>
      <c r="LY10" s="196"/>
      <c r="LZ10" s="196"/>
      <c r="MA10" s="196"/>
      <c r="MB10" s="196"/>
      <c r="MC10" s="196"/>
      <c r="MD10" s="196"/>
      <c r="ME10" s="196"/>
      <c r="MF10" s="196"/>
      <c r="MG10" s="196"/>
      <c r="MH10" s="196"/>
      <c r="MI10" s="196"/>
      <c r="MJ10" s="196"/>
      <c r="MK10" s="196"/>
      <c r="ML10" s="196"/>
      <c r="MM10" s="196"/>
      <c r="MN10" s="196"/>
      <c r="MO10" s="196"/>
      <c r="MP10" s="196"/>
      <c r="MQ10" s="196"/>
      <c r="MR10" s="196"/>
      <c r="MS10" s="196"/>
      <c r="MT10" s="196"/>
      <c r="MU10" s="196"/>
      <c r="MV10" s="196"/>
      <c r="MW10" s="196"/>
      <c r="MX10" s="196"/>
      <c r="MY10" s="196"/>
      <c r="MZ10" s="196"/>
      <c r="NA10" s="196"/>
      <c r="NB10" s="196"/>
      <c r="NC10" s="196"/>
      <c r="ND10" s="196"/>
      <c r="NE10" s="196"/>
      <c r="NF10" s="196"/>
      <c r="NG10" s="196"/>
      <c r="NH10" s="196"/>
      <c r="NI10" s="196"/>
      <c r="NJ10" s="196"/>
      <c r="NK10" s="196"/>
      <c r="NL10" s="196"/>
      <c r="NM10" s="196"/>
      <c r="NN10" s="196"/>
      <c r="NO10" s="196"/>
      <c r="NP10" s="196"/>
      <c r="NQ10" s="196"/>
      <c r="NR10" s="196"/>
      <c r="NS10" s="196"/>
      <c r="NT10" s="196"/>
      <c r="NU10" s="196"/>
      <c r="NV10" s="196"/>
      <c r="NW10" s="196"/>
      <c r="NX10" s="196"/>
      <c r="NY10" s="196"/>
      <c r="NZ10" s="196"/>
      <c r="OA10" s="196"/>
      <c r="OB10" s="196"/>
      <c r="OC10" s="196"/>
      <c r="OD10" s="196"/>
      <c r="OE10" s="196"/>
      <c r="OF10" s="196"/>
      <c r="OG10" s="196"/>
      <c r="OH10" s="196"/>
      <c r="OI10" s="196"/>
      <c r="OJ10" s="196"/>
      <c r="OK10" s="196"/>
      <c r="OL10" s="196"/>
      <c r="OM10" s="196"/>
      <c r="ON10" s="196"/>
      <c r="OO10" s="196"/>
      <c r="OP10" s="196"/>
      <c r="OQ10" s="196"/>
      <c r="OR10" s="196"/>
      <c r="OS10" s="196"/>
      <c r="OT10" s="196"/>
      <c r="OU10" s="196"/>
      <c r="OV10" s="196"/>
      <c r="OW10" s="196"/>
      <c r="OX10" s="196"/>
      <c r="OY10" s="196"/>
      <c r="OZ10" s="196"/>
      <c r="PA10" s="196"/>
      <c r="PB10" s="196"/>
      <c r="PC10" s="196"/>
      <c r="PD10" s="196"/>
      <c r="PE10" s="196"/>
      <c r="PF10" s="196"/>
      <c r="PG10" s="196"/>
      <c r="PH10" s="196"/>
      <c r="PI10" s="196"/>
      <c r="PJ10" s="196"/>
      <c r="PK10" s="196"/>
      <c r="PL10" s="196"/>
      <c r="PM10" s="196"/>
      <c r="PN10" s="196"/>
      <c r="PO10" s="196"/>
      <c r="PP10" s="196"/>
      <c r="PQ10" s="196"/>
      <c r="PR10" s="196"/>
      <c r="PS10" s="196"/>
      <c r="PT10" s="196"/>
      <c r="PU10" s="196"/>
      <c r="PV10" s="196"/>
      <c r="PW10" s="196"/>
      <c r="PX10" s="196"/>
      <c r="PY10" s="196"/>
      <c r="PZ10" s="196"/>
      <c r="QA10" s="196"/>
      <c r="QB10" s="196"/>
      <c r="QC10" s="196"/>
      <c r="QD10" s="196"/>
      <c r="QE10" s="196"/>
      <c r="QF10" s="196"/>
      <c r="QG10" s="196"/>
      <c r="QH10" s="196"/>
      <c r="QI10" s="196"/>
      <c r="QJ10" s="196"/>
      <c r="QK10" s="196"/>
      <c r="QL10" s="196"/>
      <c r="QM10" s="196"/>
      <c r="QN10" s="196"/>
      <c r="QO10" s="196"/>
      <c r="QP10" s="196"/>
      <c r="QQ10" s="196"/>
      <c r="QR10" s="196"/>
      <c r="QS10" s="196"/>
      <c r="QT10" s="196"/>
      <c r="QU10" s="196"/>
      <c r="QV10" s="196"/>
      <c r="QW10" s="196"/>
      <c r="QX10" s="196"/>
      <c r="QY10" s="196"/>
      <c r="QZ10" s="196"/>
      <c r="RA10" s="196"/>
      <c r="RB10" s="196"/>
      <c r="RC10" s="196"/>
      <c r="RD10" s="196"/>
      <c r="RE10" s="196"/>
      <c r="RF10" s="196"/>
      <c r="RG10" s="196"/>
      <c r="RH10" s="196"/>
      <c r="RI10" s="196"/>
      <c r="RJ10" s="196"/>
      <c r="RK10" s="196"/>
      <c r="RL10" s="196"/>
      <c r="RM10" s="196"/>
      <c r="RN10" s="196"/>
      <c r="RO10" s="196"/>
      <c r="RP10" s="196"/>
      <c r="RQ10" s="196"/>
      <c r="RR10" s="196"/>
      <c r="RS10" s="196"/>
      <c r="RT10" s="196"/>
      <c r="RU10" s="196"/>
      <c r="RV10" s="196"/>
      <c r="RW10" s="196"/>
      <c r="RX10" s="196"/>
      <c r="RY10" s="196"/>
    </row>
    <row r="11" s="195" customFormat="1" spans="1:493">
      <c r="A11" s="202"/>
      <c r="B11" s="200">
        <v>9</v>
      </c>
      <c r="C11" s="201" t="s">
        <v>2765</v>
      </c>
      <c r="D11" s="201" t="s">
        <v>2766</v>
      </c>
      <c r="E11" s="201">
        <v>20.9</v>
      </c>
      <c r="F11" s="201">
        <v>20</v>
      </c>
      <c r="G11" s="201">
        <v>5</v>
      </c>
      <c r="H11" s="200">
        <v>100</v>
      </c>
      <c r="I11" s="200">
        <v>104.5</v>
      </c>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6"/>
      <c r="AY11" s="196"/>
      <c r="AZ11" s="196"/>
      <c r="BA11" s="196"/>
      <c r="BB11" s="196"/>
      <c r="BC11" s="196"/>
      <c r="BD11" s="196"/>
      <c r="BE11" s="196"/>
      <c r="BF11" s="196"/>
      <c r="BG11" s="196"/>
      <c r="BH11" s="196"/>
      <c r="BI11" s="196"/>
      <c r="BJ11" s="196"/>
      <c r="BK11" s="196"/>
      <c r="BL11" s="196"/>
      <c r="BM11" s="196"/>
      <c r="BN11" s="196"/>
      <c r="BO11" s="196"/>
      <c r="BP11" s="196"/>
      <c r="BQ11" s="196"/>
      <c r="BR11" s="196"/>
      <c r="BS11" s="196"/>
      <c r="BT11" s="196"/>
      <c r="BU11" s="196"/>
      <c r="BV11" s="196"/>
      <c r="BW11" s="196"/>
      <c r="BX11" s="196"/>
      <c r="BY11" s="196"/>
      <c r="BZ11" s="196"/>
      <c r="CA11" s="196"/>
      <c r="CB11" s="196"/>
      <c r="CC11" s="196"/>
      <c r="CD11" s="196"/>
      <c r="CE11" s="196"/>
      <c r="CF11" s="196"/>
      <c r="CG11" s="196"/>
      <c r="CH11" s="196"/>
      <c r="CI11" s="196"/>
      <c r="CJ11" s="196"/>
      <c r="CK11" s="196"/>
      <c r="CL11" s="196"/>
      <c r="CM11" s="196"/>
      <c r="CN11" s="196"/>
      <c r="CO11" s="196"/>
      <c r="CP11" s="196"/>
      <c r="CQ11" s="196"/>
      <c r="CR11" s="196"/>
      <c r="CS11" s="196"/>
      <c r="CT11" s="196"/>
      <c r="CU11" s="196"/>
      <c r="CV11" s="196"/>
      <c r="CW11" s="196"/>
      <c r="CX11" s="196"/>
      <c r="CY11" s="196"/>
      <c r="CZ11" s="196"/>
      <c r="DA11" s="196"/>
      <c r="DB11" s="196"/>
      <c r="DC11" s="196"/>
      <c r="DD11" s="196"/>
      <c r="DE11" s="196"/>
      <c r="DF11" s="196"/>
      <c r="DG11" s="196"/>
      <c r="DH11" s="196"/>
      <c r="DI11" s="196"/>
      <c r="DJ11" s="196"/>
      <c r="DK11" s="196"/>
      <c r="DL11" s="196"/>
      <c r="DM11" s="196"/>
      <c r="DN11" s="196"/>
      <c r="DO11" s="196"/>
      <c r="DP11" s="196"/>
      <c r="DQ11" s="196"/>
      <c r="DR11" s="196"/>
      <c r="DS11" s="196"/>
      <c r="DT11" s="196"/>
      <c r="DU11" s="196"/>
      <c r="DV11" s="196"/>
      <c r="DW11" s="196"/>
      <c r="DX11" s="196"/>
      <c r="DY11" s="196"/>
      <c r="DZ11" s="196"/>
      <c r="EA11" s="196"/>
      <c r="EB11" s="196"/>
      <c r="EC11" s="196"/>
      <c r="ED11" s="196"/>
      <c r="EE11" s="196"/>
      <c r="EF11" s="196"/>
      <c r="EG11" s="196"/>
      <c r="EH11" s="196"/>
      <c r="EI11" s="196"/>
      <c r="EJ11" s="196"/>
      <c r="EK11" s="196"/>
      <c r="EL11" s="196"/>
      <c r="EM11" s="196"/>
      <c r="EN11" s="196"/>
      <c r="EO11" s="196"/>
      <c r="EP11" s="196"/>
      <c r="EQ11" s="196"/>
      <c r="ER11" s="196"/>
      <c r="ES11" s="196"/>
      <c r="ET11" s="196"/>
      <c r="EU11" s="196"/>
      <c r="EV11" s="196"/>
      <c r="EW11" s="196"/>
      <c r="EX11" s="196"/>
      <c r="EY11" s="196"/>
      <c r="EZ11" s="196"/>
      <c r="FA11" s="196"/>
      <c r="FB11" s="196"/>
      <c r="FC11" s="196"/>
      <c r="FD11" s="196"/>
      <c r="FE11" s="196"/>
      <c r="FF11" s="196"/>
      <c r="FG11" s="196"/>
      <c r="FH11" s="196"/>
      <c r="FI11" s="196"/>
      <c r="FJ11" s="196"/>
      <c r="FK11" s="196"/>
      <c r="FL11" s="196"/>
      <c r="FM11" s="196"/>
      <c r="FN11" s="196"/>
      <c r="FO11" s="196"/>
      <c r="FP11" s="196"/>
      <c r="FQ11" s="196"/>
      <c r="FR11" s="196"/>
      <c r="FS11" s="196"/>
      <c r="FT11" s="196"/>
      <c r="FU11" s="196"/>
      <c r="FV11" s="196"/>
      <c r="FW11" s="196"/>
      <c r="FX11" s="196"/>
      <c r="FY11" s="196"/>
      <c r="FZ11" s="196"/>
      <c r="GA11" s="196"/>
      <c r="GB11" s="196"/>
      <c r="GC11" s="196"/>
      <c r="GD11" s="196"/>
      <c r="GE11" s="196"/>
      <c r="GF11" s="196"/>
      <c r="GG11" s="196"/>
      <c r="GH11" s="196"/>
      <c r="GI11" s="196"/>
      <c r="GJ11" s="196"/>
      <c r="GK11" s="196"/>
      <c r="GL11" s="196"/>
      <c r="GM11" s="196"/>
      <c r="GN11" s="196"/>
      <c r="GO11" s="196"/>
      <c r="GP11" s="196"/>
      <c r="GQ11" s="196"/>
      <c r="GR11" s="196"/>
      <c r="GS11" s="196"/>
      <c r="GT11" s="196"/>
      <c r="GU11" s="196"/>
      <c r="GV11" s="196"/>
      <c r="GW11" s="196"/>
      <c r="GX11" s="196"/>
      <c r="GY11" s="196"/>
      <c r="GZ11" s="196"/>
      <c r="HA11" s="196"/>
      <c r="HB11" s="196"/>
      <c r="HC11" s="196"/>
      <c r="HD11" s="196"/>
      <c r="HE11" s="196"/>
      <c r="HF11" s="196"/>
      <c r="HG11" s="196"/>
      <c r="HH11" s="196"/>
      <c r="HI11" s="196"/>
      <c r="HJ11" s="196"/>
      <c r="HK11" s="196"/>
      <c r="HL11" s="196"/>
      <c r="HM11" s="196"/>
      <c r="HN11" s="196"/>
      <c r="HO11" s="196"/>
      <c r="HP11" s="196"/>
      <c r="HQ11" s="196"/>
      <c r="HR11" s="196"/>
      <c r="HS11" s="196"/>
      <c r="HT11" s="196"/>
      <c r="HU11" s="196"/>
      <c r="HV11" s="196"/>
      <c r="HW11" s="196"/>
      <c r="HX11" s="196"/>
      <c r="HY11" s="196"/>
      <c r="HZ11" s="196"/>
      <c r="IA11" s="196"/>
      <c r="IB11" s="196"/>
      <c r="IC11" s="196"/>
      <c r="ID11" s="196"/>
      <c r="IE11" s="196"/>
      <c r="IF11" s="196"/>
      <c r="IG11" s="196"/>
      <c r="IH11" s="196"/>
      <c r="II11" s="196"/>
      <c r="IJ11" s="196"/>
      <c r="IK11" s="196"/>
      <c r="IL11" s="196"/>
      <c r="IM11" s="196"/>
      <c r="IN11" s="196"/>
      <c r="IO11" s="196"/>
      <c r="IP11" s="196"/>
      <c r="IQ11" s="196"/>
      <c r="IR11" s="196"/>
      <c r="IS11" s="196"/>
      <c r="IT11" s="196"/>
      <c r="IU11" s="196"/>
      <c r="IV11" s="196"/>
      <c r="IW11" s="196"/>
      <c r="IX11" s="196"/>
      <c r="IY11" s="196"/>
      <c r="IZ11" s="196"/>
      <c r="JA11" s="196"/>
      <c r="JB11" s="196"/>
      <c r="JC11" s="196"/>
      <c r="JD11" s="196"/>
      <c r="JE11" s="196"/>
      <c r="JF11" s="196"/>
      <c r="JG11" s="196"/>
      <c r="JH11" s="196"/>
      <c r="JI11" s="196"/>
      <c r="JJ11" s="196"/>
      <c r="JK11" s="196"/>
      <c r="JL11" s="196"/>
      <c r="JM11" s="196"/>
      <c r="JN11" s="196"/>
      <c r="JO11" s="196"/>
      <c r="JP11" s="196"/>
      <c r="JQ11" s="196"/>
      <c r="JR11" s="196"/>
      <c r="JS11" s="196"/>
      <c r="JT11" s="196"/>
      <c r="JU11" s="196"/>
      <c r="JV11" s="196"/>
      <c r="JW11" s="196"/>
      <c r="JX11" s="196"/>
      <c r="JY11" s="196"/>
      <c r="JZ11" s="196"/>
      <c r="KA11" s="196"/>
      <c r="KB11" s="196"/>
      <c r="KC11" s="196"/>
      <c r="KD11" s="196"/>
      <c r="KE11" s="196"/>
      <c r="KF11" s="196"/>
      <c r="KG11" s="196"/>
      <c r="KH11" s="196"/>
      <c r="KI11" s="196"/>
      <c r="KJ11" s="196"/>
      <c r="KK11" s="196"/>
      <c r="KL11" s="196"/>
      <c r="KM11" s="196"/>
      <c r="KN11" s="196"/>
      <c r="KO11" s="196"/>
      <c r="KP11" s="196"/>
      <c r="KQ11" s="196"/>
      <c r="KR11" s="196"/>
      <c r="KS11" s="196"/>
      <c r="KT11" s="196"/>
      <c r="KU11" s="196"/>
      <c r="KV11" s="196"/>
      <c r="KW11" s="196"/>
      <c r="KX11" s="196"/>
      <c r="KY11" s="196"/>
      <c r="KZ11" s="196"/>
      <c r="LA11" s="196"/>
      <c r="LB11" s="196"/>
      <c r="LC11" s="196"/>
      <c r="LD11" s="196"/>
      <c r="LE11" s="196"/>
      <c r="LF11" s="196"/>
      <c r="LG11" s="196"/>
      <c r="LH11" s="196"/>
      <c r="LI11" s="196"/>
      <c r="LJ11" s="196"/>
      <c r="LK11" s="196"/>
      <c r="LL11" s="196"/>
      <c r="LM11" s="196"/>
      <c r="LN11" s="196"/>
      <c r="LO11" s="196"/>
      <c r="LP11" s="196"/>
      <c r="LQ11" s="196"/>
      <c r="LR11" s="196"/>
      <c r="LS11" s="196"/>
      <c r="LT11" s="196"/>
      <c r="LU11" s="196"/>
      <c r="LV11" s="196"/>
      <c r="LW11" s="196"/>
      <c r="LX11" s="196"/>
      <c r="LY11" s="196"/>
      <c r="LZ11" s="196"/>
      <c r="MA11" s="196"/>
      <c r="MB11" s="196"/>
      <c r="MC11" s="196"/>
      <c r="MD11" s="196"/>
      <c r="ME11" s="196"/>
      <c r="MF11" s="196"/>
      <c r="MG11" s="196"/>
      <c r="MH11" s="196"/>
      <c r="MI11" s="196"/>
      <c r="MJ11" s="196"/>
      <c r="MK11" s="196"/>
      <c r="ML11" s="196"/>
      <c r="MM11" s="196"/>
      <c r="MN11" s="196"/>
      <c r="MO11" s="196"/>
      <c r="MP11" s="196"/>
      <c r="MQ11" s="196"/>
      <c r="MR11" s="196"/>
      <c r="MS11" s="196"/>
      <c r="MT11" s="196"/>
      <c r="MU11" s="196"/>
      <c r="MV11" s="196"/>
      <c r="MW11" s="196"/>
      <c r="MX11" s="196"/>
      <c r="MY11" s="196"/>
      <c r="MZ11" s="196"/>
      <c r="NA11" s="196"/>
      <c r="NB11" s="196"/>
      <c r="NC11" s="196"/>
      <c r="ND11" s="196"/>
      <c r="NE11" s="196"/>
      <c r="NF11" s="196"/>
      <c r="NG11" s="196"/>
      <c r="NH11" s="196"/>
      <c r="NI11" s="196"/>
      <c r="NJ11" s="196"/>
      <c r="NK11" s="196"/>
      <c r="NL11" s="196"/>
      <c r="NM11" s="196"/>
      <c r="NN11" s="196"/>
      <c r="NO11" s="196"/>
      <c r="NP11" s="196"/>
      <c r="NQ11" s="196"/>
      <c r="NR11" s="196"/>
      <c r="NS11" s="196"/>
      <c r="NT11" s="196"/>
      <c r="NU11" s="196"/>
      <c r="NV11" s="196"/>
      <c r="NW11" s="196"/>
      <c r="NX11" s="196"/>
      <c r="NY11" s="196"/>
      <c r="NZ11" s="196"/>
      <c r="OA11" s="196"/>
      <c r="OB11" s="196"/>
      <c r="OC11" s="196"/>
      <c r="OD11" s="196"/>
      <c r="OE11" s="196"/>
      <c r="OF11" s="196"/>
      <c r="OG11" s="196"/>
      <c r="OH11" s="196"/>
      <c r="OI11" s="196"/>
      <c r="OJ11" s="196"/>
      <c r="OK11" s="196"/>
      <c r="OL11" s="196"/>
      <c r="OM11" s="196"/>
      <c r="ON11" s="196"/>
      <c r="OO11" s="196"/>
      <c r="OP11" s="196"/>
      <c r="OQ11" s="196"/>
      <c r="OR11" s="196"/>
      <c r="OS11" s="196"/>
      <c r="OT11" s="196"/>
      <c r="OU11" s="196"/>
      <c r="OV11" s="196"/>
      <c r="OW11" s="196"/>
      <c r="OX11" s="196"/>
      <c r="OY11" s="196"/>
      <c r="OZ11" s="196"/>
      <c r="PA11" s="196"/>
      <c r="PB11" s="196"/>
      <c r="PC11" s="196"/>
      <c r="PD11" s="196"/>
      <c r="PE11" s="196"/>
      <c r="PF11" s="196"/>
      <c r="PG11" s="196"/>
      <c r="PH11" s="196"/>
      <c r="PI11" s="196"/>
      <c r="PJ11" s="196"/>
      <c r="PK11" s="196"/>
      <c r="PL11" s="196"/>
      <c r="PM11" s="196"/>
      <c r="PN11" s="196"/>
      <c r="PO11" s="196"/>
      <c r="PP11" s="196"/>
      <c r="PQ11" s="196"/>
      <c r="PR11" s="196"/>
      <c r="PS11" s="196"/>
      <c r="PT11" s="196"/>
      <c r="PU11" s="196"/>
      <c r="PV11" s="196"/>
      <c r="PW11" s="196"/>
      <c r="PX11" s="196"/>
      <c r="PY11" s="196"/>
      <c r="PZ11" s="196"/>
      <c r="QA11" s="196"/>
      <c r="QB11" s="196"/>
      <c r="QC11" s="196"/>
      <c r="QD11" s="196"/>
      <c r="QE11" s="196"/>
      <c r="QF11" s="196"/>
      <c r="QG11" s="196"/>
      <c r="QH11" s="196"/>
      <c r="QI11" s="196"/>
      <c r="QJ11" s="196"/>
      <c r="QK11" s="196"/>
      <c r="QL11" s="196"/>
      <c r="QM11" s="196"/>
      <c r="QN11" s="196"/>
      <c r="QO11" s="196"/>
      <c r="QP11" s="196"/>
      <c r="QQ11" s="196"/>
      <c r="QR11" s="196"/>
      <c r="QS11" s="196"/>
      <c r="QT11" s="196"/>
      <c r="QU11" s="196"/>
      <c r="QV11" s="196"/>
      <c r="QW11" s="196"/>
      <c r="QX11" s="196"/>
      <c r="QY11" s="196"/>
      <c r="QZ11" s="196"/>
      <c r="RA11" s="196"/>
      <c r="RB11" s="196"/>
      <c r="RC11" s="196"/>
      <c r="RD11" s="196"/>
      <c r="RE11" s="196"/>
      <c r="RF11" s="196"/>
      <c r="RG11" s="196"/>
      <c r="RH11" s="196"/>
      <c r="RI11" s="196"/>
      <c r="RJ11" s="196"/>
      <c r="RK11" s="196"/>
      <c r="RL11" s="196"/>
      <c r="RM11" s="196"/>
      <c r="RN11" s="196"/>
      <c r="RO11" s="196"/>
      <c r="RP11" s="196"/>
      <c r="RQ11" s="196"/>
      <c r="RR11" s="196"/>
      <c r="RS11" s="196"/>
      <c r="RT11" s="196"/>
      <c r="RU11" s="196"/>
      <c r="RV11" s="196"/>
      <c r="RW11" s="196"/>
      <c r="RX11" s="196"/>
      <c r="RY11" s="196"/>
    </row>
    <row r="12" s="195" customFormat="1" spans="1:493">
      <c r="A12" s="202"/>
      <c r="B12" s="200">
        <v>10</v>
      </c>
      <c r="C12" s="201" t="s">
        <v>2767</v>
      </c>
      <c r="D12" s="201" t="s">
        <v>2768</v>
      </c>
      <c r="E12" s="200">
        <v>40.74</v>
      </c>
      <c r="F12" s="200">
        <v>10</v>
      </c>
      <c r="G12" s="200">
        <v>5</v>
      </c>
      <c r="H12" s="200">
        <v>50</v>
      </c>
      <c r="I12" s="200">
        <v>203.7</v>
      </c>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6"/>
      <c r="AY12" s="196"/>
      <c r="AZ12" s="196"/>
      <c r="BA12" s="196"/>
      <c r="BB12" s="196"/>
      <c r="BC12" s="196"/>
      <c r="BD12" s="196"/>
      <c r="BE12" s="196"/>
      <c r="BF12" s="196"/>
      <c r="BG12" s="196"/>
      <c r="BH12" s="196"/>
      <c r="BI12" s="196"/>
      <c r="BJ12" s="196"/>
      <c r="BK12" s="196"/>
      <c r="BL12" s="196"/>
      <c r="BM12" s="196"/>
      <c r="BN12" s="196"/>
      <c r="BO12" s="196"/>
      <c r="BP12" s="196"/>
      <c r="BQ12" s="196"/>
      <c r="BR12" s="196"/>
      <c r="BS12" s="196"/>
      <c r="BT12" s="196"/>
      <c r="BU12" s="196"/>
      <c r="BV12" s="196"/>
      <c r="BW12" s="196"/>
      <c r="BX12" s="196"/>
      <c r="BY12" s="196"/>
      <c r="BZ12" s="196"/>
      <c r="CA12" s="196"/>
      <c r="CB12" s="196"/>
      <c r="CC12" s="196"/>
      <c r="CD12" s="196"/>
      <c r="CE12" s="196"/>
      <c r="CF12" s="196"/>
      <c r="CG12" s="196"/>
      <c r="CH12" s="196"/>
      <c r="CI12" s="196"/>
      <c r="CJ12" s="196"/>
      <c r="CK12" s="196"/>
      <c r="CL12" s="196"/>
      <c r="CM12" s="196"/>
      <c r="CN12" s="196"/>
      <c r="CO12" s="196"/>
      <c r="CP12" s="196"/>
      <c r="CQ12" s="196"/>
      <c r="CR12" s="196"/>
      <c r="CS12" s="196"/>
      <c r="CT12" s="196"/>
      <c r="CU12" s="196"/>
      <c r="CV12" s="196"/>
      <c r="CW12" s="196"/>
      <c r="CX12" s="196"/>
      <c r="CY12" s="196"/>
      <c r="CZ12" s="196"/>
      <c r="DA12" s="196"/>
      <c r="DB12" s="196"/>
      <c r="DC12" s="196"/>
      <c r="DD12" s="196"/>
      <c r="DE12" s="196"/>
      <c r="DF12" s="196"/>
      <c r="DG12" s="196"/>
      <c r="DH12" s="196"/>
      <c r="DI12" s="196"/>
      <c r="DJ12" s="196"/>
      <c r="DK12" s="196"/>
      <c r="DL12" s="196"/>
      <c r="DM12" s="196"/>
      <c r="DN12" s="196"/>
      <c r="DO12" s="196"/>
      <c r="DP12" s="196"/>
      <c r="DQ12" s="196"/>
      <c r="DR12" s="196"/>
      <c r="DS12" s="196"/>
      <c r="DT12" s="196"/>
      <c r="DU12" s="196"/>
      <c r="DV12" s="196"/>
      <c r="DW12" s="196"/>
      <c r="DX12" s="196"/>
      <c r="DY12" s="196"/>
      <c r="DZ12" s="196"/>
      <c r="EA12" s="196"/>
      <c r="EB12" s="196"/>
      <c r="EC12" s="196"/>
      <c r="ED12" s="196"/>
      <c r="EE12" s="196"/>
      <c r="EF12" s="196"/>
      <c r="EG12" s="196"/>
      <c r="EH12" s="196"/>
      <c r="EI12" s="196"/>
      <c r="EJ12" s="196"/>
      <c r="EK12" s="196"/>
      <c r="EL12" s="196"/>
      <c r="EM12" s="196"/>
      <c r="EN12" s="196"/>
      <c r="EO12" s="196"/>
      <c r="EP12" s="196"/>
      <c r="EQ12" s="196"/>
      <c r="ER12" s="196"/>
      <c r="ES12" s="196"/>
      <c r="ET12" s="196"/>
      <c r="EU12" s="196"/>
      <c r="EV12" s="196"/>
      <c r="EW12" s="196"/>
      <c r="EX12" s="196"/>
      <c r="EY12" s="196"/>
      <c r="EZ12" s="196"/>
      <c r="FA12" s="196"/>
      <c r="FB12" s="196"/>
      <c r="FC12" s="196"/>
      <c r="FD12" s="196"/>
      <c r="FE12" s="196"/>
      <c r="FF12" s="196"/>
      <c r="FG12" s="196"/>
      <c r="FH12" s="196"/>
      <c r="FI12" s="196"/>
      <c r="FJ12" s="196"/>
      <c r="FK12" s="196"/>
      <c r="FL12" s="196"/>
      <c r="FM12" s="196"/>
      <c r="FN12" s="196"/>
      <c r="FO12" s="196"/>
      <c r="FP12" s="196"/>
      <c r="FQ12" s="196"/>
      <c r="FR12" s="196"/>
      <c r="FS12" s="196"/>
      <c r="FT12" s="196"/>
      <c r="FU12" s="196"/>
      <c r="FV12" s="196"/>
      <c r="FW12" s="196"/>
      <c r="FX12" s="196"/>
      <c r="FY12" s="196"/>
      <c r="FZ12" s="196"/>
      <c r="GA12" s="196"/>
      <c r="GB12" s="196"/>
      <c r="GC12" s="196"/>
      <c r="GD12" s="196"/>
      <c r="GE12" s="196"/>
      <c r="GF12" s="196"/>
      <c r="GG12" s="196"/>
      <c r="GH12" s="196"/>
      <c r="GI12" s="196"/>
      <c r="GJ12" s="196"/>
      <c r="GK12" s="196"/>
      <c r="GL12" s="196"/>
      <c r="GM12" s="196"/>
      <c r="GN12" s="196"/>
      <c r="GO12" s="196"/>
      <c r="GP12" s="196"/>
      <c r="GQ12" s="196"/>
      <c r="GR12" s="196"/>
      <c r="GS12" s="196"/>
      <c r="GT12" s="196"/>
      <c r="GU12" s="196"/>
      <c r="GV12" s="196"/>
      <c r="GW12" s="196"/>
      <c r="GX12" s="196"/>
      <c r="GY12" s="196"/>
      <c r="GZ12" s="196"/>
      <c r="HA12" s="196"/>
      <c r="HB12" s="196"/>
      <c r="HC12" s="196"/>
      <c r="HD12" s="196"/>
      <c r="HE12" s="196"/>
      <c r="HF12" s="196"/>
      <c r="HG12" s="196"/>
      <c r="HH12" s="196"/>
      <c r="HI12" s="196"/>
      <c r="HJ12" s="196"/>
      <c r="HK12" s="196"/>
      <c r="HL12" s="196"/>
      <c r="HM12" s="196"/>
      <c r="HN12" s="196"/>
      <c r="HO12" s="196"/>
      <c r="HP12" s="196"/>
      <c r="HQ12" s="196"/>
      <c r="HR12" s="196"/>
      <c r="HS12" s="196"/>
      <c r="HT12" s="196"/>
      <c r="HU12" s="196"/>
      <c r="HV12" s="196"/>
      <c r="HW12" s="196"/>
      <c r="HX12" s="196"/>
      <c r="HY12" s="196"/>
      <c r="HZ12" s="196"/>
      <c r="IA12" s="196"/>
      <c r="IB12" s="196"/>
      <c r="IC12" s="196"/>
      <c r="ID12" s="196"/>
      <c r="IE12" s="196"/>
      <c r="IF12" s="196"/>
      <c r="IG12" s="196"/>
      <c r="IH12" s="196"/>
      <c r="II12" s="196"/>
      <c r="IJ12" s="196"/>
      <c r="IK12" s="196"/>
      <c r="IL12" s="196"/>
      <c r="IM12" s="196"/>
      <c r="IN12" s="196"/>
      <c r="IO12" s="196"/>
      <c r="IP12" s="196"/>
      <c r="IQ12" s="196"/>
      <c r="IR12" s="196"/>
      <c r="IS12" s="196"/>
      <c r="IT12" s="196"/>
      <c r="IU12" s="196"/>
      <c r="IV12" s="196"/>
      <c r="IW12" s="196"/>
      <c r="IX12" s="196"/>
      <c r="IY12" s="196"/>
      <c r="IZ12" s="196"/>
      <c r="JA12" s="196"/>
      <c r="JB12" s="196"/>
      <c r="JC12" s="196"/>
      <c r="JD12" s="196"/>
      <c r="JE12" s="196"/>
      <c r="JF12" s="196"/>
      <c r="JG12" s="196"/>
      <c r="JH12" s="196"/>
      <c r="JI12" s="196"/>
      <c r="JJ12" s="196"/>
      <c r="JK12" s="196"/>
      <c r="JL12" s="196"/>
      <c r="JM12" s="196"/>
      <c r="JN12" s="196"/>
      <c r="JO12" s="196"/>
      <c r="JP12" s="196"/>
      <c r="JQ12" s="196"/>
      <c r="JR12" s="196"/>
      <c r="JS12" s="196"/>
      <c r="JT12" s="196"/>
      <c r="JU12" s="196"/>
      <c r="JV12" s="196"/>
      <c r="JW12" s="196"/>
      <c r="JX12" s="196"/>
      <c r="JY12" s="196"/>
      <c r="JZ12" s="196"/>
      <c r="KA12" s="196"/>
      <c r="KB12" s="196"/>
      <c r="KC12" s="196"/>
      <c r="KD12" s="196"/>
      <c r="KE12" s="196"/>
      <c r="KF12" s="196"/>
      <c r="KG12" s="196"/>
      <c r="KH12" s="196"/>
      <c r="KI12" s="196"/>
      <c r="KJ12" s="196"/>
      <c r="KK12" s="196"/>
      <c r="KL12" s="196"/>
      <c r="KM12" s="196"/>
      <c r="KN12" s="196"/>
      <c r="KO12" s="196"/>
      <c r="KP12" s="196"/>
      <c r="KQ12" s="196"/>
      <c r="KR12" s="196"/>
      <c r="KS12" s="196"/>
      <c r="KT12" s="196"/>
      <c r="KU12" s="196"/>
      <c r="KV12" s="196"/>
      <c r="KW12" s="196"/>
      <c r="KX12" s="196"/>
      <c r="KY12" s="196"/>
      <c r="KZ12" s="196"/>
      <c r="LA12" s="196"/>
      <c r="LB12" s="196"/>
      <c r="LC12" s="196"/>
      <c r="LD12" s="196"/>
      <c r="LE12" s="196"/>
      <c r="LF12" s="196"/>
      <c r="LG12" s="196"/>
      <c r="LH12" s="196"/>
      <c r="LI12" s="196"/>
      <c r="LJ12" s="196"/>
      <c r="LK12" s="196"/>
      <c r="LL12" s="196"/>
      <c r="LM12" s="196"/>
      <c r="LN12" s="196"/>
      <c r="LO12" s="196"/>
      <c r="LP12" s="196"/>
      <c r="LQ12" s="196"/>
      <c r="LR12" s="196"/>
      <c r="LS12" s="196"/>
      <c r="LT12" s="196"/>
      <c r="LU12" s="196"/>
      <c r="LV12" s="196"/>
      <c r="LW12" s="196"/>
      <c r="LX12" s="196"/>
      <c r="LY12" s="196"/>
      <c r="LZ12" s="196"/>
      <c r="MA12" s="196"/>
      <c r="MB12" s="196"/>
      <c r="MC12" s="196"/>
      <c r="MD12" s="196"/>
      <c r="ME12" s="196"/>
      <c r="MF12" s="196"/>
      <c r="MG12" s="196"/>
      <c r="MH12" s="196"/>
      <c r="MI12" s="196"/>
      <c r="MJ12" s="196"/>
      <c r="MK12" s="196"/>
      <c r="ML12" s="196"/>
      <c r="MM12" s="196"/>
      <c r="MN12" s="196"/>
      <c r="MO12" s="196"/>
      <c r="MP12" s="196"/>
      <c r="MQ12" s="196"/>
      <c r="MR12" s="196"/>
      <c r="MS12" s="196"/>
      <c r="MT12" s="196"/>
      <c r="MU12" s="196"/>
      <c r="MV12" s="196"/>
      <c r="MW12" s="196"/>
      <c r="MX12" s="196"/>
      <c r="MY12" s="196"/>
      <c r="MZ12" s="196"/>
      <c r="NA12" s="196"/>
      <c r="NB12" s="196"/>
      <c r="NC12" s="196"/>
      <c r="ND12" s="196"/>
      <c r="NE12" s="196"/>
      <c r="NF12" s="196"/>
      <c r="NG12" s="196"/>
      <c r="NH12" s="196"/>
      <c r="NI12" s="196"/>
      <c r="NJ12" s="196"/>
      <c r="NK12" s="196"/>
      <c r="NL12" s="196"/>
      <c r="NM12" s="196"/>
      <c r="NN12" s="196"/>
      <c r="NO12" s="196"/>
      <c r="NP12" s="196"/>
      <c r="NQ12" s="196"/>
      <c r="NR12" s="196"/>
      <c r="NS12" s="196"/>
      <c r="NT12" s="196"/>
      <c r="NU12" s="196"/>
      <c r="NV12" s="196"/>
      <c r="NW12" s="196"/>
      <c r="NX12" s="196"/>
      <c r="NY12" s="196"/>
      <c r="NZ12" s="196"/>
      <c r="OA12" s="196"/>
      <c r="OB12" s="196"/>
      <c r="OC12" s="196"/>
      <c r="OD12" s="196"/>
      <c r="OE12" s="196"/>
      <c r="OF12" s="196"/>
      <c r="OG12" s="196"/>
      <c r="OH12" s="196"/>
      <c r="OI12" s="196"/>
      <c r="OJ12" s="196"/>
      <c r="OK12" s="196"/>
      <c r="OL12" s="196"/>
      <c r="OM12" s="196"/>
      <c r="ON12" s="196"/>
      <c r="OO12" s="196"/>
      <c r="OP12" s="196"/>
      <c r="OQ12" s="196"/>
      <c r="OR12" s="196"/>
      <c r="OS12" s="196"/>
      <c r="OT12" s="196"/>
      <c r="OU12" s="196"/>
      <c r="OV12" s="196"/>
      <c r="OW12" s="196"/>
      <c r="OX12" s="196"/>
      <c r="OY12" s="196"/>
      <c r="OZ12" s="196"/>
      <c r="PA12" s="196"/>
      <c r="PB12" s="196"/>
      <c r="PC12" s="196"/>
      <c r="PD12" s="196"/>
      <c r="PE12" s="196"/>
      <c r="PF12" s="196"/>
      <c r="PG12" s="196"/>
      <c r="PH12" s="196"/>
      <c r="PI12" s="196"/>
      <c r="PJ12" s="196"/>
      <c r="PK12" s="196"/>
      <c r="PL12" s="196"/>
      <c r="PM12" s="196"/>
      <c r="PN12" s="196"/>
      <c r="PO12" s="196"/>
      <c r="PP12" s="196"/>
      <c r="PQ12" s="196"/>
      <c r="PR12" s="196"/>
      <c r="PS12" s="196"/>
      <c r="PT12" s="196"/>
      <c r="PU12" s="196"/>
      <c r="PV12" s="196"/>
      <c r="PW12" s="196"/>
      <c r="PX12" s="196"/>
      <c r="PY12" s="196"/>
      <c r="PZ12" s="196"/>
      <c r="QA12" s="196"/>
      <c r="QB12" s="196"/>
      <c r="QC12" s="196"/>
      <c r="QD12" s="196"/>
      <c r="QE12" s="196"/>
      <c r="QF12" s="196"/>
      <c r="QG12" s="196"/>
      <c r="QH12" s="196"/>
      <c r="QI12" s="196"/>
      <c r="QJ12" s="196"/>
      <c r="QK12" s="196"/>
      <c r="QL12" s="196"/>
      <c r="QM12" s="196"/>
      <c r="QN12" s="196"/>
      <c r="QO12" s="196"/>
      <c r="QP12" s="196"/>
      <c r="QQ12" s="196"/>
      <c r="QR12" s="196"/>
      <c r="QS12" s="196"/>
      <c r="QT12" s="196"/>
      <c r="QU12" s="196"/>
      <c r="QV12" s="196"/>
      <c r="QW12" s="196"/>
      <c r="QX12" s="196"/>
      <c r="QY12" s="196"/>
      <c r="QZ12" s="196"/>
      <c r="RA12" s="196"/>
      <c r="RB12" s="196"/>
      <c r="RC12" s="196"/>
      <c r="RD12" s="196"/>
      <c r="RE12" s="196"/>
      <c r="RF12" s="196"/>
      <c r="RG12" s="196"/>
      <c r="RH12" s="196"/>
      <c r="RI12" s="196"/>
      <c r="RJ12" s="196"/>
      <c r="RK12" s="196"/>
      <c r="RL12" s="196"/>
      <c r="RM12" s="196"/>
      <c r="RN12" s="196"/>
      <c r="RO12" s="196"/>
      <c r="RP12" s="196"/>
      <c r="RQ12" s="196"/>
      <c r="RR12" s="196"/>
      <c r="RS12" s="196"/>
      <c r="RT12" s="196"/>
      <c r="RU12" s="196"/>
      <c r="RV12" s="196"/>
      <c r="RW12" s="196"/>
      <c r="RX12" s="196"/>
      <c r="RY12" s="196"/>
    </row>
    <row r="13" s="195" customFormat="1" spans="1:493">
      <c r="A13" s="202"/>
      <c r="B13" s="200">
        <v>11</v>
      </c>
      <c r="C13" s="201" t="s">
        <v>2769</v>
      </c>
      <c r="D13" s="201" t="s">
        <v>2770</v>
      </c>
      <c r="E13" s="200">
        <v>18.9</v>
      </c>
      <c r="F13" s="200">
        <v>32</v>
      </c>
      <c r="G13" s="200">
        <v>5</v>
      </c>
      <c r="H13" s="200">
        <v>160</v>
      </c>
      <c r="I13" s="200">
        <v>94.5</v>
      </c>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196"/>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c r="CO13" s="196"/>
      <c r="CP13" s="196"/>
      <c r="CQ13" s="196"/>
      <c r="CR13" s="196"/>
      <c r="CS13" s="196"/>
      <c r="CT13" s="196"/>
      <c r="CU13" s="196"/>
      <c r="CV13" s="196"/>
      <c r="CW13" s="196"/>
      <c r="CX13" s="196"/>
      <c r="CY13" s="196"/>
      <c r="CZ13" s="196"/>
      <c r="DA13" s="196"/>
      <c r="DB13" s="196"/>
      <c r="DC13" s="196"/>
      <c r="DD13" s="196"/>
      <c r="DE13" s="196"/>
      <c r="DF13" s="196"/>
      <c r="DG13" s="196"/>
      <c r="DH13" s="196"/>
      <c r="DI13" s="196"/>
      <c r="DJ13" s="196"/>
      <c r="DK13" s="196"/>
      <c r="DL13" s="196"/>
      <c r="DM13" s="196"/>
      <c r="DN13" s="196"/>
      <c r="DO13" s="196"/>
      <c r="DP13" s="196"/>
      <c r="DQ13" s="196"/>
      <c r="DR13" s="196"/>
      <c r="DS13" s="196"/>
      <c r="DT13" s="196"/>
      <c r="DU13" s="196"/>
      <c r="DV13" s="196"/>
      <c r="DW13" s="196"/>
      <c r="DX13" s="196"/>
      <c r="DY13" s="196"/>
      <c r="DZ13" s="196"/>
      <c r="EA13" s="196"/>
      <c r="EB13" s="196"/>
      <c r="EC13" s="196"/>
      <c r="ED13" s="196"/>
      <c r="EE13" s="196"/>
      <c r="EF13" s="196"/>
      <c r="EG13" s="196"/>
      <c r="EH13" s="196"/>
      <c r="EI13" s="196"/>
      <c r="EJ13" s="196"/>
      <c r="EK13" s="196"/>
      <c r="EL13" s="196"/>
      <c r="EM13" s="196"/>
      <c r="EN13" s="196"/>
      <c r="EO13" s="196"/>
      <c r="EP13" s="196"/>
      <c r="EQ13" s="196"/>
      <c r="ER13" s="196"/>
      <c r="ES13" s="196"/>
      <c r="ET13" s="196"/>
      <c r="EU13" s="196"/>
      <c r="EV13" s="196"/>
      <c r="EW13" s="196"/>
      <c r="EX13" s="196"/>
      <c r="EY13" s="196"/>
      <c r="EZ13" s="196"/>
      <c r="FA13" s="196"/>
      <c r="FB13" s="196"/>
      <c r="FC13" s="196"/>
      <c r="FD13" s="196"/>
      <c r="FE13" s="196"/>
      <c r="FF13" s="196"/>
      <c r="FG13" s="196"/>
      <c r="FH13" s="196"/>
      <c r="FI13" s="196"/>
      <c r="FJ13" s="196"/>
      <c r="FK13" s="196"/>
      <c r="FL13" s="196"/>
      <c r="FM13" s="196"/>
      <c r="FN13" s="196"/>
      <c r="FO13" s="196"/>
      <c r="FP13" s="196"/>
      <c r="FQ13" s="196"/>
      <c r="FR13" s="196"/>
      <c r="FS13" s="196"/>
      <c r="FT13" s="196"/>
      <c r="FU13" s="196"/>
      <c r="FV13" s="196"/>
      <c r="FW13" s="196"/>
      <c r="FX13" s="196"/>
      <c r="FY13" s="196"/>
      <c r="FZ13" s="196"/>
      <c r="GA13" s="196"/>
      <c r="GB13" s="196"/>
      <c r="GC13" s="196"/>
      <c r="GD13" s="196"/>
      <c r="GE13" s="196"/>
      <c r="GF13" s="196"/>
      <c r="GG13" s="196"/>
      <c r="GH13" s="196"/>
      <c r="GI13" s="196"/>
      <c r="GJ13" s="196"/>
      <c r="GK13" s="196"/>
      <c r="GL13" s="196"/>
      <c r="GM13" s="196"/>
      <c r="GN13" s="196"/>
      <c r="GO13" s="196"/>
      <c r="GP13" s="196"/>
      <c r="GQ13" s="196"/>
      <c r="GR13" s="196"/>
      <c r="GS13" s="196"/>
      <c r="GT13" s="196"/>
      <c r="GU13" s="196"/>
      <c r="GV13" s="196"/>
      <c r="GW13" s="196"/>
      <c r="GX13" s="196"/>
      <c r="GY13" s="196"/>
      <c r="GZ13" s="196"/>
      <c r="HA13" s="196"/>
      <c r="HB13" s="196"/>
      <c r="HC13" s="196"/>
      <c r="HD13" s="196"/>
      <c r="HE13" s="196"/>
      <c r="HF13" s="196"/>
      <c r="HG13" s="196"/>
      <c r="HH13" s="196"/>
      <c r="HI13" s="196"/>
      <c r="HJ13" s="196"/>
      <c r="HK13" s="196"/>
      <c r="HL13" s="196"/>
      <c r="HM13" s="196"/>
      <c r="HN13" s="196"/>
      <c r="HO13" s="196"/>
      <c r="HP13" s="196"/>
      <c r="HQ13" s="196"/>
      <c r="HR13" s="196"/>
      <c r="HS13" s="196"/>
      <c r="HT13" s="196"/>
      <c r="HU13" s="196"/>
      <c r="HV13" s="196"/>
      <c r="HW13" s="196"/>
      <c r="HX13" s="196"/>
      <c r="HY13" s="196"/>
      <c r="HZ13" s="196"/>
      <c r="IA13" s="196"/>
      <c r="IB13" s="196"/>
      <c r="IC13" s="196"/>
      <c r="ID13" s="196"/>
      <c r="IE13" s="196"/>
      <c r="IF13" s="196"/>
      <c r="IG13" s="196"/>
      <c r="IH13" s="196"/>
      <c r="II13" s="196"/>
      <c r="IJ13" s="196"/>
      <c r="IK13" s="196"/>
      <c r="IL13" s="196"/>
      <c r="IM13" s="196"/>
      <c r="IN13" s="196"/>
      <c r="IO13" s="196"/>
      <c r="IP13" s="196"/>
      <c r="IQ13" s="196"/>
      <c r="IR13" s="196"/>
      <c r="IS13" s="196"/>
      <c r="IT13" s="196"/>
      <c r="IU13" s="196"/>
      <c r="IV13" s="196"/>
      <c r="IW13" s="196"/>
      <c r="IX13" s="196"/>
      <c r="IY13" s="196"/>
      <c r="IZ13" s="196"/>
      <c r="JA13" s="196"/>
      <c r="JB13" s="196"/>
      <c r="JC13" s="196"/>
      <c r="JD13" s="196"/>
      <c r="JE13" s="196"/>
      <c r="JF13" s="196"/>
      <c r="JG13" s="196"/>
      <c r="JH13" s="196"/>
      <c r="JI13" s="196"/>
      <c r="JJ13" s="196"/>
      <c r="JK13" s="196"/>
      <c r="JL13" s="196"/>
      <c r="JM13" s="196"/>
      <c r="JN13" s="196"/>
      <c r="JO13" s="196"/>
      <c r="JP13" s="196"/>
      <c r="JQ13" s="196"/>
      <c r="JR13" s="196"/>
      <c r="JS13" s="196"/>
      <c r="JT13" s="196"/>
      <c r="JU13" s="196"/>
      <c r="JV13" s="196"/>
      <c r="JW13" s="196"/>
      <c r="JX13" s="196"/>
      <c r="JY13" s="196"/>
      <c r="JZ13" s="196"/>
      <c r="KA13" s="196"/>
      <c r="KB13" s="196"/>
      <c r="KC13" s="196"/>
      <c r="KD13" s="196"/>
      <c r="KE13" s="196"/>
      <c r="KF13" s="196"/>
      <c r="KG13" s="196"/>
      <c r="KH13" s="196"/>
      <c r="KI13" s="196"/>
      <c r="KJ13" s="196"/>
      <c r="KK13" s="196"/>
      <c r="KL13" s="196"/>
      <c r="KM13" s="196"/>
      <c r="KN13" s="196"/>
      <c r="KO13" s="196"/>
      <c r="KP13" s="196"/>
      <c r="KQ13" s="196"/>
      <c r="KR13" s="196"/>
      <c r="KS13" s="196"/>
      <c r="KT13" s="196"/>
      <c r="KU13" s="196"/>
      <c r="KV13" s="196"/>
      <c r="KW13" s="196"/>
      <c r="KX13" s="196"/>
      <c r="KY13" s="196"/>
      <c r="KZ13" s="196"/>
      <c r="LA13" s="196"/>
      <c r="LB13" s="196"/>
      <c r="LC13" s="196"/>
      <c r="LD13" s="196"/>
      <c r="LE13" s="196"/>
      <c r="LF13" s="196"/>
      <c r="LG13" s="196"/>
      <c r="LH13" s="196"/>
      <c r="LI13" s="196"/>
      <c r="LJ13" s="196"/>
      <c r="LK13" s="196"/>
      <c r="LL13" s="196"/>
      <c r="LM13" s="196"/>
      <c r="LN13" s="196"/>
      <c r="LO13" s="196"/>
      <c r="LP13" s="196"/>
      <c r="LQ13" s="196"/>
      <c r="LR13" s="196"/>
      <c r="LS13" s="196"/>
      <c r="LT13" s="196"/>
      <c r="LU13" s="196"/>
      <c r="LV13" s="196"/>
      <c r="LW13" s="196"/>
      <c r="LX13" s="196"/>
      <c r="LY13" s="196"/>
      <c r="LZ13" s="196"/>
      <c r="MA13" s="196"/>
      <c r="MB13" s="196"/>
      <c r="MC13" s="196"/>
      <c r="MD13" s="196"/>
      <c r="ME13" s="196"/>
      <c r="MF13" s="196"/>
      <c r="MG13" s="196"/>
      <c r="MH13" s="196"/>
      <c r="MI13" s="196"/>
      <c r="MJ13" s="196"/>
      <c r="MK13" s="196"/>
      <c r="ML13" s="196"/>
      <c r="MM13" s="196"/>
      <c r="MN13" s="196"/>
      <c r="MO13" s="196"/>
      <c r="MP13" s="196"/>
      <c r="MQ13" s="196"/>
      <c r="MR13" s="196"/>
      <c r="MS13" s="196"/>
      <c r="MT13" s="196"/>
      <c r="MU13" s="196"/>
      <c r="MV13" s="196"/>
      <c r="MW13" s="196"/>
      <c r="MX13" s="196"/>
      <c r="MY13" s="196"/>
      <c r="MZ13" s="196"/>
      <c r="NA13" s="196"/>
      <c r="NB13" s="196"/>
      <c r="NC13" s="196"/>
      <c r="ND13" s="196"/>
      <c r="NE13" s="196"/>
      <c r="NF13" s="196"/>
      <c r="NG13" s="196"/>
      <c r="NH13" s="196"/>
      <c r="NI13" s="196"/>
      <c r="NJ13" s="196"/>
      <c r="NK13" s="196"/>
      <c r="NL13" s="196"/>
      <c r="NM13" s="196"/>
      <c r="NN13" s="196"/>
      <c r="NO13" s="196"/>
      <c r="NP13" s="196"/>
      <c r="NQ13" s="196"/>
      <c r="NR13" s="196"/>
      <c r="NS13" s="196"/>
      <c r="NT13" s="196"/>
      <c r="NU13" s="196"/>
      <c r="NV13" s="196"/>
      <c r="NW13" s="196"/>
      <c r="NX13" s="196"/>
      <c r="NY13" s="196"/>
      <c r="NZ13" s="196"/>
      <c r="OA13" s="196"/>
      <c r="OB13" s="196"/>
      <c r="OC13" s="196"/>
      <c r="OD13" s="196"/>
      <c r="OE13" s="196"/>
      <c r="OF13" s="196"/>
      <c r="OG13" s="196"/>
      <c r="OH13" s="196"/>
      <c r="OI13" s="196"/>
      <c r="OJ13" s="196"/>
      <c r="OK13" s="196"/>
      <c r="OL13" s="196"/>
      <c r="OM13" s="196"/>
      <c r="ON13" s="196"/>
      <c r="OO13" s="196"/>
      <c r="OP13" s="196"/>
      <c r="OQ13" s="196"/>
      <c r="OR13" s="196"/>
      <c r="OS13" s="196"/>
      <c r="OT13" s="196"/>
      <c r="OU13" s="196"/>
      <c r="OV13" s="196"/>
      <c r="OW13" s="196"/>
      <c r="OX13" s="196"/>
      <c r="OY13" s="196"/>
      <c r="OZ13" s="196"/>
      <c r="PA13" s="196"/>
      <c r="PB13" s="196"/>
      <c r="PC13" s="196"/>
      <c r="PD13" s="196"/>
      <c r="PE13" s="196"/>
      <c r="PF13" s="196"/>
      <c r="PG13" s="196"/>
      <c r="PH13" s="196"/>
      <c r="PI13" s="196"/>
      <c r="PJ13" s="196"/>
      <c r="PK13" s="196"/>
      <c r="PL13" s="196"/>
      <c r="PM13" s="196"/>
      <c r="PN13" s="196"/>
      <c r="PO13" s="196"/>
      <c r="PP13" s="196"/>
      <c r="PQ13" s="196"/>
      <c r="PR13" s="196"/>
      <c r="PS13" s="196"/>
      <c r="PT13" s="196"/>
      <c r="PU13" s="196"/>
      <c r="PV13" s="196"/>
      <c r="PW13" s="196"/>
      <c r="PX13" s="196"/>
      <c r="PY13" s="196"/>
      <c r="PZ13" s="196"/>
      <c r="QA13" s="196"/>
      <c r="QB13" s="196"/>
      <c r="QC13" s="196"/>
      <c r="QD13" s="196"/>
      <c r="QE13" s="196"/>
      <c r="QF13" s="196"/>
      <c r="QG13" s="196"/>
      <c r="QH13" s="196"/>
      <c r="QI13" s="196"/>
      <c r="QJ13" s="196"/>
      <c r="QK13" s="196"/>
      <c r="QL13" s="196"/>
      <c r="QM13" s="196"/>
      <c r="QN13" s="196"/>
      <c r="QO13" s="196"/>
      <c r="QP13" s="196"/>
      <c r="QQ13" s="196"/>
      <c r="QR13" s="196"/>
      <c r="QS13" s="196"/>
      <c r="QT13" s="196"/>
      <c r="QU13" s="196"/>
      <c r="QV13" s="196"/>
      <c r="QW13" s="196"/>
      <c r="QX13" s="196"/>
      <c r="QY13" s="196"/>
      <c r="QZ13" s="196"/>
      <c r="RA13" s="196"/>
      <c r="RB13" s="196"/>
      <c r="RC13" s="196"/>
      <c r="RD13" s="196"/>
      <c r="RE13" s="196"/>
      <c r="RF13" s="196"/>
      <c r="RG13" s="196"/>
      <c r="RH13" s="196"/>
      <c r="RI13" s="196"/>
      <c r="RJ13" s="196"/>
      <c r="RK13" s="196"/>
      <c r="RL13" s="196"/>
      <c r="RM13" s="196"/>
      <c r="RN13" s="196"/>
      <c r="RO13" s="196"/>
      <c r="RP13" s="196"/>
      <c r="RQ13" s="196"/>
      <c r="RR13" s="196"/>
      <c r="RS13" s="196"/>
      <c r="RT13" s="196"/>
      <c r="RU13" s="196"/>
      <c r="RV13" s="196"/>
      <c r="RW13" s="196"/>
      <c r="RX13" s="196"/>
      <c r="RY13" s="196"/>
    </row>
    <row r="14" s="195" customFormat="1" spans="1:493">
      <c r="A14" s="202"/>
      <c r="B14" s="200">
        <v>12</v>
      </c>
      <c r="C14" s="201" t="s">
        <v>2771</v>
      </c>
      <c r="D14" s="203" t="s">
        <v>2772</v>
      </c>
      <c r="E14" s="200">
        <v>18.9</v>
      </c>
      <c r="F14" s="200">
        <v>1</v>
      </c>
      <c r="G14" s="200">
        <v>6</v>
      </c>
      <c r="H14" s="200">
        <v>6</v>
      </c>
      <c r="I14" s="200">
        <v>113.4</v>
      </c>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6"/>
      <c r="AP14" s="196"/>
      <c r="AQ14" s="196"/>
      <c r="AR14" s="196"/>
      <c r="AS14" s="196"/>
      <c r="AT14" s="196"/>
      <c r="AU14" s="196"/>
      <c r="AV14" s="196"/>
      <c r="AW14" s="196"/>
      <c r="AX14" s="196"/>
      <c r="AY14" s="196"/>
      <c r="AZ14" s="196"/>
      <c r="BA14" s="196"/>
      <c r="BB14" s="196"/>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c r="CO14" s="196"/>
      <c r="CP14" s="196"/>
      <c r="CQ14" s="196"/>
      <c r="CR14" s="196"/>
      <c r="CS14" s="196"/>
      <c r="CT14" s="196"/>
      <c r="CU14" s="196"/>
      <c r="CV14" s="196"/>
      <c r="CW14" s="196"/>
      <c r="CX14" s="196"/>
      <c r="CY14" s="196"/>
      <c r="CZ14" s="196"/>
      <c r="DA14" s="196"/>
      <c r="DB14" s="196"/>
      <c r="DC14" s="196"/>
      <c r="DD14" s="196"/>
      <c r="DE14" s="196"/>
      <c r="DF14" s="196"/>
      <c r="DG14" s="196"/>
      <c r="DH14" s="196"/>
      <c r="DI14" s="196"/>
      <c r="DJ14" s="196"/>
      <c r="DK14" s="196"/>
      <c r="DL14" s="196"/>
      <c r="DM14" s="196"/>
      <c r="DN14" s="196"/>
      <c r="DO14" s="196"/>
      <c r="DP14" s="196"/>
      <c r="DQ14" s="196"/>
      <c r="DR14" s="196"/>
      <c r="DS14" s="196"/>
      <c r="DT14" s="196"/>
      <c r="DU14" s="196"/>
      <c r="DV14" s="196"/>
      <c r="DW14" s="196"/>
      <c r="DX14" s="196"/>
      <c r="DY14" s="196"/>
      <c r="DZ14" s="196"/>
      <c r="EA14" s="196"/>
      <c r="EB14" s="196"/>
      <c r="EC14" s="196"/>
      <c r="ED14" s="196"/>
      <c r="EE14" s="196"/>
      <c r="EF14" s="196"/>
      <c r="EG14" s="196"/>
      <c r="EH14" s="196"/>
      <c r="EI14" s="196"/>
      <c r="EJ14" s="196"/>
      <c r="EK14" s="196"/>
      <c r="EL14" s="196"/>
      <c r="EM14" s="196"/>
      <c r="EN14" s="196"/>
      <c r="EO14" s="196"/>
      <c r="EP14" s="196"/>
      <c r="EQ14" s="196"/>
      <c r="ER14" s="196"/>
      <c r="ES14" s="196"/>
      <c r="ET14" s="196"/>
      <c r="EU14" s="196"/>
      <c r="EV14" s="196"/>
      <c r="EW14" s="196"/>
      <c r="EX14" s="196"/>
      <c r="EY14" s="196"/>
      <c r="EZ14" s="196"/>
      <c r="FA14" s="196"/>
      <c r="FB14" s="196"/>
      <c r="FC14" s="196"/>
      <c r="FD14" s="196"/>
      <c r="FE14" s="196"/>
      <c r="FF14" s="196"/>
      <c r="FG14" s="196"/>
      <c r="FH14" s="196"/>
      <c r="FI14" s="196"/>
      <c r="FJ14" s="196"/>
      <c r="FK14" s="196"/>
      <c r="FL14" s="196"/>
      <c r="FM14" s="196"/>
      <c r="FN14" s="196"/>
      <c r="FO14" s="196"/>
      <c r="FP14" s="196"/>
      <c r="FQ14" s="196"/>
      <c r="FR14" s="196"/>
      <c r="FS14" s="196"/>
      <c r="FT14" s="196"/>
      <c r="FU14" s="196"/>
      <c r="FV14" s="196"/>
      <c r="FW14" s="196"/>
      <c r="FX14" s="196"/>
      <c r="FY14" s="196"/>
      <c r="FZ14" s="196"/>
      <c r="GA14" s="196"/>
      <c r="GB14" s="196"/>
      <c r="GC14" s="196"/>
      <c r="GD14" s="196"/>
      <c r="GE14" s="196"/>
      <c r="GF14" s="196"/>
      <c r="GG14" s="196"/>
      <c r="GH14" s="196"/>
      <c r="GI14" s="196"/>
      <c r="GJ14" s="196"/>
      <c r="GK14" s="196"/>
      <c r="GL14" s="196"/>
      <c r="GM14" s="196"/>
      <c r="GN14" s="196"/>
      <c r="GO14" s="196"/>
      <c r="GP14" s="196"/>
      <c r="GQ14" s="196"/>
      <c r="GR14" s="196"/>
      <c r="GS14" s="196"/>
      <c r="GT14" s="196"/>
      <c r="GU14" s="196"/>
      <c r="GV14" s="196"/>
      <c r="GW14" s="196"/>
      <c r="GX14" s="196"/>
      <c r="GY14" s="196"/>
      <c r="GZ14" s="196"/>
      <c r="HA14" s="196"/>
      <c r="HB14" s="196"/>
      <c r="HC14" s="196"/>
      <c r="HD14" s="196"/>
      <c r="HE14" s="196"/>
      <c r="HF14" s="196"/>
      <c r="HG14" s="196"/>
      <c r="HH14" s="196"/>
      <c r="HI14" s="196"/>
      <c r="HJ14" s="196"/>
      <c r="HK14" s="196"/>
      <c r="HL14" s="196"/>
      <c r="HM14" s="196"/>
      <c r="HN14" s="196"/>
      <c r="HO14" s="196"/>
      <c r="HP14" s="196"/>
      <c r="HQ14" s="196"/>
      <c r="HR14" s="196"/>
      <c r="HS14" s="196"/>
      <c r="HT14" s="196"/>
      <c r="HU14" s="196"/>
      <c r="HV14" s="196"/>
      <c r="HW14" s="196"/>
      <c r="HX14" s="196"/>
      <c r="HY14" s="196"/>
      <c r="HZ14" s="196"/>
      <c r="IA14" s="196"/>
      <c r="IB14" s="196"/>
      <c r="IC14" s="196"/>
      <c r="ID14" s="196"/>
      <c r="IE14" s="196"/>
      <c r="IF14" s="196"/>
      <c r="IG14" s="196"/>
      <c r="IH14" s="196"/>
      <c r="II14" s="196"/>
      <c r="IJ14" s="196"/>
      <c r="IK14" s="196"/>
      <c r="IL14" s="196"/>
      <c r="IM14" s="196"/>
      <c r="IN14" s="196"/>
      <c r="IO14" s="196"/>
      <c r="IP14" s="196"/>
      <c r="IQ14" s="196"/>
      <c r="IR14" s="196"/>
      <c r="IS14" s="196"/>
      <c r="IT14" s="196"/>
      <c r="IU14" s="196"/>
      <c r="IV14" s="196"/>
      <c r="IW14" s="196"/>
      <c r="IX14" s="196"/>
      <c r="IY14" s="196"/>
      <c r="IZ14" s="196"/>
      <c r="JA14" s="196"/>
      <c r="JB14" s="196"/>
      <c r="JC14" s="196"/>
      <c r="JD14" s="196"/>
      <c r="JE14" s="196"/>
      <c r="JF14" s="196"/>
      <c r="JG14" s="196"/>
      <c r="JH14" s="196"/>
      <c r="JI14" s="196"/>
      <c r="JJ14" s="196"/>
      <c r="JK14" s="196"/>
      <c r="JL14" s="196"/>
      <c r="JM14" s="196"/>
      <c r="JN14" s="196"/>
      <c r="JO14" s="196"/>
      <c r="JP14" s="196"/>
      <c r="JQ14" s="196"/>
      <c r="JR14" s="196"/>
      <c r="JS14" s="196"/>
      <c r="JT14" s="196"/>
      <c r="JU14" s="196"/>
      <c r="JV14" s="196"/>
      <c r="JW14" s="196"/>
      <c r="JX14" s="196"/>
      <c r="JY14" s="196"/>
      <c r="JZ14" s="196"/>
      <c r="KA14" s="196"/>
      <c r="KB14" s="196"/>
      <c r="KC14" s="196"/>
      <c r="KD14" s="196"/>
      <c r="KE14" s="196"/>
      <c r="KF14" s="196"/>
      <c r="KG14" s="196"/>
      <c r="KH14" s="196"/>
      <c r="KI14" s="196"/>
      <c r="KJ14" s="196"/>
      <c r="KK14" s="196"/>
      <c r="KL14" s="196"/>
      <c r="KM14" s="196"/>
      <c r="KN14" s="196"/>
      <c r="KO14" s="196"/>
      <c r="KP14" s="196"/>
      <c r="KQ14" s="196"/>
      <c r="KR14" s="196"/>
      <c r="KS14" s="196"/>
      <c r="KT14" s="196"/>
      <c r="KU14" s="196"/>
      <c r="KV14" s="196"/>
      <c r="KW14" s="196"/>
      <c r="KX14" s="196"/>
      <c r="KY14" s="196"/>
      <c r="KZ14" s="196"/>
      <c r="LA14" s="196"/>
      <c r="LB14" s="196"/>
      <c r="LC14" s="196"/>
      <c r="LD14" s="196"/>
      <c r="LE14" s="196"/>
      <c r="LF14" s="196"/>
      <c r="LG14" s="196"/>
      <c r="LH14" s="196"/>
      <c r="LI14" s="196"/>
      <c r="LJ14" s="196"/>
      <c r="LK14" s="196"/>
      <c r="LL14" s="196"/>
      <c r="LM14" s="196"/>
      <c r="LN14" s="196"/>
      <c r="LO14" s="196"/>
      <c r="LP14" s="196"/>
      <c r="LQ14" s="196"/>
      <c r="LR14" s="196"/>
      <c r="LS14" s="196"/>
      <c r="LT14" s="196"/>
      <c r="LU14" s="196"/>
      <c r="LV14" s="196"/>
      <c r="LW14" s="196"/>
      <c r="LX14" s="196"/>
      <c r="LY14" s="196"/>
      <c r="LZ14" s="196"/>
      <c r="MA14" s="196"/>
      <c r="MB14" s="196"/>
      <c r="MC14" s="196"/>
      <c r="MD14" s="196"/>
      <c r="ME14" s="196"/>
      <c r="MF14" s="196"/>
      <c r="MG14" s="196"/>
      <c r="MH14" s="196"/>
      <c r="MI14" s="196"/>
      <c r="MJ14" s="196"/>
      <c r="MK14" s="196"/>
      <c r="ML14" s="196"/>
      <c r="MM14" s="196"/>
      <c r="MN14" s="196"/>
      <c r="MO14" s="196"/>
      <c r="MP14" s="196"/>
      <c r="MQ14" s="196"/>
      <c r="MR14" s="196"/>
      <c r="MS14" s="196"/>
      <c r="MT14" s="196"/>
      <c r="MU14" s="196"/>
      <c r="MV14" s="196"/>
      <c r="MW14" s="196"/>
      <c r="MX14" s="196"/>
      <c r="MY14" s="196"/>
      <c r="MZ14" s="196"/>
      <c r="NA14" s="196"/>
      <c r="NB14" s="196"/>
      <c r="NC14" s="196"/>
      <c r="ND14" s="196"/>
      <c r="NE14" s="196"/>
      <c r="NF14" s="196"/>
      <c r="NG14" s="196"/>
      <c r="NH14" s="196"/>
      <c r="NI14" s="196"/>
      <c r="NJ14" s="196"/>
      <c r="NK14" s="196"/>
      <c r="NL14" s="196"/>
      <c r="NM14" s="196"/>
      <c r="NN14" s="196"/>
      <c r="NO14" s="196"/>
      <c r="NP14" s="196"/>
      <c r="NQ14" s="196"/>
      <c r="NR14" s="196"/>
      <c r="NS14" s="196"/>
      <c r="NT14" s="196"/>
      <c r="NU14" s="196"/>
      <c r="NV14" s="196"/>
      <c r="NW14" s="196"/>
      <c r="NX14" s="196"/>
      <c r="NY14" s="196"/>
      <c r="NZ14" s="196"/>
      <c r="OA14" s="196"/>
      <c r="OB14" s="196"/>
      <c r="OC14" s="196"/>
      <c r="OD14" s="196"/>
      <c r="OE14" s="196"/>
      <c r="OF14" s="196"/>
      <c r="OG14" s="196"/>
      <c r="OH14" s="196"/>
      <c r="OI14" s="196"/>
      <c r="OJ14" s="196"/>
      <c r="OK14" s="196"/>
      <c r="OL14" s="196"/>
      <c r="OM14" s="196"/>
      <c r="ON14" s="196"/>
      <c r="OO14" s="196"/>
      <c r="OP14" s="196"/>
      <c r="OQ14" s="196"/>
      <c r="OR14" s="196"/>
      <c r="OS14" s="196"/>
      <c r="OT14" s="196"/>
      <c r="OU14" s="196"/>
      <c r="OV14" s="196"/>
      <c r="OW14" s="196"/>
      <c r="OX14" s="196"/>
      <c r="OY14" s="196"/>
      <c r="OZ14" s="196"/>
      <c r="PA14" s="196"/>
      <c r="PB14" s="196"/>
      <c r="PC14" s="196"/>
      <c r="PD14" s="196"/>
      <c r="PE14" s="196"/>
      <c r="PF14" s="196"/>
      <c r="PG14" s="196"/>
      <c r="PH14" s="196"/>
      <c r="PI14" s="196"/>
      <c r="PJ14" s="196"/>
      <c r="PK14" s="196"/>
      <c r="PL14" s="196"/>
      <c r="PM14" s="196"/>
      <c r="PN14" s="196"/>
      <c r="PO14" s="196"/>
      <c r="PP14" s="196"/>
      <c r="PQ14" s="196"/>
      <c r="PR14" s="196"/>
      <c r="PS14" s="196"/>
      <c r="PT14" s="196"/>
      <c r="PU14" s="196"/>
      <c r="PV14" s="196"/>
      <c r="PW14" s="196"/>
      <c r="PX14" s="196"/>
      <c r="PY14" s="196"/>
      <c r="PZ14" s="196"/>
      <c r="QA14" s="196"/>
      <c r="QB14" s="196"/>
      <c r="QC14" s="196"/>
      <c r="QD14" s="196"/>
      <c r="QE14" s="196"/>
      <c r="QF14" s="196"/>
      <c r="QG14" s="196"/>
      <c r="QH14" s="196"/>
      <c r="QI14" s="196"/>
      <c r="QJ14" s="196"/>
      <c r="QK14" s="196"/>
      <c r="QL14" s="196"/>
      <c r="QM14" s="196"/>
      <c r="QN14" s="196"/>
      <c r="QO14" s="196"/>
      <c r="QP14" s="196"/>
      <c r="QQ14" s="196"/>
      <c r="QR14" s="196"/>
      <c r="QS14" s="196"/>
      <c r="QT14" s="196"/>
      <c r="QU14" s="196"/>
      <c r="QV14" s="196"/>
      <c r="QW14" s="196"/>
      <c r="QX14" s="196"/>
      <c r="QY14" s="196"/>
      <c r="QZ14" s="196"/>
      <c r="RA14" s="196"/>
      <c r="RB14" s="196"/>
      <c r="RC14" s="196"/>
      <c r="RD14" s="196"/>
      <c r="RE14" s="196"/>
      <c r="RF14" s="196"/>
      <c r="RG14" s="196"/>
      <c r="RH14" s="196"/>
      <c r="RI14" s="196"/>
      <c r="RJ14" s="196"/>
      <c r="RK14" s="196"/>
      <c r="RL14" s="196"/>
      <c r="RM14" s="196"/>
      <c r="RN14" s="196"/>
      <c r="RO14" s="196"/>
      <c r="RP14" s="196"/>
      <c r="RQ14" s="196"/>
      <c r="RR14" s="196"/>
      <c r="RS14" s="196"/>
      <c r="RT14" s="196"/>
      <c r="RU14" s="196"/>
      <c r="RV14" s="196"/>
      <c r="RW14" s="196"/>
      <c r="RX14" s="196"/>
      <c r="RY14" s="196"/>
    </row>
    <row r="15" s="195" customFormat="1" spans="1:493">
      <c r="A15" s="202"/>
      <c r="B15" s="200">
        <v>13</v>
      </c>
      <c r="C15" s="201" t="s">
        <v>2773</v>
      </c>
      <c r="D15" s="200" t="s">
        <v>2774</v>
      </c>
      <c r="E15" s="200">
        <v>29.9</v>
      </c>
      <c r="F15" s="200">
        <v>15</v>
      </c>
      <c r="G15" s="200">
        <v>5</v>
      </c>
      <c r="H15" s="200">
        <v>75</v>
      </c>
      <c r="I15" s="200">
        <v>149.5</v>
      </c>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BZ15" s="196"/>
      <c r="CA15" s="196"/>
      <c r="CB15" s="196"/>
      <c r="CC15" s="196"/>
      <c r="CD15" s="196"/>
      <c r="CE15" s="196"/>
      <c r="CF15" s="196"/>
      <c r="CG15" s="196"/>
      <c r="CH15" s="196"/>
      <c r="CI15" s="196"/>
      <c r="CJ15" s="196"/>
      <c r="CK15" s="196"/>
      <c r="CL15" s="196"/>
      <c r="CM15" s="196"/>
      <c r="CN15" s="196"/>
      <c r="CO15" s="196"/>
      <c r="CP15" s="196"/>
      <c r="CQ15" s="196"/>
      <c r="CR15" s="196"/>
      <c r="CS15" s="196"/>
      <c r="CT15" s="196"/>
      <c r="CU15" s="196"/>
      <c r="CV15" s="196"/>
      <c r="CW15" s="196"/>
      <c r="CX15" s="196"/>
      <c r="CY15" s="196"/>
      <c r="CZ15" s="196"/>
      <c r="DA15" s="196"/>
      <c r="DB15" s="196"/>
      <c r="DC15" s="196"/>
      <c r="DD15" s="196"/>
      <c r="DE15" s="196"/>
      <c r="DF15" s="196"/>
      <c r="DG15" s="196"/>
      <c r="DH15" s="196"/>
      <c r="DI15" s="196"/>
      <c r="DJ15" s="196"/>
      <c r="DK15" s="196"/>
      <c r="DL15" s="196"/>
      <c r="DM15" s="196"/>
      <c r="DN15" s="196"/>
      <c r="DO15" s="196"/>
      <c r="DP15" s="196"/>
      <c r="DQ15" s="196"/>
      <c r="DR15" s="196"/>
      <c r="DS15" s="196"/>
      <c r="DT15" s="196"/>
      <c r="DU15" s="196"/>
      <c r="DV15" s="196"/>
      <c r="DW15" s="196"/>
      <c r="DX15" s="196"/>
      <c r="DY15" s="196"/>
      <c r="DZ15" s="196"/>
      <c r="EA15" s="196"/>
      <c r="EB15" s="196"/>
      <c r="EC15" s="196"/>
      <c r="ED15" s="196"/>
      <c r="EE15" s="196"/>
      <c r="EF15" s="196"/>
      <c r="EG15" s="196"/>
      <c r="EH15" s="196"/>
      <c r="EI15" s="196"/>
      <c r="EJ15" s="196"/>
      <c r="EK15" s="196"/>
      <c r="EL15" s="196"/>
      <c r="EM15" s="196"/>
      <c r="EN15" s="196"/>
      <c r="EO15" s="196"/>
      <c r="EP15" s="196"/>
      <c r="EQ15" s="196"/>
      <c r="ER15" s="196"/>
      <c r="ES15" s="196"/>
      <c r="ET15" s="196"/>
      <c r="EU15" s="196"/>
      <c r="EV15" s="196"/>
      <c r="EW15" s="196"/>
      <c r="EX15" s="196"/>
      <c r="EY15" s="196"/>
      <c r="EZ15" s="196"/>
      <c r="FA15" s="196"/>
      <c r="FB15" s="196"/>
      <c r="FC15" s="196"/>
      <c r="FD15" s="196"/>
      <c r="FE15" s="196"/>
      <c r="FF15" s="196"/>
      <c r="FG15" s="196"/>
      <c r="FH15" s="196"/>
      <c r="FI15" s="196"/>
      <c r="FJ15" s="196"/>
      <c r="FK15" s="196"/>
      <c r="FL15" s="196"/>
      <c r="FM15" s="196"/>
      <c r="FN15" s="196"/>
      <c r="FO15" s="196"/>
      <c r="FP15" s="196"/>
      <c r="FQ15" s="196"/>
      <c r="FR15" s="196"/>
      <c r="FS15" s="196"/>
      <c r="FT15" s="196"/>
      <c r="FU15" s="196"/>
      <c r="FV15" s="196"/>
      <c r="FW15" s="196"/>
      <c r="FX15" s="196"/>
      <c r="FY15" s="196"/>
      <c r="FZ15" s="196"/>
      <c r="GA15" s="196"/>
      <c r="GB15" s="196"/>
      <c r="GC15" s="196"/>
      <c r="GD15" s="196"/>
      <c r="GE15" s="196"/>
      <c r="GF15" s="196"/>
      <c r="GG15" s="196"/>
      <c r="GH15" s="196"/>
      <c r="GI15" s="196"/>
      <c r="GJ15" s="196"/>
      <c r="GK15" s="196"/>
      <c r="GL15" s="196"/>
      <c r="GM15" s="196"/>
      <c r="GN15" s="196"/>
      <c r="GO15" s="196"/>
      <c r="GP15" s="196"/>
      <c r="GQ15" s="196"/>
      <c r="GR15" s="196"/>
      <c r="GS15" s="196"/>
      <c r="GT15" s="196"/>
      <c r="GU15" s="196"/>
      <c r="GV15" s="196"/>
      <c r="GW15" s="196"/>
      <c r="GX15" s="196"/>
      <c r="GY15" s="196"/>
      <c r="GZ15" s="196"/>
      <c r="HA15" s="196"/>
      <c r="HB15" s="196"/>
      <c r="HC15" s="196"/>
      <c r="HD15" s="196"/>
      <c r="HE15" s="196"/>
      <c r="HF15" s="196"/>
      <c r="HG15" s="196"/>
      <c r="HH15" s="196"/>
      <c r="HI15" s="196"/>
      <c r="HJ15" s="196"/>
      <c r="HK15" s="196"/>
      <c r="HL15" s="196"/>
      <c r="HM15" s="196"/>
      <c r="HN15" s="196"/>
      <c r="HO15" s="196"/>
      <c r="HP15" s="196"/>
      <c r="HQ15" s="196"/>
      <c r="HR15" s="196"/>
      <c r="HS15" s="196"/>
      <c r="HT15" s="196"/>
      <c r="HU15" s="196"/>
      <c r="HV15" s="196"/>
      <c r="HW15" s="196"/>
      <c r="HX15" s="196"/>
      <c r="HY15" s="196"/>
      <c r="HZ15" s="196"/>
      <c r="IA15" s="196"/>
      <c r="IB15" s="196"/>
      <c r="IC15" s="196"/>
      <c r="ID15" s="196"/>
      <c r="IE15" s="196"/>
      <c r="IF15" s="196"/>
      <c r="IG15" s="196"/>
      <c r="IH15" s="196"/>
      <c r="II15" s="196"/>
      <c r="IJ15" s="196"/>
      <c r="IK15" s="196"/>
      <c r="IL15" s="196"/>
      <c r="IM15" s="196"/>
      <c r="IN15" s="196"/>
      <c r="IO15" s="196"/>
      <c r="IP15" s="196"/>
      <c r="IQ15" s="196"/>
      <c r="IR15" s="196"/>
      <c r="IS15" s="196"/>
      <c r="IT15" s="196"/>
      <c r="IU15" s="196"/>
      <c r="IV15" s="196"/>
      <c r="IW15" s="196"/>
      <c r="IX15" s="196"/>
      <c r="IY15" s="196"/>
      <c r="IZ15" s="196"/>
      <c r="JA15" s="196"/>
      <c r="JB15" s="196"/>
      <c r="JC15" s="196"/>
      <c r="JD15" s="196"/>
      <c r="JE15" s="196"/>
      <c r="JF15" s="196"/>
      <c r="JG15" s="196"/>
      <c r="JH15" s="196"/>
      <c r="JI15" s="196"/>
      <c r="JJ15" s="196"/>
      <c r="JK15" s="196"/>
      <c r="JL15" s="196"/>
      <c r="JM15" s="196"/>
      <c r="JN15" s="196"/>
      <c r="JO15" s="196"/>
      <c r="JP15" s="196"/>
      <c r="JQ15" s="196"/>
      <c r="JR15" s="196"/>
      <c r="JS15" s="196"/>
      <c r="JT15" s="196"/>
      <c r="JU15" s="196"/>
      <c r="JV15" s="196"/>
      <c r="JW15" s="196"/>
      <c r="JX15" s="196"/>
      <c r="JY15" s="196"/>
      <c r="JZ15" s="196"/>
      <c r="KA15" s="196"/>
      <c r="KB15" s="196"/>
      <c r="KC15" s="196"/>
      <c r="KD15" s="196"/>
      <c r="KE15" s="196"/>
      <c r="KF15" s="196"/>
      <c r="KG15" s="196"/>
      <c r="KH15" s="196"/>
      <c r="KI15" s="196"/>
      <c r="KJ15" s="196"/>
      <c r="KK15" s="196"/>
      <c r="KL15" s="196"/>
      <c r="KM15" s="196"/>
      <c r="KN15" s="196"/>
      <c r="KO15" s="196"/>
      <c r="KP15" s="196"/>
      <c r="KQ15" s="196"/>
      <c r="KR15" s="196"/>
      <c r="KS15" s="196"/>
      <c r="KT15" s="196"/>
      <c r="KU15" s="196"/>
      <c r="KV15" s="196"/>
      <c r="KW15" s="196"/>
      <c r="KX15" s="196"/>
      <c r="KY15" s="196"/>
      <c r="KZ15" s="196"/>
      <c r="LA15" s="196"/>
      <c r="LB15" s="196"/>
      <c r="LC15" s="196"/>
      <c r="LD15" s="196"/>
      <c r="LE15" s="196"/>
      <c r="LF15" s="196"/>
      <c r="LG15" s="196"/>
      <c r="LH15" s="196"/>
      <c r="LI15" s="196"/>
      <c r="LJ15" s="196"/>
      <c r="LK15" s="196"/>
      <c r="LL15" s="196"/>
      <c r="LM15" s="196"/>
      <c r="LN15" s="196"/>
      <c r="LO15" s="196"/>
      <c r="LP15" s="196"/>
      <c r="LQ15" s="196"/>
      <c r="LR15" s="196"/>
      <c r="LS15" s="196"/>
      <c r="LT15" s="196"/>
      <c r="LU15" s="196"/>
      <c r="LV15" s="196"/>
      <c r="LW15" s="196"/>
      <c r="LX15" s="196"/>
      <c r="LY15" s="196"/>
      <c r="LZ15" s="196"/>
      <c r="MA15" s="196"/>
      <c r="MB15" s="196"/>
      <c r="MC15" s="196"/>
      <c r="MD15" s="196"/>
      <c r="ME15" s="196"/>
      <c r="MF15" s="196"/>
      <c r="MG15" s="196"/>
      <c r="MH15" s="196"/>
      <c r="MI15" s="196"/>
      <c r="MJ15" s="196"/>
      <c r="MK15" s="196"/>
      <c r="ML15" s="196"/>
      <c r="MM15" s="196"/>
      <c r="MN15" s="196"/>
      <c r="MO15" s="196"/>
      <c r="MP15" s="196"/>
      <c r="MQ15" s="196"/>
      <c r="MR15" s="196"/>
      <c r="MS15" s="196"/>
      <c r="MT15" s="196"/>
      <c r="MU15" s="196"/>
      <c r="MV15" s="196"/>
      <c r="MW15" s="196"/>
      <c r="MX15" s="196"/>
      <c r="MY15" s="196"/>
      <c r="MZ15" s="196"/>
      <c r="NA15" s="196"/>
      <c r="NB15" s="196"/>
      <c r="NC15" s="196"/>
      <c r="ND15" s="196"/>
      <c r="NE15" s="196"/>
      <c r="NF15" s="196"/>
      <c r="NG15" s="196"/>
      <c r="NH15" s="196"/>
      <c r="NI15" s="196"/>
      <c r="NJ15" s="196"/>
      <c r="NK15" s="196"/>
      <c r="NL15" s="196"/>
      <c r="NM15" s="196"/>
      <c r="NN15" s="196"/>
      <c r="NO15" s="196"/>
      <c r="NP15" s="196"/>
      <c r="NQ15" s="196"/>
      <c r="NR15" s="196"/>
      <c r="NS15" s="196"/>
      <c r="NT15" s="196"/>
      <c r="NU15" s="196"/>
      <c r="NV15" s="196"/>
      <c r="NW15" s="196"/>
      <c r="NX15" s="196"/>
      <c r="NY15" s="196"/>
      <c r="NZ15" s="196"/>
      <c r="OA15" s="196"/>
      <c r="OB15" s="196"/>
      <c r="OC15" s="196"/>
      <c r="OD15" s="196"/>
      <c r="OE15" s="196"/>
      <c r="OF15" s="196"/>
      <c r="OG15" s="196"/>
      <c r="OH15" s="196"/>
      <c r="OI15" s="196"/>
      <c r="OJ15" s="196"/>
      <c r="OK15" s="196"/>
      <c r="OL15" s="196"/>
      <c r="OM15" s="196"/>
      <c r="ON15" s="196"/>
      <c r="OO15" s="196"/>
      <c r="OP15" s="196"/>
      <c r="OQ15" s="196"/>
      <c r="OR15" s="196"/>
      <c r="OS15" s="196"/>
      <c r="OT15" s="196"/>
      <c r="OU15" s="196"/>
      <c r="OV15" s="196"/>
      <c r="OW15" s="196"/>
      <c r="OX15" s="196"/>
      <c r="OY15" s="196"/>
      <c r="OZ15" s="196"/>
      <c r="PA15" s="196"/>
      <c r="PB15" s="196"/>
      <c r="PC15" s="196"/>
      <c r="PD15" s="196"/>
      <c r="PE15" s="196"/>
      <c r="PF15" s="196"/>
      <c r="PG15" s="196"/>
      <c r="PH15" s="196"/>
      <c r="PI15" s="196"/>
      <c r="PJ15" s="196"/>
      <c r="PK15" s="196"/>
      <c r="PL15" s="196"/>
      <c r="PM15" s="196"/>
      <c r="PN15" s="196"/>
      <c r="PO15" s="196"/>
      <c r="PP15" s="196"/>
      <c r="PQ15" s="196"/>
      <c r="PR15" s="196"/>
      <c r="PS15" s="196"/>
      <c r="PT15" s="196"/>
      <c r="PU15" s="196"/>
      <c r="PV15" s="196"/>
      <c r="PW15" s="196"/>
      <c r="PX15" s="196"/>
      <c r="PY15" s="196"/>
      <c r="PZ15" s="196"/>
      <c r="QA15" s="196"/>
      <c r="QB15" s="196"/>
      <c r="QC15" s="196"/>
      <c r="QD15" s="196"/>
      <c r="QE15" s="196"/>
      <c r="QF15" s="196"/>
      <c r="QG15" s="196"/>
      <c r="QH15" s="196"/>
      <c r="QI15" s="196"/>
      <c r="QJ15" s="196"/>
      <c r="QK15" s="196"/>
      <c r="QL15" s="196"/>
      <c r="QM15" s="196"/>
      <c r="QN15" s="196"/>
      <c r="QO15" s="196"/>
      <c r="QP15" s="196"/>
      <c r="QQ15" s="196"/>
      <c r="QR15" s="196"/>
      <c r="QS15" s="196"/>
      <c r="QT15" s="196"/>
      <c r="QU15" s="196"/>
      <c r="QV15" s="196"/>
      <c r="QW15" s="196"/>
      <c r="QX15" s="196"/>
      <c r="QY15" s="196"/>
      <c r="QZ15" s="196"/>
      <c r="RA15" s="196"/>
      <c r="RB15" s="196"/>
      <c r="RC15" s="196"/>
      <c r="RD15" s="196"/>
      <c r="RE15" s="196"/>
      <c r="RF15" s="196"/>
      <c r="RG15" s="196"/>
      <c r="RH15" s="196"/>
      <c r="RI15" s="196"/>
      <c r="RJ15" s="196"/>
      <c r="RK15" s="196"/>
      <c r="RL15" s="196"/>
      <c r="RM15" s="196"/>
      <c r="RN15" s="196"/>
      <c r="RO15" s="196"/>
      <c r="RP15" s="196"/>
      <c r="RQ15" s="196"/>
      <c r="RR15" s="196"/>
      <c r="RS15" s="196"/>
      <c r="RT15" s="196"/>
      <c r="RU15" s="196"/>
      <c r="RV15" s="196"/>
      <c r="RW15" s="196"/>
      <c r="RX15" s="196"/>
      <c r="RY15" s="196"/>
    </row>
    <row r="16" s="195" customFormat="1" spans="1:493">
      <c r="A16" s="202"/>
      <c r="B16" s="200">
        <v>14</v>
      </c>
      <c r="C16" s="201" t="s">
        <v>2775</v>
      </c>
      <c r="D16" s="203" t="s">
        <v>2776</v>
      </c>
      <c r="E16" s="200">
        <v>55.9</v>
      </c>
      <c r="F16" s="200">
        <v>24</v>
      </c>
      <c r="G16" s="200">
        <v>2</v>
      </c>
      <c r="H16" s="200">
        <v>48</v>
      </c>
      <c r="I16" s="200">
        <v>111.8</v>
      </c>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c r="CP16" s="196"/>
      <c r="CQ16" s="196"/>
      <c r="CR16" s="196"/>
      <c r="CS16" s="196"/>
      <c r="CT16" s="196"/>
      <c r="CU16" s="196"/>
      <c r="CV16" s="196"/>
      <c r="CW16" s="196"/>
      <c r="CX16" s="196"/>
      <c r="CY16" s="196"/>
      <c r="CZ16" s="196"/>
      <c r="DA16" s="196"/>
      <c r="DB16" s="196"/>
      <c r="DC16" s="196"/>
      <c r="DD16" s="196"/>
      <c r="DE16" s="196"/>
      <c r="DF16" s="196"/>
      <c r="DG16" s="196"/>
      <c r="DH16" s="196"/>
      <c r="DI16" s="196"/>
      <c r="DJ16" s="196"/>
      <c r="DK16" s="196"/>
      <c r="DL16" s="196"/>
      <c r="DM16" s="196"/>
      <c r="DN16" s="196"/>
      <c r="DO16" s="196"/>
      <c r="DP16" s="196"/>
      <c r="DQ16" s="196"/>
      <c r="DR16" s="196"/>
      <c r="DS16" s="196"/>
      <c r="DT16" s="196"/>
      <c r="DU16" s="196"/>
      <c r="DV16" s="196"/>
      <c r="DW16" s="196"/>
      <c r="DX16" s="196"/>
      <c r="DY16" s="196"/>
      <c r="DZ16" s="196"/>
      <c r="EA16" s="196"/>
      <c r="EB16" s="196"/>
      <c r="EC16" s="196"/>
      <c r="ED16" s="196"/>
      <c r="EE16" s="196"/>
      <c r="EF16" s="196"/>
      <c r="EG16" s="196"/>
      <c r="EH16" s="196"/>
      <c r="EI16" s="196"/>
      <c r="EJ16" s="196"/>
      <c r="EK16" s="196"/>
      <c r="EL16" s="196"/>
      <c r="EM16" s="196"/>
      <c r="EN16" s="196"/>
      <c r="EO16" s="196"/>
      <c r="EP16" s="196"/>
      <c r="EQ16" s="196"/>
      <c r="ER16" s="196"/>
      <c r="ES16" s="196"/>
      <c r="ET16" s="196"/>
      <c r="EU16" s="196"/>
      <c r="EV16" s="196"/>
      <c r="EW16" s="196"/>
      <c r="EX16" s="196"/>
      <c r="EY16" s="196"/>
      <c r="EZ16" s="196"/>
      <c r="FA16" s="196"/>
      <c r="FB16" s="196"/>
      <c r="FC16" s="196"/>
      <c r="FD16" s="196"/>
      <c r="FE16" s="196"/>
      <c r="FF16" s="196"/>
      <c r="FG16" s="196"/>
      <c r="FH16" s="196"/>
      <c r="FI16" s="196"/>
      <c r="FJ16" s="196"/>
      <c r="FK16" s="196"/>
      <c r="FL16" s="196"/>
      <c r="FM16" s="196"/>
      <c r="FN16" s="196"/>
      <c r="FO16" s="196"/>
      <c r="FP16" s="196"/>
      <c r="FQ16" s="196"/>
      <c r="FR16" s="196"/>
      <c r="FS16" s="196"/>
      <c r="FT16" s="196"/>
      <c r="FU16" s="196"/>
      <c r="FV16" s="196"/>
      <c r="FW16" s="196"/>
      <c r="FX16" s="196"/>
      <c r="FY16" s="196"/>
      <c r="FZ16" s="196"/>
      <c r="GA16" s="196"/>
      <c r="GB16" s="196"/>
      <c r="GC16" s="196"/>
      <c r="GD16" s="196"/>
      <c r="GE16" s="196"/>
      <c r="GF16" s="196"/>
      <c r="GG16" s="196"/>
      <c r="GH16" s="196"/>
      <c r="GI16" s="196"/>
      <c r="GJ16" s="196"/>
      <c r="GK16" s="196"/>
      <c r="GL16" s="196"/>
      <c r="GM16" s="196"/>
      <c r="GN16" s="196"/>
      <c r="GO16" s="196"/>
      <c r="GP16" s="196"/>
      <c r="GQ16" s="196"/>
      <c r="GR16" s="196"/>
      <c r="GS16" s="196"/>
      <c r="GT16" s="196"/>
      <c r="GU16" s="196"/>
      <c r="GV16" s="196"/>
      <c r="GW16" s="196"/>
      <c r="GX16" s="196"/>
      <c r="GY16" s="196"/>
      <c r="GZ16" s="196"/>
      <c r="HA16" s="196"/>
      <c r="HB16" s="196"/>
      <c r="HC16" s="196"/>
      <c r="HD16" s="196"/>
      <c r="HE16" s="196"/>
      <c r="HF16" s="196"/>
      <c r="HG16" s="196"/>
      <c r="HH16" s="196"/>
      <c r="HI16" s="196"/>
      <c r="HJ16" s="196"/>
      <c r="HK16" s="196"/>
      <c r="HL16" s="196"/>
      <c r="HM16" s="196"/>
      <c r="HN16" s="196"/>
      <c r="HO16" s="196"/>
      <c r="HP16" s="196"/>
      <c r="HQ16" s="196"/>
      <c r="HR16" s="196"/>
      <c r="HS16" s="196"/>
      <c r="HT16" s="196"/>
      <c r="HU16" s="196"/>
      <c r="HV16" s="196"/>
      <c r="HW16" s="196"/>
      <c r="HX16" s="196"/>
      <c r="HY16" s="196"/>
      <c r="HZ16" s="196"/>
      <c r="IA16" s="196"/>
      <c r="IB16" s="196"/>
      <c r="IC16" s="196"/>
      <c r="ID16" s="196"/>
      <c r="IE16" s="196"/>
      <c r="IF16" s="196"/>
      <c r="IG16" s="196"/>
      <c r="IH16" s="196"/>
      <c r="II16" s="196"/>
      <c r="IJ16" s="196"/>
      <c r="IK16" s="196"/>
      <c r="IL16" s="196"/>
      <c r="IM16" s="196"/>
      <c r="IN16" s="196"/>
      <c r="IO16" s="196"/>
      <c r="IP16" s="196"/>
      <c r="IQ16" s="196"/>
      <c r="IR16" s="196"/>
      <c r="IS16" s="196"/>
      <c r="IT16" s="196"/>
      <c r="IU16" s="196"/>
      <c r="IV16" s="196"/>
      <c r="IW16" s="196"/>
      <c r="IX16" s="196"/>
      <c r="IY16" s="196"/>
      <c r="IZ16" s="196"/>
      <c r="JA16" s="196"/>
      <c r="JB16" s="196"/>
      <c r="JC16" s="196"/>
      <c r="JD16" s="196"/>
      <c r="JE16" s="196"/>
      <c r="JF16" s="196"/>
      <c r="JG16" s="196"/>
      <c r="JH16" s="196"/>
      <c r="JI16" s="196"/>
      <c r="JJ16" s="196"/>
      <c r="JK16" s="196"/>
      <c r="JL16" s="196"/>
      <c r="JM16" s="196"/>
      <c r="JN16" s="196"/>
      <c r="JO16" s="196"/>
      <c r="JP16" s="196"/>
      <c r="JQ16" s="196"/>
      <c r="JR16" s="196"/>
      <c r="JS16" s="196"/>
      <c r="JT16" s="196"/>
      <c r="JU16" s="196"/>
      <c r="JV16" s="196"/>
      <c r="JW16" s="196"/>
      <c r="JX16" s="196"/>
      <c r="JY16" s="196"/>
      <c r="JZ16" s="196"/>
      <c r="KA16" s="196"/>
      <c r="KB16" s="196"/>
      <c r="KC16" s="196"/>
      <c r="KD16" s="196"/>
      <c r="KE16" s="196"/>
      <c r="KF16" s="196"/>
      <c r="KG16" s="196"/>
      <c r="KH16" s="196"/>
      <c r="KI16" s="196"/>
      <c r="KJ16" s="196"/>
      <c r="KK16" s="196"/>
      <c r="KL16" s="196"/>
      <c r="KM16" s="196"/>
      <c r="KN16" s="196"/>
      <c r="KO16" s="196"/>
      <c r="KP16" s="196"/>
      <c r="KQ16" s="196"/>
      <c r="KR16" s="196"/>
      <c r="KS16" s="196"/>
      <c r="KT16" s="196"/>
      <c r="KU16" s="196"/>
      <c r="KV16" s="196"/>
      <c r="KW16" s="196"/>
      <c r="KX16" s="196"/>
      <c r="KY16" s="196"/>
      <c r="KZ16" s="196"/>
      <c r="LA16" s="196"/>
      <c r="LB16" s="196"/>
      <c r="LC16" s="196"/>
      <c r="LD16" s="196"/>
      <c r="LE16" s="196"/>
      <c r="LF16" s="196"/>
      <c r="LG16" s="196"/>
      <c r="LH16" s="196"/>
      <c r="LI16" s="196"/>
      <c r="LJ16" s="196"/>
      <c r="LK16" s="196"/>
      <c r="LL16" s="196"/>
      <c r="LM16" s="196"/>
      <c r="LN16" s="196"/>
      <c r="LO16" s="196"/>
      <c r="LP16" s="196"/>
      <c r="LQ16" s="196"/>
      <c r="LR16" s="196"/>
      <c r="LS16" s="196"/>
      <c r="LT16" s="196"/>
      <c r="LU16" s="196"/>
      <c r="LV16" s="196"/>
      <c r="LW16" s="196"/>
      <c r="LX16" s="196"/>
      <c r="LY16" s="196"/>
      <c r="LZ16" s="196"/>
      <c r="MA16" s="196"/>
      <c r="MB16" s="196"/>
      <c r="MC16" s="196"/>
      <c r="MD16" s="196"/>
      <c r="ME16" s="196"/>
      <c r="MF16" s="196"/>
      <c r="MG16" s="196"/>
      <c r="MH16" s="196"/>
      <c r="MI16" s="196"/>
      <c r="MJ16" s="196"/>
      <c r="MK16" s="196"/>
      <c r="ML16" s="196"/>
      <c r="MM16" s="196"/>
      <c r="MN16" s="196"/>
      <c r="MO16" s="196"/>
      <c r="MP16" s="196"/>
      <c r="MQ16" s="196"/>
      <c r="MR16" s="196"/>
      <c r="MS16" s="196"/>
      <c r="MT16" s="196"/>
      <c r="MU16" s="196"/>
      <c r="MV16" s="196"/>
      <c r="MW16" s="196"/>
      <c r="MX16" s="196"/>
      <c r="MY16" s="196"/>
      <c r="MZ16" s="196"/>
      <c r="NA16" s="196"/>
      <c r="NB16" s="196"/>
      <c r="NC16" s="196"/>
      <c r="ND16" s="196"/>
      <c r="NE16" s="196"/>
      <c r="NF16" s="196"/>
      <c r="NG16" s="196"/>
      <c r="NH16" s="196"/>
      <c r="NI16" s="196"/>
      <c r="NJ16" s="196"/>
      <c r="NK16" s="196"/>
      <c r="NL16" s="196"/>
      <c r="NM16" s="196"/>
      <c r="NN16" s="196"/>
      <c r="NO16" s="196"/>
      <c r="NP16" s="196"/>
      <c r="NQ16" s="196"/>
      <c r="NR16" s="196"/>
      <c r="NS16" s="196"/>
      <c r="NT16" s="196"/>
      <c r="NU16" s="196"/>
      <c r="NV16" s="196"/>
      <c r="NW16" s="196"/>
      <c r="NX16" s="196"/>
      <c r="NY16" s="196"/>
      <c r="NZ16" s="196"/>
      <c r="OA16" s="196"/>
      <c r="OB16" s="196"/>
      <c r="OC16" s="196"/>
      <c r="OD16" s="196"/>
      <c r="OE16" s="196"/>
      <c r="OF16" s="196"/>
      <c r="OG16" s="196"/>
      <c r="OH16" s="196"/>
      <c r="OI16" s="196"/>
      <c r="OJ16" s="196"/>
      <c r="OK16" s="196"/>
      <c r="OL16" s="196"/>
      <c r="OM16" s="196"/>
      <c r="ON16" s="196"/>
      <c r="OO16" s="196"/>
      <c r="OP16" s="196"/>
      <c r="OQ16" s="196"/>
      <c r="OR16" s="196"/>
      <c r="OS16" s="196"/>
      <c r="OT16" s="196"/>
      <c r="OU16" s="196"/>
      <c r="OV16" s="196"/>
      <c r="OW16" s="196"/>
      <c r="OX16" s="196"/>
      <c r="OY16" s="196"/>
      <c r="OZ16" s="196"/>
      <c r="PA16" s="196"/>
      <c r="PB16" s="196"/>
      <c r="PC16" s="196"/>
      <c r="PD16" s="196"/>
      <c r="PE16" s="196"/>
      <c r="PF16" s="196"/>
      <c r="PG16" s="196"/>
      <c r="PH16" s="196"/>
      <c r="PI16" s="196"/>
      <c r="PJ16" s="196"/>
      <c r="PK16" s="196"/>
      <c r="PL16" s="196"/>
      <c r="PM16" s="196"/>
      <c r="PN16" s="196"/>
      <c r="PO16" s="196"/>
      <c r="PP16" s="196"/>
      <c r="PQ16" s="196"/>
      <c r="PR16" s="196"/>
      <c r="PS16" s="196"/>
      <c r="PT16" s="196"/>
      <c r="PU16" s="196"/>
      <c r="PV16" s="196"/>
      <c r="PW16" s="196"/>
      <c r="PX16" s="196"/>
      <c r="PY16" s="196"/>
      <c r="PZ16" s="196"/>
      <c r="QA16" s="196"/>
      <c r="QB16" s="196"/>
      <c r="QC16" s="196"/>
      <c r="QD16" s="196"/>
      <c r="QE16" s="196"/>
      <c r="QF16" s="196"/>
      <c r="QG16" s="196"/>
      <c r="QH16" s="196"/>
      <c r="QI16" s="196"/>
      <c r="QJ16" s="196"/>
      <c r="QK16" s="196"/>
      <c r="QL16" s="196"/>
      <c r="QM16" s="196"/>
      <c r="QN16" s="196"/>
      <c r="QO16" s="196"/>
      <c r="QP16" s="196"/>
      <c r="QQ16" s="196"/>
      <c r="QR16" s="196"/>
      <c r="QS16" s="196"/>
      <c r="QT16" s="196"/>
      <c r="QU16" s="196"/>
      <c r="QV16" s="196"/>
      <c r="QW16" s="196"/>
      <c r="QX16" s="196"/>
      <c r="QY16" s="196"/>
      <c r="QZ16" s="196"/>
      <c r="RA16" s="196"/>
      <c r="RB16" s="196"/>
      <c r="RC16" s="196"/>
      <c r="RD16" s="196"/>
      <c r="RE16" s="196"/>
      <c r="RF16" s="196"/>
      <c r="RG16" s="196"/>
      <c r="RH16" s="196"/>
      <c r="RI16" s="196"/>
      <c r="RJ16" s="196"/>
      <c r="RK16" s="196"/>
      <c r="RL16" s="196"/>
      <c r="RM16" s="196"/>
      <c r="RN16" s="196"/>
      <c r="RO16" s="196"/>
      <c r="RP16" s="196"/>
      <c r="RQ16" s="196"/>
      <c r="RR16" s="196"/>
      <c r="RS16" s="196"/>
      <c r="RT16" s="196"/>
      <c r="RU16" s="196"/>
      <c r="RV16" s="196"/>
      <c r="RW16" s="196"/>
      <c r="RX16" s="196"/>
      <c r="RY16" s="196"/>
    </row>
    <row r="17" s="195" customFormat="1" spans="1:493">
      <c r="A17" s="202"/>
      <c r="B17" s="200">
        <v>15</v>
      </c>
      <c r="C17" s="201" t="s">
        <v>2777</v>
      </c>
      <c r="D17" s="200" t="s">
        <v>2778</v>
      </c>
      <c r="E17" s="200">
        <v>16.9</v>
      </c>
      <c r="F17" s="200">
        <v>8</v>
      </c>
      <c r="G17" s="200">
        <v>5</v>
      </c>
      <c r="H17" s="200">
        <v>40</v>
      </c>
      <c r="I17" s="200">
        <v>84.5</v>
      </c>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c r="CG17" s="196"/>
      <c r="CH17" s="196"/>
      <c r="CI17" s="196"/>
      <c r="CJ17" s="196"/>
      <c r="CK17" s="196"/>
      <c r="CL17" s="196"/>
      <c r="CM17" s="196"/>
      <c r="CN17" s="196"/>
      <c r="CO17" s="196"/>
      <c r="CP17" s="196"/>
      <c r="CQ17" s="196"/>
      <c r="CR17" s="196"/>
      <c r="CS17" s="196"/>
      <c r="CT17" s="196"/>
      <c r="CU17" s="196"/>
      <c r="CV17" s="196"/>
      <c r="CW17" s="196"/>
      <c r="CX17" s="196"/>
      <c r="CY17" s="196"/>
      <c r="CZ17" s="196"/>
      <c r="DA17" s="196"/>
      <c r="DB17" s="196"/>
      <c r="DC17" s="196"/>
      <c r="DD17" s="196"/>
      <c r="DE17" s="196"/>
      <c r="DF17" s="196"/>
      <c r="DG17" s="196"/>
      <c r="DH17" s="196"/>
      <c r="DI17" s="196"/>
      <c r="DJ17" s="196"/>
      <c r="DK17" s="196"/>
      <c r="DL17" s="196"/>
      <c r="DM17" s="196"/>
      <c r="DN17" s="196"/>
      <c r="DO17" s="196"/>
      <c r="DP17" s="196"/>
      <c r="DQ17" s="196"/>
      <c r="DR17" s="196"/>
      <c r="DS17" s="196"/>
      <c r="DT17" s="196"/>
      <c r="DU17" s="196"/>
      <c r="DV17" s="196"/>
      <c r="DW17" s="196"/>
      <c r="DX17" s="196"/>
      <c r="DY17" s="196"/>
      <c r="DZ17" s="196"/>
      <c r="EA17" s="196"/>
      <c r="EB17" s="196"/>
      <c r="EC17" s="196"/>
      <c r="ED17" s="196"/>
      <c r="EE17" s="196"/>
      <c r="EF17" s="196"/>
      <c r="EG17" s="196"/>
      <c r="EH17" s="196"/>
      <c r="EI17" s="196"/>
      <c r="EJ17" s="196"/>
      <c r="EK17" s="196"/>
      <c r="EL17" s="196"/>
      <c r="EM17" s="196"/>
      <c r="EN17" s="196"/>
      <c r="EO17" s="196"/>
      <c r="EP17" s="196"/>
      <c r="EQ17" s="196"/>
      <c r="ER17" s="196"/>
      <c r="ES17" s="196"/>
      <c r="ET17" s="196"/>
      <c r="EU17" s="196"/>
      <c r="EV17" s="196"/>
      <c r="EW17" s="196"/>
      <c r="EX17" s="196"/>
      <c r="EY17" s="196"/>
      <c r="EZ17" s="196"/>
      <c r="FA17" s="196"/>
      <c r="FB17" s="196"/>
      <c r="FC17" s="196"/>
      <c r="FD17" s="196"/>
      <c r="FE17" s="196"/>
      <c r="FF17" s="196"/>
      <c r="FG17" s="196"/>
      <c r="FH17" s="196"/>
      <c r="FI17" s="196"/>
      <c r="FJ17" s="196"/>
      <c r="FK17" s="196"/>
      <c r="FL17" s="196"/>
      <c r="FM17" s="196"/>
      <c r="FN17" s="196"/>
      <c r="FO17" s="196"/>
      <c r="FP17" s="196"/>
      <c r="FQ17" s="196"/>
      <c r="FR17" s="196"/>
      <c r="FS17" s="196"/>
      <c r="FT17" s="196"/>
      <c r="FU17" s="196"/>
      <c r="FV17" s="196"/>
      <c r="FW17" s="196"/>
      <c r="FX17" s="196"/>
      <c r="FY17" s="196"/>
      <c r="FZ17" s="196"/>
      <c r="GA17" s="196"/>
      <c r="GB17" s="196"/>
      <c r="GC17" s="196"/>
      <c r="GD17" s="196"/>
      <c r="GE17" s="196"/>
      <c r="GF17" s="196"/>
      <c r="GG17" s="196"/>
      <c r="GH17" s="196"/>
      <c r="GI17" s="196"/>
      <c r="GJ17" s="196"/>
      <c r="GK17" s="196"/>
      <c r="GL17" s="196"/>
      <c r="GM17" s="196"/>
      <c r="GN17" s="196"/>
      <c r="GO17" s="196"/>
      <c r="GP17" s="196"/>
      <c r="GQ17" s="196"/>
      <c r="GR17" s="196"/>
      <c r="GS17" s="196"/>
      <c r="GT17" s="196"/>
      <c r="GU17" s="196"/>
      <c r="GV17" s="196"/>
      <c r="GW17" s="196"/>
      <c r="GX17" s="196"/>
      <c r="GY17" s="196"/>
      <c r="GZ17" s="196"/>
      <c r="HA17" s="196"/>
      <c r="HB17" s="196"/>
      <c r="HC17" s="196"/>
      <c r="HD17" s="196"/>
      <c r="HE17" s="196"/>
      <c r="HF17" s="196"/>
      <c r="HG17" s="196"/>
      <c r="HH17" s="196"/>
      <c r="HI17" s="196"/>
      <c r="HJ17" s="196"/>
      <c r="HK17" s="196"/>
      <c r="HL17" s="196"/>
      <c r="HM17" s="196"/>
      <c r="HN17" s="196"/>
      <c r="HO17" s="196"/>
      <c r="HP17" s="196"/>
      <c r="HQ17" s="196"/>
      <c r="HR17" s="196"/>
      <c r="HS17" s="196"/>
      <c r="HT17" s="196"/>
      <c r="HU17" s="196"/>
      <c r="HV17" s="196"/>
      <c r="HW17" s="196"/>
      <c r="HX17" s="196"/>
      <c r="HY17" s="196"/>
      <c r="HZ17" s="196"/>
      <c r="IA17" s="196"/>
      <c r="IB17" s="196"/>
      <c r="IC17" s="196"/>
      <c r="ID17" s="196"/>
      <c r="IE17" s="196"/>
      <c r="IF17" s="196"/>
      <c r="IG17" s="196"/>
      <c r="IH17" s="196"/>
      <c r="II17" s="196"/>
      <c r="IJ17" s="196"/>
      <c r="IK17" s="196"/>
      <c r="IL17" s="196"/>
      <c r="IM17" s="196"/>
      <c r="IN17" s="196"/>
      <c r="IO17" s="196"/>
      <c r="IP17" s="196"/>
      <c r="IQ17" s="196"/>
      <c r="IR17" s="196"/>
      <c r="IS17" s="196"/>
      <c r="IT17" s="196"/>
      <c r="IU17" s="196"/>
      <c r="IV17" s="196"/>
      <c r="IW17" s="196"/>
      <c r="IX17" s="196"/>
      <c r="IY17" s="196"/>
      <c r="IZ17" s="196"/>
      <c r="JA17" s="196"/>
      <c r="JB17" s="196"/>
      <c r="JC17" s="196"/>
      <c r="JD17" s="196"/>
      <c r="JE17" s="196"/>
      <c r="JF17" s="196"/>
      <c r="JG17" s="196"/>
      <c r="JH17" s="196"/>
      <c r="JI17" s="196"/>
      <c r="JJ17" s="196"/>
      <c r="JK17" s="196"/>
      <c r="JL17" s="196"/>
      <c r="JM17" s="196"/>
      <c r="JN17" s="196"/>
      <c r="JO17" s="196"/>
      <c r="JP17" s="196"/>
      <c r="JQ17" s="196"/>
      <c r="JR17" s="196"/>
      <c r="JS17" s="196"/>
      <c r="JT17" s="196"/>
      <c r="JU17" s="196"/>
      <c r="JV17" s="196"/>
      <c r="JW17" s="196"/>
      <c r="JX17" s="196"/>
      <c r="JY17" s="196"/>
      <c r="JZ17" s="196"/>
      <c r="KA17" s="196"/>
      <c r="KB17" s="196"/>
      <c r="KC17" s="196"/>
      <c r="KD17" s="196"/>
      <c r="KE17" s="196"/>
      <c r="KF17" s="196"/>
      <c r="KG17" s="196"/>
      <c r="KH17" s="196"/>
      <c r="KI17" s="196"/>
      <c r="KJ17" s="196"/>
      <c r="KK17" s="196"/>
      <c r="KL17" s="196"/>
      <c r="KM17" s="196"/>
      <c r="KN17" s="196"/>
      <c r="KO17" s="196"/>
      <c r="KP17" s="196"/>
      <c r="KQ17" s="196"/>
      <c r="KR17" s="196"/>
      <c r="KS17" s="196"/>
      <c r="KT17" s="196"/>
      <c r="KU17" s="196"/>
      <c r="KV17" s="196"/>
      <c r="KW17" s="196"/>
      <c r="KX17" s="196"/>
      <c r="KY17" s="196"/>
      <c r="KZ17" s="196"/>
      <c r="LA17" s="196"/>
      <c r="LB17" s="196"/>
      <c r="LC17" s="196"/>
      <c r="LD17" s="196"/>
      <c r="LE17" s="196"/>
      <c r="LF17" s="196"/>
      <c r="LG17" s="196"/>
      <c r="LH17" s="196"/>
      <c r="LI17" s="196"/>
      <c r="LJ17" s="196"/>
      <c r="LK17" s="196"/>
      <c r="LL17" s="196"/>
      <c r="LM17" s="196"/>
      <c r="LN17" s="196"/>
      <c r="LO17" s="196"/>
      <c r="LP17" s="196"/>
      <c r="LQ17" s="196"/>
      <c r="LR17" s="196"/>
      <c r="LS17" s="196"/>
      <c r="LT17" s="196"/>
      <c r="LU17" s="196"/>
      <c r="LV17" s="196"/>
      <c r="LW17" s="196"/>
      <c r="LX17" s="196"/>
      <c r="LY17" s="196"/>
      <c r="LZ17" s="196"/>
      <c r="MA17" s="196"/>
      <c r="MB17" s="196"/>
      <c r="MC17" s="196"/>
      <c r="MD17" s="196"/>
      <c r="ME17" s="196"/>
      <c r="MF17" s="196"/>
      <c r="MG17" s="196"/>
      <c r="MH17" s="196"/>
      <c r="MI17" s="196"/>
      <c r="MJ17" s="196"/>
      <c r="MK17" s="196"/>
      <c r="ML17" s="196"/>
      <c r="MM17" s="196"/>
      <c r="MN17" s="196"/>
      <c r="MO17" s="196"/>
      <c r="MP17" s="196"/>
      <c r="MQ17" s="196"/>
      <c r="MR17" s="196"/>
      <c r="MS17" s="196"/>
      <c r="MT17" s="196"/>
      <c r="MU17" s="196"/>
      <c r="MV17" s="196"/>
      <c r="MW17" s="196"/>
      <c r="MX17" s="196"/>
      <c r="MY17" s="196"/>
      <c r="MZ17" s="196"/>
      <c r="NA17" s="196"/>
      <c r="NB17" s="196"/>
      <c r="NC17" s="196"/>
      <c r="ND17" s="196"/>
      <c r="NE17" s="196"/>
      <c r="NF17" s="196"/>
      <c r="NG17" s="196"/>
      <c r="NH17" s="196"/>
      <c r="NI17" s="196"/>
      <c r="NJ17" s="196"/>
      <c r="NK17" s="196"/>
      <c r="NL17" s="196"/>
      <c r="NM17" s="196"/>
      <c r="NN17" s="196"/>
      <c r="NO17" s="196"/>
      <c r="NP17" s="196"/>
      <c r="NQ17" s="196"/>
      <c r="NR17" s="196"/>
      <c r="NS17" s="196"/>
      <c r="NT17" s="196"/>
      <c r="NU17" s="196"/>
      <c r="NV17" s="196"/>
      <c r="NW17" s="196"/>
      <c r="NX17" s="196"/>
      <c r="NY17" s="196"/>
      <c r="NZ17" s="196"/>
      <c r="OA17" s="196"/>
      <c r="OB17" s="196"/>
      <c r="OC17" s="196"/>
      <c r="OD17" s="196"/>
      <c r="OE17" s="196"/>
      <c r="OF17" s="196"/>
      <c r="OG17" s="196"/>
      <c r="OH17" s="196"/>
      <c r="OI17" s="196"/>
      <c r="OJ17" s="196"/>
      <c r="OK17" s="196"/>
      <c r="OL17" s="196"/>
      <c r="OM17" s="196"/>
      <c r="ON17" s="196"/>
      <c r="OO17" s="196"/>
      <c r="OP17" s="196"/>
      <c r="OQ17" s="196"/>
      <c r="OR17" s="196"/>
      <c r="OS17" s="196"/>
      <c r="OT17" s="196"/>
      <c r="OU17" s="196"/>
      <c r="OV17" s="196"/>
      <c r="OW17" s="196"/>
      <c r="OX17" s="196"/>
      <c r="OY17" s="196"/>
      <c r="OZ17" s="196"/>
      <c r="PA17" s="196"/>
      <c r="PB17" s="196"/>
      <c r="PC17" s="196"/>
      <c r="PD17" s="196"/>
      <c r="PE17" s="196"/>
      <c r="PF17" s="196"/>
      <c r="PG17" s="196"/>
      <c r="PH17" s="196"/>
      <c r="PI17" s="196"/>
      <c r="PJ17" s="196"/>
      <c r="PK17" s="196"/>
      <c r="PL17" s="196"/>
      <c r="PM17" s="196"/>
      <c r="PN17" s="196"/>
      <c r="PO17" s="196"/>
      <c r="PP17" s="196"/>
      <c r="PQ17" s="196"/>
      <c r="PR17" s="196"/>
      <c r="PS17" s="196"/>
      <c r="PT17" s="196"/>
      <c r="PU17" s="196"/>
      <c r="PV17" s="196"/>
      <c r="PW17" s="196"/>
      <c r="PX17" s="196"/>
      <c r="PY17" s="196"/>
      <c r="PZ17" s="196"/>
      <c r="QA17" s="196"/>
      <c r="QB17" s="196"/>
      <c r="QC17" s="196"/>
      <c r="QD17" s="196"/>
      <c r="QE17" s="196"/>
      <c r="QF17" s="196"/>
      <c r="QG17" s="196"/>
      <c r="QH17" s="196"/>
      <c r="QI17" s="196"/>
      <c r="QJ17" s="196"/>
      <c r="QK17" s="196"/>
      <c r="QL17" s="196"/>
      <c r="QM17" s="196"/>
      <c r="QN17" s="196"/>
      <c r="QO17" s="196"/>
      <c r="QP17" s="196"/>
      <c r="QQ17" s="196"/>
      <c r="QR17" s="196"/>
      <c r="QS17" s="196"/>
      <c r="QT17" s="196"/>
      <c r="QU17" s="196"/>
      <c r="QV17" s="196"/>
      <c r="QW17" s="196"/>
      <c r="QX17" s="196"/>
      <c r="QY17" s="196"/>
      <c r="QZ17" s="196"/>
      <c r="RA17" s="196"/>
      <c r="RB17" s="196"/>
      <c r="RC17" s="196"/>
      <c r="RD17" s="196"/>
      <c r="RE17" s="196"/>
      <c r="RF17" s="196"/>
      <c r="RG17" s="196"/>
      <c r="RH17" s="196"/>
      <c r="RI17" s="196"/>
      <c r="RJ17" s="196"/>
      <c r="RK17" s="196"/>
      <c r="RL17" s="196"/>
      <c r="RM17" s="196"/>
      <c r="RN17" s="196"/>
      <c r="RO17" s="196"/>
      <c r="RP17" s="196"/>
      <c r="RQ17" s="196"/>
      <c r="RR17" s="196"/>
      <c r="RS17" s="196"/>
      <c r="RT17" s="196"/>
      <c r="RU17" s="196"/>
      <c r="RV17" s="196"/>
      <c r="RW17" s="196"/>
      <c r="RX17" s="196"/>
      <c r="RY17" s="196"/>
    </row>
    <row r="18" s="195" customFormat="1" spans="1:493">
      <c r="A18" s="202"/>
      <c r="B18" s="200">
        <v>16</v>
      </c>
      <c r="C18" s="201" t="s">
        <v>2779</v>
      </c>
      <c r="D18" s="200" t="s">
        <v>2780</v>
      </c>
      <c r="E18" s="200">
        <v>18.5</v>
      </c>
      <c r="F18" s="200">
        <v>6</v>
      </c>
      <c r="G18" s="200">
        <v>4</v>
      </c>
      <c r="H18" s="200">
        <v>24</v>
      </c>
      <c r="I18" s="200">
        <v>74</v>
      </c>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05"/>
      <c r="CN18" s="205"/>
      <c r="CO18" s="205"/>
      <c r="CP18" s="205"/>
      <c r="CQ18" s="205"/>
      <c r="CR18" s="205"/>
      <c r="CS18" s="205"/>
      <c r="CT18" s="205"/>
      <c r="CU18" s="205"/>
      <c r="CV18" s="205"/>
      <c r="CW18" s="205"/>
      <c r="CX18" s="205"/>
      <c r="CY18" s="205"/>
      <c r="CZ18" s="205"/>
      <c r="DA18" s="205"/>
      <c r="DB18" s="205"/>
      <c r="DC18" s="205"/>
      <c r="DD18" s="205"/>
      <c r="DE18" s="205"/>
      <c r="DF18" s="205"/>
      <c r="DG18" s="205"/>
      <c r="DH18" s="205"/>
      <c r="DI18" s="205"/>
      <c r="DJ18" s="205"/>
      <c r="DK18" s="205"/>
      <c r="DL18" s="205"/>
      <c r="DM18" s="205"/>
      <c r="DN18" s="205"/>
      <c r="DO18" s="205"/>
      <c r="DP18" s="205"/>
      <c r="DQ18" s="205"/>
      <c r="DR18" s="205"/>
      <c r="DS18" s="205"/>
      <c r="DT18" s="205"/>
      <c r="DU18" s="205"/>
      <c r="DV18" s="205"/>
      <c r="DW18" s="205"/>
      <c r="DX18" s="205"/>
      <c r="DY18" s="205"/>
      <c r="DZ18" s="205"/>
      <c r="EA18" s="205"/>
      <c r="EB18" s="205"/>
      <c r="EC18" s="205"/>
      <c r="ED18" s="205"/>
      <c r="EE18" s="205"/>
      <c r="EF18" s="205"/>
      <c r="EG18" s="205"/>
      <c r="EH18" s="205"/>
      <c r="EI18" s="205"/>
      <c r="EJ18" s="205"/>
      <c r="EK18" s="205"/>
      <c r="EL18" s="205"/>
      <c r="EM18" s="205"/>
      <c r="EN18" s="205"/>
      <c r="EO18" s="205"/>
      <c r="EP18" s="205"/>
      <c r="EQ18" s="205"/>
      <c r="ER18" s="205"/>
      <c r="ES18" s="205"/>
      <c r="ET18" s="205"/>
      <c r="EU18" s="205"/>
      <c r="EV18" s="205"/>
      <c r="EW18" s="205"/>
      <c r="EX18" s="205"/>
      <c r="EY18" s="205"/>
      <c r="EZ18" s="205"/>
      <c r="FA18" s="205"/>
      <c r="FB18" s="205"/>
      <c r="FC18" s="205"/>
      <c r="FD18" s="205"/>
      <c r="FE18" s="205"/>
      <c r="FF18" s="205"/>
      <c r="FG18" s="205"/>
      <c r="FH18" s="205"/>
      <c r="FI18" s="205"/>
      <c r="FJ18" s="205"/>
      <c r="FK18" s="205"/>
      <c r="FL18" s="205"/>
      <c r="FM18" s="205"/>
      <c r="FN18" s="205"/>
      <c r="FO18" s="205"/>
      <c r="FP18" s="205"/>
      <c r="FQ18" s="205"/>
      <c r="FR18" s="205"/>
      <c r="FS18" s="205"/>
      <c r="FT18" s="205"/>
      <c r="FU18" s="205"/>
      <c r="FV18" s="205"/>
      <c r="FW18" s="205"/>
      <c r="FX18" s="205"/>
      <c r="FY18" s="205"/>
      <c r="FZ18" s="205"/>
      <c r="GA18" s="205"/>
      <c r="GB18" s="205"/>
      <c r="GC18" s="205"/>
      <c r="GD18" s="205"/>
      <c r="GE18" s="205"/>
      <c r="GF18" s="205"/>
      <c r="GG18" s="205"/>
      <c r="GH18" s="205"/>
      <c r="GI18" s="205"/>
      <c r="GJ18" s="205"/>
      <c r="GK18" s="205"/>
      <c r="GL18" s="205"/>
      <c r="GM18" s="205"/>
      <c r="GN18" s="205"/>
      <c r="GO18" s="205"/>
      <c r="GP18" s="205"/>
      <c r="GQ18" s="205"/>
      <c r="GR18" s="205"/>
      <c r="GS18" s="205"/>
      <c r="GT18" s="205"/>
      <c r="GU18" s="205"/>
      <c r="GV18" s="205"/>
      <c r="GW18" s="205"/>
      <c r="GX18" s="205"/>
      <c r="GY18" s="205"/>
      <c r="GZ18" s="205"/>
      <c r="HA18" s="205"/>
      <c r="HB18" s="205"/>
      <c r="HC18" s="205"/>
      <c r="HD18" s="205"/>
      <c r="HE18" s="205"/>
      <c r="HF18" s="205"/>
      <c r="HG18" s="205"/>
      <c r="HH18" s="205"/>
      <c r="HI18" s="205"/>
      <c r="HJ18" s="205"/>
      <c r="HK18" s="205"/>
      <c r="HL18" s="205"/>
      <c r="HM18" s="205"/>
      <c r="HN18" s="205"/>
      <c r="HO18" s="205"/>
      <c r="HP18" s="205"/>
      <c r="HQ18" s="205"/>
      <c r="HR18" s="205"/>
      <c r="HS18" s="205"/>
      <c r="HT18" s="205"/>
      <c r="HU18" s="205"/>
      <c r="HV18" s="205"/>
      <c r="HW18" s="205"/>
      <c r="HX18" s="205"/>
      <c r="HY18" s="205"/>
      <c r="HZ18" s="205"/>
      <c r="IA18" s="205"/>
      <c r="IB18" s="205"/>
      <c r="IC18" s="205"/>
      <c r="ID18" s="205"/>
      <c r="IE18" s="205"/>
      <c r="IF18" s="205"/>
      <c r="IG18" s="205"/>
      <c r="IH18" s="205"/>
      <c r="II18" s="205"/>
      <c r="IJ18" s="205"/>
      <c r="IK18" s="205"/>
      <c r="IL18" s="205"/>
      <c r="IM18" s="205"/>
      <c r="IN18" s="205"/>
      <c r="IO18" s="205"/>
      <c r="IP18" s="205"/>
      <c r="IQ18" s="205"/>
      <c r="IR18" s="205"/>
      <c r="IS18" s="205"/>
      <c r="IT18" s="205"/>
      <c r="IU18" s="205"/>
      <c r="IV18" s="205"/>
      <c r="IW18" s="205"/>
      <c r="IX18" s="205"/>
      <c r="IY18" s="205"/>
      <c r="IZ18" s="205"/>
      <c r="JA18" s="205"/>
      <c r="JB18" s="205"/>
      <c r="JC18" s="205"/>
      <c r="JD18" s="205"/>
      <c r="JE18" s="205"/>
      <c r="JF18" s="205"/>
      <c r="JG18" s="205"/>
      <c r="JH18" s="205"/>
      <c r="JI18" s="205"/>
      <c r="JJ18" s="205"/>
      <c r="JK18" s="205"/>
      <c r="JL18" s="205"/>
      <c r="JM18" s="205"/>
      <c r="JN18" s="205"/>
      <c r="JO18" s="205"/>
      <c r="JP18" s="205"/>
      <c r="JQ18" s="205"/>
      <c r="JR18" s="205"/>
      <c r="JS18" s="205"/>
      <c r="JT18" s="205"/>
      <c r="JU18" s="205"/>
      <c r="JV18" s="205"/>
      <c r="JW18" s="205"/>
      <c r="JX18" s="205"/>
      <c r="JY18" s="205"/>
      <c r="JZ18" s="205"/>
      <c r="KA18" s="205"/>
      <c r="KB18" s="205"/>
      <c r="KC18" s="205"/>
      <c r="KD18" s="205"/>
      <c r="KE18" s="205"/>
      <c r="KF18" s="205"/>
      <c r="KG18" s="205"/>
      <c r="KH18" s="205"/>
      <c r="KI18" s="205"/>
      <c r="KJ18" s="205"/>
      <c r="KK18" s="205"/>
      <c r="KL18" s="205"/>
      <c r="KM18" s="205"/>
      <c r="KN18" s="205"/>
      <c r="KO18" s="205"/>
      <c r="KP18" s="205"/>
      <c r="KQ18" s="205"/>
      <c r="KR18" s="205"/>
      <c r="KS18" s="205"/>
      <c r="KT18" s="205"/>
      <c r="KU18" s="205"/>
      <c r="KV18" s="205"/>
      <c r="KW18" s="205"/>
      <c r="KX18" s="205"/>
      <c r="KY18" s="205"/>
      <c r="KZ18" s="205"/>
      <c r="LA18" s="205"/>
      <c r="LB18" s="205"/>
      <c r="LC18" s="205"/>
      <c r="LD18" s="205"/>
      <c r="LE18" s="205"/>
      <c r="LF18" s="205"/>
      <c r="LG18" s="205"/>
      <c r="LH18" s="205"/>
      <c r="LI18" s="205"/>
      <c r="LJ18" s="205"/>
      <c r="LK18" s="205"/>
      <c r="LL18" s="205"/>
      <c r="LM18" s="205"/>
      <c r="LN18" s="205"/>
      <c r="LO18" s="205"/>
      <c r="LP18" s="205"/>
      <c r="LQ18" s="205"/>
      <c r="LR18" s="205"/>
      <c r="LS18" s="205"/>
      <c r="LT18" s="205"/>
      <c r="LU18" s="205"/>
      <c r="LV18" s="205"/>
      <c r="LW18" s="205"/>
      <c r="LX18" s="205"/>
      <c r="LY18" s="205"/>
      <c r="LZ18" s="205"/>
      <c r="MA18" s="205"/>
      <c r="MB18" s="205"/>
      <c r="MC18" s="205"/>
      <c r="MD18" s="205"/>
      <c r="ME18" s="205"/>
      <c r="MF18" s="205"/>
      <c r="MG18" s="205"/>
      <c r="MH18" s="205"/>
      <c r="MI18" s="205"/>
      <c r="MJ18" s="205"/>
      <c r="MK18" s="205"/>
      <c r="ML18" s="205"/>
      <c r="MM18" s="205"/>
      <c r="MN18" s="205"/>
      <c r="MO18" s="205"/>
      <c r="MP18" s="205"/>
      <c r="MQ18" s="205"/>
      <c r="MR18" s="205"/>
      <c r="MS18" s="205"/>
      <c r="MT18" s="205"/>
      <c r="MU18" s="205"/>
      <c r="MV18" s="205"/>
      <c r="MW18" s="205"/>
      <c r="MX18" s="205"/>
      <c r="MY18" s="205"/>
      <c r="MZ18" s="205"/>
      <c r="NA18" s="205"/>
      <c r="NB18" s="205"/>
      <c r="NC18" s="205"/>
      <c r="ND18" s="205"/>
      <c r="NE18" s="205"/>
      <c r="NF18" s="205"/>
      <c r="NG18" s="205"/>
      <c r="NH18" s="205"/>
      <c r="NI18" s="205"/>
      <c r="NJ18" s="205"/>
      <c r="NK18" s="205"/>
      <c r="NL18" s="205"/>
      <c r="NM18" s="205"/>
      <c r="NN18" s="205"/>
      <c r="NO18" s="205"/>
      <c r="NP18" s="205"/>
      <c r="NQ18" s="205"/>
      <c r="NR18" s="205"/>
      <c r="NS18" s="205"/>
      <c r="NT18" s="205"/>
      <c r="NU18" s="205"/>
      <c r="NV18" s="205"/>
      <c r="NW18" s="205"/>
      <c r="NX18" s="205"/>
      <c r="NY18" s="205"/>
      <c r="NZ18" s="205"/>
      <c r="OA18" s="205"/>
      <c r="OB18" s="205"/>
      <c r="OC18" s="205"/>
      <c r="OD18" s="205"/>
      <c r="OE18" s="205"/>
      <c r="OF18" s="205"/>
      <c r="OG18" s="205"/>
      <c r="OH18" s="205"/>
      <c r="OI18" s="205"/>
      <c r="OJ18" s="205"/>
      <c r="OK18" s="205"/>
      <c r="OL18" s="205"/>
      <c r="OM18" s="205"/>
      <c r="ON18" s="205"/>
      <c r="OO18" s="205"/>
      <c r="OP18" s="205"/>
      <c r="OQ18" s="205"/>
      <c r="OR18" s="205"/>
      <c r="OS18" s="205"/>
      <c r="OT18" s="205"/>
      <c r="OU18" s="205"/>
      <c r="OV18" s="205"/>
      <c r="OW18" s="205"/>
      <c r="OX18" s="205"/>
      <c r="OY18" s="205"/>
      <c r="OZ18" s="205"/>
      <c r="PA18" s="205"/>
      <c r="PB18" s="205"/>
      <c r="PC18" s="205"/>
      <c r="PD18" s="205"/>
      <c r="PE18" s="205"/>
      <c r="PF18" s="205"/>
      <c r="PG18" s="205"/>
      <c r="PH18" s="205"/>
      <c r="PI18" s="205"/>
      <c r="PJ18" s="205"/>
      <c r="PK18" s="205"/>
      <c r="PL18" s="205"/>
      <c r="PM18" s="205"/>
      <c r="PN18" s="205"/>
      <c r="PO18" s="205"/>
      <c r="PP18" s="205"/>
      <c r="PQ18" s="205"/>
      <c r="PR18" s="205"/>
      <c r="PS18" s="205"/>
      <c r="PT18" s="205"/>
      <c r="PU18" s="205"/>
      <c r="PV18" s="205"/>
      <c r="PW18" s="205"/>
      <c r="PX18" s="205"/>
      <c r="PY18" s="205"/>
      <c r="PZ18" s="205"/>
      <c r="QA18" s="205"/>
      <c r="QB18" s="205"/>
      <c r="QC18" s="205"/>
      <c r="QD18" s="205"/>
      <c r="QE18" s="205"/>
      <c r="QF18" s="205"/>
      <c r="QG18" s="205"/>
      <c r="QH18" s="205"/>
      <c r="QI18" s="205"/>
      <c r="QJ18" s="205"/>
      <c r="QK18" s="205"/>
      <c r="QL18" s="205"/>
      <c r="QM18" s="205"/>
      <c r="QN18" s="205"/>
      <c r="QO18" s="205"/>
      <c r="QP18" s="205"/>
      <c r="QQ18" s="205"/>
      <c r="QR18" s="205"/>
      <c r="QS18" s="205"/>
      <c r="QT18" s="205"/>
      <c r="QU18" s="205"/>
      <c r="QV18" s="205"/>
      <c r="QW18" s="205"/>
      <c r="QX18" s="205"/>
      <c r="QY18" s="205"/>
      <c r="QZ18" s="205"/>
      <c r="RA18" s="205"/>
      <c r="RB18" s="205"/>
      <c r="RC18" s="205"/>
      <c r="RD18" s="205"/>
      <c r="RE18" s="205"/>
      <c r="RF18" s="205"/>
      <c r="RG18" s="205"/>
      <c r="RH18" s="205"/>
      <c r="RI18" s="205"/>
      <c r="RJ18" s="205"/>
      <c r="RK18" s="205"/>
      <c r="RL18" s="205"/>
      <c r="RM18" s="205"/>
      <c r="RN18" s="205"/>
      <c r="RO18" s="205"/>
      <c r="RP18" s="205"/>
      <c r="RQ18" s="205"/>
      <c r="RR18" s="205"/>
      <c r="RS18" s="205"/>
      <c r="RT18" s="205"/>
      <c r="RU18" s="205"/>
      <c r="RV18" s="205"/>
      <c r="RW18" s="205"/>
      <c r="RX18" s="205"/>
      <c r="RY18" s="205"/>
    </row>
    <row r="19" s="195" customFormat="1" spans="1:493">
      <c r="A19" s="202"/>
      <c r="B19" s="200">
        <v>17</v>
      </c>
      <c r="C19" s="201" t="s">
        <v>2781</v>
      </c>
      <c r="D19" s="200" t="s">
        <v>2782</v>
      </c>
      <c r="E19" s="200">
        <v>19.9</v>
      </c>
      <c r="F19" s="200">
        <v>6</v>
      </c>
      <c r="G19" s="200">
        <v>4</v>
      </c>
      <c r="H19" s="200">
        <v>24</v>
      </c>
      <c r="I19" s="200">
        <v>79.6</v>
      </c>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205"/>
      <c r="AO19" s="205"/>
      <c r="AP19" s="205"/>
      <c r="AQ19" s="205"/>
      <c r="AR19" s="205"/>
      <c r="AS19" s="205"/>
      <c r="AT19" s="205"/>
      <c r="AU19" s="205"/>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205"/>
      <c r="CC19" s="205"/>
      <c r="CD19" s="205"/>
      <c r="CE19" s="205"/>
      <c r="CF19" s="205"/>
      <c r="CG19" s="205"/>
      <c r="CH19" s="205"/>
      <c r="CI19" s="205"/>
      <c r="CJ19" s="205"/>
      <c r="CK19" s="205"/>
      <c r="CL19" s="205"/>
      <c r="CM19" s="205"/>
      <c r="CN19" s="205"/>
      <c r="CO19" s="205"/>
      <c r="CP19" s="205"/>
      <c r="CQ19" s="205"/>
      <c r="CR19" s="205"/>
      <c r="CS19" s="205"/>
      <c r="CT19" s="205"/>
      <c r="CU19" s="205"/>
      <c r="CV19" s="205"/>
      <c r="CW19" s="205"/>
      <c r="CX19" s="205"/>
      <c r="CY19" s="205"/>
      <c r="CZ19" s="205"/>
      <c r="DA19" s="205"/>
      <c r="DB19" s="205"/>
      <c r="DC19" s="205"/>
      <c r="DD19" s="205"/>
      <c r="DE19" s="205"/>
      <c r="DF19" s="205"/>
      <c r="DG19" s="205"/>
      <c r="DH19" s="205"/>
      <c r="DI19" s="205"/>
      <c r="DJ19" s="205"/>
      <c r="DK19" s="205"/>
      <c r="DL19" s="205"/>
      <c r="DM19" s="205"/>
      <c r="DN19" s="205"/>
      <c r="DO19" s="205"/>
      <c r="DP19" s="205"/>
      <c r="DQ19" s="205"/>
      <c r="DR19" s="205"/>
      <c r="DS19" s="205"/>
      <c r="DT19" s="205"/>
      <c r="DU19" s="205"/>
      <c r="DV19" s="205"/>
      <c r="DW19" s="205"/>
      <c r="DX19" s="205"/>
      <c r="DY19" s="205"/>
      <c r="DZ19" s="205"/>
      <c r="EA19" s="205"/>
      <c r="EB19" s="205"/>
      <c r="EC19" s="205"/>
      <c r="ED19" s="205"/>
      <c r="EE19" s="205"/>
      <c r="EF19" s="205"/>
      <c r="EG19" s="205"/>
      <c r="EH19" s="205"/>
      <c r="EI19" s="205"/>
      <c r="EJ19" s="205"/>
      <c r="EK19" s="205"/>
      <c r="EL19" s="205"/>
      <c r="EM19" s="205"/>
      <c r="EN19" s="205"/>
      <c r="EO19" s="205"/>
      <c r="EP19" s="205"/>
      <c r="EQ19" s="205"/>
      <c r="ER19" s="205"/>
      <c r="ES19" s="205"/>
      <c r="ET19" s="205"/>
      <c r="EU19" s="205"/>
      <c r="EV19" s="205"/>
      <c r="EW19" s="205"/>
      <c r="EX19" s="205"/>
      <c r="EY19" s="205"/>
      <c r="EZ19" s="205"/>
      <c r="FA19" s="205"/>
      <c r="FB19" s="205"/>
      <c r="FC19" s="205"/>
      <c r="FD19" s="205"/>
      <c r="FE19" s="205"/>
      <c r="FF19" s="205"/>
      <c r="FG19" s="205"/>
      <c r="FH19" s="205"/>
      <c r="FI19" s="205"/>
      <c r="FJ19" s="205"/>
      <c r="FK19" s="205"/>
      <c r="FL19" s="205"/>
      <c r="FM19" s="205"/>
      <c r="FN19" s="205"/>
      <c r="FO19" s="205"/>
      <c r="FP19" s="205"/>
      <c r="FQ19" s="205"/>
      <c r="FR19" s="205"/>
      <c r="FS19" s="205"/>
      <c r="FT19" s="205"/>
      <c r="FU19" s="205"/>
      <c r="FV19" s="205"/>
      <c r="FW19" s="205"/>
      <c r="FX19" s="205"/>
      <c r="FY19" s="205"/>
      <c r="FZ19" s="205"/>
      <c r="GA19" s="205"/>
      <c r="GB19" s="205"/>
      <c r="GC19" s="205"/>
      <c r="GD19" s="205"/>
      <c r="GE19" s="205"/>
      <c r="GF19" s="205"/>
      <c r="GG19" s="205"/>
      <c r="GH19" s="205"/>
      <c r="GI19" s="205"/>
      <c r="GJ19" s="205"/>
      <c r="GK19" s="205"/>
      <c r="GL19" s="205"/>
      <c r="GM19" s="205"/>
      <c r="GN19" s="205"/>
      <c r="GO19" s="205"/>
      <c r="GP19" s="205"/>
      <c r="GQ19" s="205"/>
      <c r="GR19" s="205"/>
      <c r="GS19" s="205"/>
      <c r="GT19" s="205"/>
      <c r="GU19" s="205"/>
      <c r="GV19" s="205"/>
      <c r="GW19" s="205"/>
      <c r="GX19" s="205"/>
      <c r="GY19" s="205"/>
      <c r="GZ19" s="205"/>
      <c r="HA19" s="205"/>
      <c r="HB19" s="205"/>
      <c r="HC19" s="205"/>
      <c r="HD19" s="205"/>
      <c r="HE19" s="205"/>
      <c r="HF19" s="205"/>
      <c r="HG19" s="205"/>
      <c r="HH19" s="205"/>
      <c r="HI19" s="205"/>
      <c r="HJ19" s="205"/>
      <c r="HK19" s="205"/>
      <c r="HL19" s="205"/>
      <c r="HM19" s="205"/>
      <c r="HN19" s="205"/>
      <c r="HO19" s="205"/>
      <c r="HP19" s="205"/>
      <c r="HQ19" s="205"/>
      <c r="HR19" s="205"/>
      <c r="HS19" s="205"/>
      <c r="HT19" s="205"/>
      <c r="HU19" s="205"/>
      <c r="HV19" s="205"/>
      <c r="HW19" s="205"/>
      <c r="HX19" s="205"/>
      <c r="HY19" s="205"/>
      <c r="HZ19" s="205"/>
      <c r="IA19" s="205"/>
      <c r="IB19" s="205"/>
      <c r="IC19" s="205"/>
      <c r="ID19" s="205"/>
      <c r="IE19" s="205"/>
      <c r="IF19" s="205"/>
      <c r="IG19" s="205"/>
      <c r="IH19" s="205"/>
      <c r="II19" s="205"/>
      <c r="IJ19" s="205"/>
      <c r="IK19" s="205"/>
      <c r="IL19" s="205"/>
      <c r="IM19" s="205"/>
      <c r="IN19" s="205"/>
      <c r="IO19" s="205"/>
      <c r="IP19" s="205"/>
      <c r="IQ19" s="205"/>
      <c r="IR19" s="205"/>
      <c r="IS19" s="205"/>
      <c r="IT19" s="205"/>
      <c r="IU19" s="205"/>
      <c r="IV19" s="205"/>
      <c r="IW19" s="205"/>
      <c r="IX19" s="205"/>
      <c r="IY19" s="205"/>
      <c r="IZ19" s="205"/>
      <c r="JA19" s="205"/>
      <c r="JB19" s="205"/>
      <c r="JC19" s="205"/>
      <c r="JD19" s="205"/>
      <c r="JE19" s="205"/>
      <c r="JF19" s="205"/>
      <c r="JG19" s="205"/>
      <c r="JH19" s="205"/>
      <c r="JI19" s="205"/>
      <c r="JJ19" s="205"/>
      <c r="JK19" s="205"/>
      <c r="JL19" s="205"/>
      <c r="JM19" s="205"/>
      <c r="JN19" s="205"/>
      <c r="JO19" s="205"/>
      <c r="JP19" s="205"/>
      <c r="JQ19" s="205"/>
      <c r="JR19" s="205"/>
      <c r="JS19" s="205"/>
      <c r="JT19" s="205"/>
      <c r="JU19" s="205"/>
      <c r="JV19" s="205"/>
      <c r="JW19" s="205"/>
      <c r="JX19" s="205"/>
      <c r="JY19" s="205"/>
      <c r="JZ19" s="205"/>
      <c r="KA19" s="205"/>
      <c r="KB19" s="205"/>
      <c r="KC19" s="205"/>
      <c r="KD19" s="205"/>
      <c r="KE19" s="205"/>
      <c r="KF19" s="205"/>
      <c r="KG19" s="205"/>
      <c r="KH19" s="205"/>
      <c r="KI19" s="205"/>
      <c r="KJ19" s="205"/>
      <c r="KK19" s="205"/>
      <c r="KL19" s="205"/>
      <c r="KM19" s="205"/>
      <c r="KN19" s="205"/>
      <c r="KO19" s="205"/>
      <c r="KP19" s="205"/>
      <c r="KQ19" s="205"/>
      <c r="KR19" s="205"/>
      <c r="KS19" s="205"/>
      <c r="KT19" s="205"/>
      <c r="KU19" s="205"/>
      <c r="KV19" s="205"/>
      <c r="KW19" s="205"/>
      <c r="KX19" s="205"/>
      <c r="KY19" s="205"/>
      <c r="KZ19" s="205"/>
      <c r="LA19" s="205"/>
      <c r="LB19" s="205"/>
      <c r="LC19" s="205"/>
      <c r="LD19" s="205"/>
      <c r="LE19" s="205"/>
      <c r="LF19" s="205"/>
      <c r="LG19" s="205"/>
      <c r="LH19" s="205"/>
      <c r="LI19" s="205"/>
      <c r="LJ19" s="205"/>
      <c r="LK19" s="205"/>
      <c r="LL19" s="205"/>
      <c r="LM19" s="205"/>
      <c r="LN19" s="205"/>
      <c r="LO19" s="205"/>
      <c r="LP19" s="205"/>
      <c r="LQ19" s="205"/>
      <c r="LR19" s="205"/>
      <c r="LS19" s="205"/>
      <c r="LT19" s="205"/>
      <c r="LU19" s="205"/>
      <c r="LV19" s="205"/>
      <c r="LW19" s="205"/>
      <c r="LX19" s="205"/>
      <c r="LY19" s="205"/>
      <c r="LZ19" s="205"/>
      <c r="MA19" s="205"/>
      <c r="MB19" s="205"/>
      <c r="MC19" s="205"/>
      <c r="MD19" s="205"/>
      <c r="ME19" s="205"/>
      <c r="MF19" s="205"/>
      <c r="MG19" s="205"/>
      <c r="MH19" s="205"/>
      <c r="MI19" s="205"/>
      <c r="MJ19" s="205"/>
      <c r="MK19" s="205"/>
      <c r="ML19" s="205"/>
      <c r="MM19" s="205"/>
      <c r="MN19" s="205"/>
      <c r="MO19" s="205"/>
      <c r="MP19" s="205"/>
      <c r="MQ19" s="205"/>
      <c r="MR19" s="205"/>
      <c r="MS19" s="205"/>
      <c r="MT19" s="205"/>
      <c r="MU19" s="205"/>
      <c r="MV19" s="205"/>
      <c r="MW19" s="205"/>
      <c r="MX19" s="205"/>
      <c r="MY19" s="205"/>
      <c r="MZ19" s="205"/>
      <c r="NA19" s="205"/>
      <c r="NB19" s="205"/>
      <c r="NC19" s="205"/>
      <c r="ND19" s="205"/>
      <c r="NE19" s="205"/>
      <c r="NF19" s="205"/>
      <c r="NG19" s="205"/>
      <c r="NH19" s="205"/>
      <c r="NI19" s="205"/>
      <c r="NJ19" s="205"/>
      <c r="NK19" s="205"/>
      <c r="NL19" s="205"/>
      <c r="NM19" s="205"/>
      <c r="NN19" s="205"/>
      <c r="NO19" s="205"/>
      <c r="NP19" s="205"/>
      <c r="NQ19" s="205"/>
      <c r="NR19" s="205"/>
      <c r="NS19" s="205"/>
      <c r="NT19" s="205"/>
      <c r="NU19" s="205"/>
      <c r="NV19" s="205"/>
      <c r="NW19" s="205"/>
      <c r="NX19" s="205"/>
      <c r="NY19" s="205"/>
      <c r="NZ19" s="205"/>
      <c r="OA19" s="205"/>
      <c r="OB19" s="205"/>
      <c r="OC19" s="205"/>
      <c r="OD19" s="205"/>
      <c r="OE19" s="205"/>
      <c r="OF19" s="205"/>
      <c r="OG19" s="205"/>
      <c r="OH19" s="205"/>
      <c r="OI19" s="205"/>
      <c r="OJ19" s="205"/>
      <c r="OK19" s="205"/>
      <c r="OL19" s="205"/>
      <c r="OM19" s="205"/>
      <c r="ON19" s="205"/>
      <c r="OO19" s="205"/>
      <c r="OP19" s="205"/>
      <c r="OQ19" s="205"/>
      <c r="OR19" s="205"/>
      <c r="OS19" s="205"/>
      <c r="OT19" s="205"/>
      <c r="OU19" s="205"/>
      <c r="OV19" s="205"/>
      <c r="OW19" s="205"/>
      <c r="OX19" s="205"/>
      <c r="OY19" s="205"/>
      <c r="OZ19" s="205"/>
      <c r="PA19" s="205"/>
      <c r="PB19" s="205"/>
      <c r="PC19" s="205"/>
      <c r="PD19" s="205"/>
      <c r="PE19" s="205"/>
      <c r="PF19" s="205"/>
      <c r="PG19" s="205"/>
      <c r="PH19" s="205"/>
      <c r="PI19" s="205"/>
      <c r="PJ19" s="205"/>
      <c r="PK19" s="205"/>
      <c r="PL19" s="205"/>
      <c r="PM19" s="205"/>
      <c r="PN19" s="205"/>
      <c r="PO19" s="205"/>
      <c r="PP19" s="205"/>
      <c r="PQ19" s="205"/>
      <c r="PR19" s="205"/>
      <c r="PS19" s="205"/>
      <c r="PT19" s="205"/>
      <c r="PU19" s="205"/>
      <c r="PV19" s="205"/>
      <c r="PW19" s="205"/>
      <c r="PX19" s="205"/>
      <c r="PY19" s="205"/>
      <c r="PZ19" s="205"/>
      <c r="QA19" s="205"/>
      <c r="QB19" s="205"/>
      <c r="QC19" s="205"/>
      <c r="QD19" s="205"/>
      <c r="QE19" s="205"/>
      <c r="QF19" s="205"/>
      <c r="QG19" s="205"/>
      <c r="QH19" s="205"/>
      <c r="QI19" s="205"/>
      <c r="QJ19" s="205"/>
      <c r="QK19" s="205"/>
      <c r="QL19" s="205"/>
      <c r="QM19" s="205"/>
      <c r="QN19" s="205"/>
      <c r="QO19" s="205"/>
      <c r="QP19" s="205"/>
      <c r="QQ19" s="205"/>
      <c r="QR19" s="205"/>
      <c r="QS19" s="205"/>
      <c r="QT19" s="205"/>
      <c r="QU19" s="205"/>
      <c r="QV19" s="205"/>
      <c r="QW19" s="205"/>
      <c r="QX19" s="205"/>
      <c r="QY19" s="205"/>
      <c r="QZ19" s="205"/>
      <c r="RA19" s="205"/>
      <c r="RB19" s="205"/>
      <c r="RC19" s="205"/>
      <c r="RD19" s="205"/>
      <c r="RE19" s="205"/>
      <c r="RF19" s="205"/>
      <c r="RG19" s="205"/>
      <c r="RH19" s="205"/>
      <c r="RI19" s="205"/>
      <c r="RJ19" s="205"/>
      <c r="RK19" s="205"/>
      <c r="RL19" s="205"/>
      <c r="RM19" s="205"/>
      <c r="RN19" s="205"/>
      <c r="RO19" s="205"/>
      <c r="RP19" s="205"/>
      <c r="RQ19" s="205"/>
      <c r="RR19" s="205"/>
      <c r="RS19" s="205"/>
      <c r="RT19" s="205"/>
      <c r="RU19" s="205"/>
      <c r="RV19" s="205"/>
      <c r="RW19" s="205"/>
      <c r="RX19" s="205"/>
      <c r="RY19" s="205"/>
    </row>
    <row r="20" s="195" customFormat="1" spans="1:493">
      <c r="A20" s="202"/>
      <c r="B20" s="200">
        <v>18</v>
      </c>
      <c r="C20" s="201" t="s">
        <v>2783</v>
      </c>
      <c r="D20" s="200" t="s">
        <v>2784</v>
      </c>
      <c r="E20" s="200">
        <v>13.8</v>
      </c>
      <c r="F20" s="200">
        <v>7</v>
      </c>
      <c r="G20" s="200">
        <v>8</v>
      </c>
      <c r="H20" s="200">
        <v>56</v>
      </c>
      <c r="I20" s="200">
        <v>110.4</v>
      </c>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c r="AX20" s="205"/>
      <c r="AY20" s="205"/>
      <c r="AZ20" s="205"/>
      <c r="BA20" s="205"/>
      <c r="BB20" s="205"/>
      <c r="BC20" s="205"/>
      <c r="BD20" s="205"/>
      <c r="BE20" s="205"/>
      <c r="BF20" s="205"/>
      <c r="BG20" s="205"/>
      <c r="BH20" s="205"/>
      <c r="BI20" s="205"/>
      <c r="BJ20" s="205"/>
      <c r="BK20" s="205"/>
      <c r="BL20" s="205"/>
      <c r="BM20" s="205"/>
      <c r="BN20" s="205"/>
      <c r="BO20" s="205"/>
      <c r="BP20" s="205"/>
      <c r="BQ20" s="205"/>
      <c r="BR20" s="205"/>
      <c r="BS20" s="205"/>
      <c r="BT20" s="205"/>
      <c r="BU20" s="205"/>
      <c r="BV20" s="205"/>
      <c r="BW20" s="205"/>
      <c r="BX20" s="205"/>
      <c r="BY20" s="205"/>
      <c r="BZ20" s="205"/>
      <c r="CA20" s="205"/>
      <c r="CB20" s="205"/>
      <c r="CC20" s="205"/>
      <c r="CD20" s="205"/>
      <c r="CE20" s="205"/>
      <c r="CF20" s="205"/>
      <c r="CG20" s="205"/>
      <c r="CH20" s="205"/>
      <c r="CI20" s="205"/>
      <c r="CJ20" s="205"/>
      <c r="CK20" s="205"/>
      <c r="CL20" s="205"/>
      <c r="CM20" s="205"/>
      <c r="CN20" s="205"/>
      <c r="CO20" s="205"/>
      <c r="CP20" s="205"/>
      <c r="CQ20" s="205"/>
      <c r="CR20" s="205"/>
      <c r="CS20" s="205"/>
      <c r="CT20" s="205"/>
      <c r="CU20" s="205"/>
      <c r="CV20" s="205"/>
      <c r="CW20" s="205"/>
      <c r="CX20" s="205"/>
      <c r="CY20" s="205"/>
      <c r="CZ20" s="205"/>
      <c r="DA20" s="205"/>
      <c r="DB20" s="205"/>
      <c r="DC20" s="205"/>
      <c r="DD20" s="205"/>
      <c r="DE20" s="205"/>
      <c r="DF20" s="205"/>
      <c r="DG20" s="205"/>
      <c r="DH20" s="205"/>
      <c r="DI20" s="205"/>
      <c r="DJ20" s="205"/>
      <c r="DK20" s="205"/>
      <c r="DL20" s="205"/>
      <c r="DM20" s="205"/>
      <c r="DN20" s="205"/>
      <c r="DO20" s="205"/>
      <c r="DP20" s="205"/>
      <c r="DQ20" s="205"/>
      <c r="DR20" s="205"/>
      <c r="DS20" s="205"/>
      <c r="DT20" s="205"/>
      <c r="DU20" s="205"/>
      <c r="DV20" s="205"/>
      <c r="DW20" s="205"/>
      <c r="DX20" s="205"/>
      <c r="DY20" s="205"/>
      <c r="DZ20" s="205"/>
      <c r="EA20" s="205"/>
      <c r="EB20" s="205"/>
      <c r="EC20" s="205"/>
      <c r="ED20" s="205"/>
      <c r="EE20" s="205"/>
      <c r="EF20" s="205"/>
      <c r="EG20" s="205"/>
      <c r="EH20" s="205"/>
      <c r="EI20" s="205"/>
      <c r="EJ20" s="205"/>
      <c r="EK20" s="205"/>
      <c r="EL20" s="205"/>
      <c r="EM20" s="205"/>
      <c r="EN20" s="205"/>
      <c r="EO20" s="205"/>
      <c r="EP20" s="205"/>
      <c r="EQ20" s="205"/>
      <c r="ER20" s="205"/>
      <c r="ES20" s="205"/>
      <c r="ET20" s="205"/>
      <c r="EU20" s="205"/>
      <c r="EV20" s="205"/>
      <c r="EW20" s="205"/>
      <c r="EX20" s="205"/>
      <c r="EY20" s="205"/>
      <c r="EZ20" s="205"/>
      <c r="FA20" s="205"/>
      <c r="FB20" s="205"/>
      <c r="FC20" s="205"/>
      <c r="FD20" s="205"/>
      <c r="FE20" s="205"/>
      <c r="FF20" s="205"/>
      <c r="FG20" s="205"/>
      <c r="FH20" s="205"/>
      <c r="FI20" s="205"/>
      <c r="FJ20" s="205"/>
      <c r="FK20" s="205"/>
      <c r="FL20" s="205"/>
      <c r="FM20" s="205"/>
      <c r="FN20" s="205"/>
      <c r="FO20" s="205"/>
      <c r="FP20" s="205"/>
      <c r="FQ20" s="205"/>
      <c r="FR20" s="205"/>
      <c r="FS20" s="205"/>
      <c r="FT20" s="205"/>
      <c r="FU20" s="205"/>
      <c r="FV20" s="205"/>
      <c r="FW20" s="205"/>
      <c r="FX20" s="205"/>
      <c r="FY20" s="205"/>
      <c r="FZ20" s="205"/>
      <c r="GA20" s="205"/>
      <c r="GB20" s="205"/>
      <c r="GC20" s="205"/>
      <c r="GD20" s="205"/>
      <c r="GE20" s="205"/>
      <c r="GF20" s="205"/>
      <c r="GG20" s="205"/>
      <c r="GH20" s="205"/>
      <c r="GI20" s="205"/>
      <c r="GJ20" s="205"/>
      <c r="GK20" s="205"/>
      <c r="GL20" s="205"/>
      <c r="GM20" s="205"/>
      <c r="GN20" s="205"/>
      <c r="GO20" s="205"/>
      <c r="GP20" s="205"/>
      <c r="GQ20" s="205"/>
      <c r="GR20" s="205"/>
      <c r="GS20" s="205"/>
      <c r="GT20" s="205"/>
      <c r="GU20" s="205"/>
      <c r="GV20" s="205"/>
      <c r="GW20" s="205"/>
      <c r="GX20" s="205"/>
      <c r="GY20" s="205"/>
      <c r="GZ20" s="205"/>
      <c r="HA20" s="205"/>
      <c r="HB20" s="205"/>
      <c r="HC20" s="205"/>
      <c r="HD20" s="205"/>
      <c r="HE20" s="205"/>
      <c r="HF20" s="205"/>
      <c r="HG20" s="205"/>
      <c r="HH20" s="205"/>
      <c r="HI20" s="205"/>
      <c r="HJ20" s="205"/>
      <c r="HK20" s="205"/>
      <c r="HL20" s="205"/>
      <c r="HM20" s="205"/>
      <c r="HN20" s="205"/>
      <c r="HO20" s="205"/>
      <c r="HP20" s="205"/>
      <c r="HQ20" s="205"/>
      <c r="HR20" s="205"/>
      <c r="HS20" s="205"/>
      <c r="HT20" s="205"/>
      <c r="HU20" s="205"/>
      <c r="HV20" s="205"/>
      <c r="HW20" s="205"/>
      <c r="HX20" s="205"/>
      <c r="HY20" s="205"/>
      <c r="HZ20" s="205"/>
      <c r="IA20" s="205"/>
      <c r="IB20" s="205"/>
      <c r="IC20" s="205"/>
      <c r="ID20" s="205"/>
      <c r="IE20" s="205"/>
      <c r="IF20" s="205"/>
      <c r="IG20" s="205"/>
      <c r="IH20" s="205"/>
      <c r="II20" s="205"/>
      <c r="IJ20" s="205"/>
      <c r="IK20" s="205"/>
      <c r="IL20" s="205"/>
      <c r="IM20" s="205"/>
      <c r="IN20" s="205"/>
      <c r="IO20" s="205"/>
      <c r="IP20" s="205"/>
      <c r="IQ20" s="205"/>
      <c r="IR20" s="205"/>
      <c r="IS20" s="205"/>
      <c r="IT20" s="205"/>
      <c r="IU20" s="205"/>
      <c r="IV20" s="205"/>
      <c r="IW20" s="205"/>
      <c r="IX20" s="205"/>
      <c r="IY20" s="205"/>
      <c r="IZ20" s="205"/>
      <c r="JA20" s="205"/>
      <c r="JB20" s="205"/>
      <c r="JC20" s="205"/>
      <c r="JD20" s="205"/>
      <c r="JE20" s="205"/>
      <c r="JF20" s="205"/>
      <c r="JG20" s="205"/>
      <c r="JH20" s="205"/>
      <c r="JI20" s="205"/>
      <c r="JJ20" s="205"/>
      <c r="JK20" s="205"/>
      <c r="JL20" s="205"/>
      <c r="JM20" s="205"/>
      <c r="JN20" s="205"/>
      <c r="JO20" s="205"/>
      <c r="JP20" s="205"/>
      <c r="JQ20" s="205"/>
      <c r="JR20" s="205"/>
      <c r="JS20" s="205"/>
      <c r="JT20" s="205"/>
      <c r="JU20" s="205"/>
      <c r="JV20" s="205"/>
      <c r="JW20" s="205"/>
      <c r="JX20" s="205"/>
      <c r="JY20" s="205"/>
      <c r="JZ20" s="205"/>
      <c r="KA20" s="205"/>
      <c r="KB20" s="205"/>
      <c r="KC20" s="205"/>
      <c r="KD20" s="205"/>
      <c r="KE20" s="205"/>
      <c r="KF20" s="205"/>
      <c r="KG20" s="205"/>
      <c r="KH20" s="205"/>
      <c r="KI20" s="205"/>
      <c r="KJ20" s="205"/>
      <c r="KK20" s="205"/>
      <c r="KL20" s="205"/>
      <c r="KM20" s="205"/>
      <c r="KN20" s="205"/>
      <c r="KO20" s="205"/>
      <c r="KP20" s="205"/>
      <c r="KQ20" s="205"/>
      <c r="KR20" s="205"/>
      <c r="KS20" s="205"/>
      <c r="KT20" s="205"/>
      <c r="KU20" s="205"/>
      <c r="KV20" s="205"/>
      <c r="KW20" s="205"/>
      <c r="KX20" s="205"/>
      <c r="KY20" s="205"/>
      <c r="KZ20" s="205"/>
      <c r="LA20" s="205"/>
      <c r="LB20" s="205"/>
      <c r="LC20" s="205"/>
      <c r="LD20" s="205"/>
      <c r="LE20" s="205"/>
      <c r="LF20" s="205"/>
      <c r="LG20" s="205"/>
      <c r="LH20" s="205"/>
      <c r="LI20" s="205"/>
      <c r="LJ20" s="205"/>
      <c r="LK20" s="205"/>
      <c r="LL20" s="205"/>
      <c r="LM20" s="205"/>
      <c r="LN20" s="205"/>
      <c r="LO20" s="205"/>
      <c r="LP20" s="205"/>
      <c r="LQ20" s="205"/>
      <c r="LR20" s="205"/>
      <c r="LS20" s="205"/>
      <c r="LT20" s="205"/>
      <c r="LU20" s="205"/>
      <c r="LV20" s="205"/>
      <c r="LW20" s="205"/>
      <c r="LX20" s="205"/>
      <c r="LY20" s="205"/>
      <c r="LZ20" s="205"/>
      <c r="MA20" s="205"/>
      <c r="MB20" s="205"/>
      <c r="MC20" s="205"/>
      <c r="MD20" s="205"/>
      <c r="ME20" s="205"/>
      <c r="MF20" s="205"/>
      <c r="MG20" s="205"/>
      <c r="MH20" s="205"/>
      <c r="MI20" s="205"/>
      <c r="MJ20" s="205"/>
      <c r="MK20" s="205"/>
      <c r="ML20" s="205"/>
      <c r="MM20" s="205"/>
      <c r="MN20" s="205"/>
      <c r="MO20" s="205"/>
      <c r="MP20" s="205"/>
      <c r="MQ20" s="205"/>
      <c r="MR20" s="205"/>
      <c r="MS20" s="205"/>
      <c r="MT20" s="205"/>
      <c r="MU20" s="205"/>
      <c r="MV20" s="205"/>
      <c r="MW20" s="205"/>
      <c r="MX20" s="205"/>
      <c r="MY20" s="205"/>
      <c r="MZ20" s="205"/>
      <c r="NA20" s="205"/>
      <c r="NB20" s="205"/>
      <c r="NC20" s="205"/>
      <c r="ND20" s="205"/>
      <c r="NE20" s="205"/>
      <c r="NF20" s="205"/>
      <c r="NG20" s="205"/>
      <c r="NH20" s="205"/>
      <c r="NI20" s="205"/>
      <c r="NJ20" s="205"/>
      <c r="NK20" s="205"/>
      <c r="NL20" s="205"/>
      <c r="NM20" s="205"/>
      <c r="NN20" s="205"/>
      <c r="NO20" s="205"/>
      <c r="NP20" s="205"/>
      <c r="NQ20" s="205"/>
      <c r="NR20" s="205"/>
      <c r="NS20" s="205"/>
      <c r="NT20" s="205"/>
      <c r="NU20" s="205"/>
      <c r="NV20" s="205"/>
      <c r="NW20" s="205"/>
      <c r="NX20" s="205"/>
      <c r="NY20" s="205"/>
      <c r="NZ20" s="205"/>
      <c r="OA20" s="205"/>
      <c r="OB20" s="205"/>
      <c r="OC20" s="205"/>
      <c r="OD20" s="205"/>
      <c r="OE20" s="205"/>
      <c r="OF20" s="205"/>
      <c r="OG20" s="205"/>
      <c r="OH20" s="205"/>
      <c r="OI20" s="205"/>
      <c r="OJ20" s="205"/>
      <c r="OK20" s="205"/>
      <c r="OL20" s="205"/>
      <c r="OM20" s="205"/>
      <c r="ON20" s="205"/>
      <c r="OO20" s="205"/>
      <c r="OP20" s="205"/>
      <c r="OQ20" s="205"/>
      <c r="OR20" s="205"/>
      <c r="OS20" s="205"/>
      <c r="OT20" s="205"/>
      <c r="OU20" s="205"/>
      <c r="OV20" s="205"/>
      <c r="OW20" s="205"/>
      <c r="OX20" s="205"/>
      <c r="OY20" s="205"/>
      <c r="OZ20" s="205"/>
      <c r="PA20" s="205"/>
      <c r="PB20" s="205"/>
      <c r="PC20" s="205"/>
      <c r="PD20" s="205"/>
      <c r="PE20" s="205"/>
      <c r="PF20" s="205"/>
      <c r="PG20" s="205"/>
      <c r="PH20" s="205"/>
      <c r="PI20" s="205"/>
      <c r="PJ20" s="205"/>
      <c r="PK20" s="205"/>
      <c r="PL20" s="205"/>
      <c r="PM20" s="205"/>
      <c r="PN20" s="205"/>
      <c r="PO20" s="205"/>
      <c r="PP20" s="205"/>
      <c r="PQ20" s="205"/>
      <c r="PR20" s="205"/>
      <c r="PS20" s="205"/>
      <c r="PT20" s="205"/>
      <c r="PU20" s="205"/>
      <c r="PV20" s="205"/>
      <c r="PW20" s="205"/>
      <c r="PX20" s="205"/>
      <c r="PY20" s="205"/>
      <c r="PZ20" s="205"/>
      <c r="QA20" s="205"/>
      <c r="QB20" s="205"/>
      <c r="QC20" s="205"/>
      <c r="QD20" s="205"/>
      <c r="QE20" s="205"/>
      <c r="QF20" s="205"/>
      <c r="QG20" s="205"/>
      <c r="QH20" s="205"/>
      <c r="QI20" s="205"/>
      <c r="QJ20" s="205"/>
      <c r="QK20" s="205"/>
      <c r="QL20" s="205"/>
      <c r="QM20" s="205"/>
      <c r="QN20" s="205"/>
      <c r="QO20" s="205"/>
      <c r="QP20" s="205"/>
      <c r="QQ20" s="205"/>
      <c r="QR20" s="205"/>
      <c r="QS20" s="205"/>
      <c r="QT20" s="205"/>
      <c r="QU20" s="205"/>
      <c r="QV20" s="205"/>
      <c r="QW20" s="205"/>
      <c r="QX20" s="205"/>
      <c r="QY20" s="205"/>
      <c r="QZ20" s="205"/>
      <c r="RA20" s="205"/>
      <c r="RB20" s="205"/>
      <c r="RC20" s="205"/>
      <c r="RD20" s="205"/>
      <c r="RE20" s="205"/>
      <c r="RF20" s="205"/>
      <c r="RG20" s="205"/>
      <c r="RH20" s="205"/>
      <c r="RI20" s="205"/>
      <c r="RJ20" s="205"/>
      <c r="RK20" s="205"/>
      <c r="RL20" s="205"/>
      <c r="RM20" s="205"/>
      <c r="RN20" s="205"/>
      <c r="RO20" s="205"/>
      <c r="RP20" s="205"/>
      <c r="RQ20" s="205"/>
      <c r="RR20" s="205"/>
      <c r="RS20" s="205"/>
      <c r="RT20" s="205"/>
      <c r="RU20" s="205"/>
      <c r="RV20" s="205"/>
      <c r="RW20" s="205"/>
      <c r="RX20" s="205"/>
      <c r="RY20" s="205"/>
    </row>
    <row r="21" s="195" customFormat="1" spans="1:493">
      <c r="A21" s="202"/>
      <c r="B21" s="200">
        <v>19</v>
      </c>
      <c r="C21" s="201" t="s">
        <v>2785</v>
      </c>
      <c r="D21" s="203" t="s">
        <v>2786</v>
      </c>
      <c r="E21" s="200">
        <v>30.5</v>
      </c>
      <c r="F21" s="200">
        <v>10</v>
      </c>
      <c r="G21" s="200">
        <v>5</v>
      </c>
      <c r="H21" s="200">
        <v>50</v>
      </c>
      <c r="I21" s="200">
        <v>152.5</v>
      </c>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s="205"/>
      <c r="BX21" s="205"/>
      <c r="BY21" s="205"/>
      <c r="BZ21" s="205"/>
      <c r="CA21" s="205"/>
      <c r="CB21" s="205"/>
      <c r="CC21" s="205"/>
      <c r="CD21" s="205"/>
      <c r="CE21" s="205"/>
      <c r="CF21" s="205"/>
      <c r="CG21" s="205"/>
      <c r="CH21" s="205"/>
      <c r="CI21" s="205"/>
      <c r="CJ21" s="205"/>
      <c r="CK21" s="205"/>
      <c r="CL21" s="205"/>
      <c r="CM21" s="205"/>
      <c r="CN21" s="205"/>
      <c r="CO21" s="205"/>
      <c r="CP21" s="205"/>
      <c r="CQ21" s="205"/>
      <c r="CR21" s="205"/>
      <c r="CS21" s="205"/>
      <c r="CT21" s="205"/>
      <c r="CU21" s="205"/>
      <c r="CV21" s="205"/>
      <c r="CW21" s="205"/>
      <c r="CX21" s="205"/>
      <c r="CY21" s="205"/>
      <c r="CZ21" s="205"/>
      <c r="DA21" s="205"/>
      <c r="DB21" s="205"/>
      <c r="DC21" s="205"/>
      <c r="DD21" s="205"/>
      <c r="DE21" s="205"/>
      <c r="DF21" s="205"/>
      <c r="DG21" s="205"/>
      <c r="DH21" s="205"/>
      <c r="DI21" s="205"/>
      <c r="DJ21" s="205"/>
      <c r="DK21" s="205"/>
      <c r="DL21" s="205"/>
      <c r="DM21" s="205"/>
      <c r="DN21" s="205"/>
      <c r="DO21" s="205"/>
      <c r="DP21" s="205"/>
      <c r="DQ21" s="205"/>
      <c r="DR21" s="205"/>
      <c r="DS21" s="205"/>
      <c r="DT21" s="205"/>
      <c r="DU21" s="205"/>
      <c r="DV21" s="205"/>
      <c r="DW21" s="205"/>
      <c r="DX21" s="205"/>
      <c r="DY21" s="205"/>
      <c r="DZ21" s="205"/>
      <c r="EA21" s="205"/>
      <c r="EB21" s="205"/>
      <c r="EC21" s="205"/>
      <c r="ED21" s="205"/>
      <c r="EE21" s="205"/>
      <c r="EF21" s="205"/>
      <c r="EG21" s="205"/>
      <c r="EH21" s="205"/>
      <c r="EI21" s="205"/>
      <c r="EJ21" s="205"/>
      <c r="EK21" s="205"/>
      <c r="EL21" s="205"/>
      <c r="EM21" s="205"/>
      <c r="EN21" s="205"/>
      <c r="EO21" s="205"/>
      <c r="EP21" s="205"/>
      <c r="EQ21" s="205"/>
      <c r="ER21" s="205"/>
      <c r="ES21" s="205"/>
      <c r="ET21" s="205"/>
      <c r="EU21" s="205"/>
      <c r="EV21" s="205"/>
      <c r="EW21" s="205"/>
      <c r="EX21" s="205"/>
      <c r="EY21" s="205"/>
      <c r="EZ21" s="205"/>
      <c r="FA21" s="205"/>
      <c r="FB21" s="205"/>
      <c r="FC21" s="205"/>
      <c r="FD21" s="205"/>
      <c r="FE21" s="205"/>
      <c r="FF21" s="205"/>
      <c r="FG21" s="205"/>
      <c r="FH21" s="205"/>
      <c r="FI21" s="205"/>
      <c r="FJ21" s="205"/>
      <c r="FK21" s="205"/>
      <c r="FL21" s="205"/>
      <c r="FM21" s="205"/>
      <c r="FN21" s="205"/>
      <c r="FO21" s="205"/>
      <c r="FP21" s="205"/>
      <c r="FQ21" s="205"/>
      <c r="FR21" s="205"/>
      <c r="FS21" s="205"/>
      <c r="FT21" s="205"/>
      <c r="FU21" s="205"/>
      <c r="FV21" s="205"/>
      <c r="FW21" s="205"/>
      <c r="FX21" s="205"/>
      <c r="FY21" s="205"/>
      <c r="FZ21" s="205"/>
      <c r="GA21" s="205"/>
      <c r="GB21" s="205"/>
      <c r="GC21" s="205"/>
      <c r="GD21" s="205"/>
      <c r="GE21" s="205"/>
      <c r="GF21" s="205"/>
      <c r="GG21" s="205"/>
      <c r="GH21" s="205"/>
      <c r="GI21" s="205"/>
      <c r="GJ21" s="205"/>
      <c r="GK21" s="205"/>
      <c r="GL21" s="205"/>
      <c r="GM21" s="205"/>
      <c r="GN21" s="205"/>
      <c r="GO21" s="205"/>
      <c r="GP21" s="205"/>
      <c r="GQ21" s="205"/>
      <c r="GR21" s="205"/>
      <c r="GS21" s="205"/>
      <c r="GT21" s="205"/>
      <c r="GU21" s="205"/>
      <c r="GV21" s="205"/>
      <c r="GW21" s="205"/>
      <c r="GX21" s="205"/>
      <c r="GY21" s="205"/>
      <c r="GZ21" s="205"/>
      <c r="HA21" s="205"/>
      <c r="HB21" s="205"/>
      <c r="HC21" s="205"/>
      <c r="HD21" s="205"/>
      <c r="HE21" s="205"/>
      <c r="HF21" s="205"/>
      <c r="HG21" s="205"/>
      <c r="HH21" s="205"/>
      <c r="HI21" s="205"/>
      <c r="HJ21" s="205"/>
      <c r="HK21" s="205"/>
      <c r="HL21" s="205"/>
      <c r="HM21" s="205"/>
      <c r="HN21" s="205"/>
      <c r="HO21" s="205"/>
      <c r="HP21" s="205"/>
      <c r="HQ21" s="205"/>
      <c r="HR21" s="205"/>
      <c r="HS21" s="205"/>
      <c r="HT21" s="205"/>
      <c r="HU21" s="205"/>
      <c r="HV21" s="205"/>
      <c r="HW21" s="205"/>
      <c r="HX21" s="205"/>
      <c r="HY21" s="205"/>
      <c r="HZ21" s="205"/>
      <c r="IA21" s="205"/>
      <c r="IB21" s="205"/>
      <c r="IC21" s="205"/>
      <c r="ID21" s="205"/>
      <c r="IE21" s="205"/>
      <c r="IF21" s="205"/>
      <c r="IG21" s="205"/>
      <c r="IH21" s="205"/>
      <c r="II21" s="205"/>
      <c r="IJ21" s="205"/>
      <c r="IK21" s="205"/>
      <c r="IL21" s="205"/>
      <c r="IM21" s="205"/>
      <c r="IN21" s="205"/>
      <c r="IO21" s="205"/>
      <c r="IP21" s="205"/>
      <c r="IQ21" s="205"/>
      <c r="IR21" s="205"/>
      <c r="IS21" s="205"/>
      <c r="IT21" s="205"/>
      <c r="IU21" s="205"/>
      <c r="IV21" s="205"/>
      <c r="IW21" s="205"/>
      <c r="IX21" s="205"/>
      <c r="IY21" s="205"/>
      <c r="IZ21" s="205"/>
      <c r="JA21" s="205"/>
      <c r="JB21" s="205"/>
      <c r="JC21" s="205"/>
      <c r="JD21" s="205"/>
      <c r="JE21" s="205"/>
      <c r="JF21" s="205"/>
      <c r="JG21" s="205"/>
      <c r="JH21" s="205"/>
      <c r="JI21" s="205"/>
      <c r="JJ21" s="205"/>
      <c r="JK21" s="205"/>
      <c r="JL21" s="205"/>
      <c r="JM21" s="205"/>
      <c r="JN21" s="205"/>
      <c r="JO21" s="205"/>
      <c r="JP21" s="205"/>
      <c r="JQ21" s="205"/>
      <c r="JR21" s="205"/>
      <c r="JS21" s="205"/>
      <c r="JT21" s="205"/>
      <c r="JU21" s="205"/>
      <c r="JV21" s="205"/>
      <c r="JW21" s="205"/>
      <c r="JX21" s="205"/>
      <c r="JY21" s="205"/>
      <c r="JZ21" s="205"/>
      <c r="KA21" s="205"/>
      <c r="KB21" s="205"/>
      <c r="KC21" s="205"/>
      <c r="KD21" s="205"/>
      <c r="KE21" s="205"/>
      <c r="KF21" s="205"/>
      <c r="KG21" s="205"/>
      <c r="KH21" s="205"/>
      <c r="KI21" s="205"/>
      <c r="KJ21" s="205"/>
      <c r="KK21" s="205"/>
      <c r="KL21" s="205"/>
      <c r="KM21" s="205"/>
      <c r="KN21" s="205"/>
      <c r="KO21" s="205"/>
      <c r="KP21" s="205"/>
      <c r="KQ21" s="205"/>
      <c r="KR21" s="205"/>
      <c r="KS21" s="205"/>
      <c r="KT21" s="205"/>
      <c r="KU21" s="205"/>
      <c r="KV21" s="205"/>
      <c r="KW21" s="205"/>
      <c r="KX21" s="205"/>
      <c r="KY21" s="205"/>
      <c r="KZ21" s="205"/>
      <c r="LA21" s="205"/>
      <c r="LB21" s="205"/>
      <c r="LC21" s="205"/>
      <c r="LD21" s="205"/>
      <c r="LE21" s="205"/>
      <c r="LF21" s="205"/>
      <c r="LG21" s="205"/>
      <c r="LH21" s="205"/>
      <c r="LI21" s="205"/>
      <c r="LJ21" s="205"/>
      <c r="LK21" s="205"/>
      <c r="LL21" s="205"/>
      <c r="LM21" s="205"/>
      <c r="LN21" s="205"/>
      <c r="LO21" s="205"/>
      <c r="LP21" s="205"/>
      <c r="LQ21" s="205"/>
      <c r="LR21" s="205"/>
      <c r="LS21" s="205"/>
      <c r="LT21" s="205"/>
      <c r="LU21" s="205"/>
      <c r="LV21" s="205"/>
      <c r="LW21" s="205"/>
      <c r="LX21" s="205"/>
      <c r="LY21" s="205"/>
      <c r="LZ21" s="205"/>
      <c r="MA21" s="205"/>
      <c r="MB21" s="205"/>
      <c r="MC21" s="205"/>
      <c r="MD21" s="205"/>
      <c r="ME21" s="205"/>
      <c r="MF21" s="205"/>
      <c r="MG21" s="205"/>
      <c r="MH21" s="205"/>
      <c r="MI21" s="205"/>
      <c r="MJ21" s="205"/>
      <c r="MK21" s="205"/>
      <c r="ML21" s="205"/>
      <c r="MM21" s="205"/>
      <c r="MN21" s="205"/>
      <c r="MO21" s="205"/>
      <c r="MP21" s="205"/>
      <c r="MQ21" s="205"/>
      <c r="MR21" s="205"/>
      <c r="MS21" s="205"/>
      <c r="MT21" s="205"/>
      <c r="MU21" s="205"/>
      <c r="MV21" s="205"/>
      <c r="MW21" s="205"/>
      <c r="MX21" s="205"/>
      <c r="MY21" s="205"/>
      <c r="MZ21" s="205"/>
      <c r="NA21" s="205"/>
      <c r="NB21" s="205"/>
      <c r="NC21" s="205"/>
      <c r="ND21" s="205"/>
      <c r="NE21" s="205"/>
      <c r="NF21" s="205"/>
      <c r="NG21" s="205"/>
      <c r="NH21" s="205"/>
      <c r="NI21" s="205"/>
      <c r="NJ21" s="205"/>
      <c r="NK21" s="205"/>
      <c r="NL21" s="205"/>
      <c r="NM21" s="205"/>
      <c r="NN21" s="205"/>
      <c r="NO21" s="205"/>
      <c r="NP21" s="205"/>
      <c r="NQ21" s="205"/>
      <c r="NR21" s="205"/>
      <c r="NS21" s="205"/>
      <c r="NT21" s="205"/>
      <c r="NU21" s="205"/>
      <c r="NV21" s="205"/>
      <c r="NW21" s="205"/>
      <c r="NX21" s="205"/>
      <c r="NY21" s="205"/>
      <c r="NZ21" s="205"/>
      <c r="OA21" s="205"/>
      <c r="OB21" s="205"/>
      <c r="OC21" s="205"/>
      <c r="OD21" s="205"/>
      <c r="OE21" s="205"/>
      <c r="OF21" s="205"/>
      <c r="OG21" s="205"/>
      <c r="OH21" s="205"/>
      <c r="OI21" s="205"/>
      <c r="OJ21" s="205"/>
      <c r="OK21" s="205"/>
      <c r="OL21" s="205"/>
      <c r="OM21" s="205"/>
      <c r="ON21" s="205"/>
      <c r="OO21" s="205"/>
      <c r="OP21" s="205"/>
      <c r="OQ21" s="205"/>
      <c r="OR21" s="205"/>
      <c r="OS21" s="205"/>
      <c r="OT21" s="205"/>
      <c r="OU21" s="205"/>
      <c r="OV21" s="205"/>
      <c r="OW21" s="205"/>
      <c r="OX21" s="205"/>
      <c r="OY21" s="205"/>
      <c r="OZ21" s="205"/>
      <c r="PA21" s="205"/>
      <c r="PB21" s="205"/>
      <c r="PC21" s="205"/>
      <c r="PD21" s="205"/>
      <c r="PE21" s="205"/>
      <c r="PF21" s="205"/>
      <c r="PG21" s="205"/>
      <c r="PH21" s="205"/>
      <c r="PI21" s="205"/>
      <c r="PJ21" s="205"/>
      <c r="PK21" s="205"/>
      <c r="PL21" s="205"/>
      <c r="PM21" s="205"/>
      <c r="PN21" s="205"/>
      <c r="PO21" s="205"/>
      <c r="PP21" s="205"/>
      <c r="PQ21" s="205"/>
      <c r="PR21" s="205"/>
      <c r="PS21" s="205"/>
      <c r="PT21" s="205"/>
      <c r="PU21" s="205"/>
      <c r="PV21" s="205"/>
      <c r="PW21" s="205"/>
      <c r="PX21" s="205"/>
      <c r="PY21" s="205"/>
      <c r="PZ21" s="205"/>
      <c r="QA21" s="205"/>
      <c r="QB21" s="205"/>
      <c r="QC21" s="205"/>
      <c r="QD21" s="205"/>
      <c r="QE21" s="205"/>
      <c r="QF21" s="205"/>
      <c r="QG21" s="205"/>
      <c r="QH21" s="205"/>
      <c r="QI21" s="205"/>
      <c r="QJ21" s="205"/>
      <c r="QK21" s="205"/>
      <c r="QL21" s="205"/>
      <c r="QM21" s="205"/>
      <c r="QN21" s="205"/>
      <c r="QO21" s="205"/>
      <c r="QP21" s="205"/>
      <c r="QQ21" s="205"/>
      <c r="QR21" s="205"/>
      <c r="QS21" s="205"/>
      <c r="QT21" s="205"/>
      <c r="QU21" s="205"/>
      <c r="QV21" s="205"/>
      <c r="QW21" s="205"/>
      <c r="QX21" s="205"/>
      <c r="QY21" s="205"/>
      <c r="QZ21" s="205"/>
      <c r="RA21" s="205"/>
      <c r="RB21" s="205"/>
      <c r="RC21" s="205"/>
      <c r="RD21" s="205"/>
      <c r="RE21" s="205"/>
      <c r="RF21" s="205"/>
      <c r="RG21" s="205"/>
      <c r="RH21" s="205"/>
      <c r="RI21" s="205"/>
      <c r="RJ21" s="205"/>
      <c r="RK21" s="205"/>
      <c r="RL21" s="205"/>
      <c r="RM21" s="205"/>
      <c r="RN21" s="205"/>
      <c r="RO21" s="205"/>
      <c r="RP21" s="205"/>
      <c r="RQ21" s="205"/>
      <c r="RR21" s="205"/>
      <c r="RS21" s="205"/>
      <c r="RT21" s="205"/>
      <c r="RU21" s="205"/>
      <c r="RV21" s="205"/>
      <c r="RW21" s="205"/>
      <c r="RX21" s="205"/>
      <c r="RY21" s="205"/>
    </row>
    <row r="22" s="195" customFormat="1" spans="1:493">
      <c r="A22" s="202"/>
      <c r="B22" s="200">
        <v>20</v>
      </c>
      <c r="C22" s="201" t="s">
        <v>2787</v>
      </c>
      <c r="D22" s="201" t="s">
        <v>2788</v>
      </c>
      <c r="E22" s="200">
        <v>25.9</v>
      </c>
      <c r="F22" s="200">
        <v>3</v>
      </c>
      <c r="G22" s="200">
        <v>5</v>
      </c>
      <c r="H22" s="200">
        <v>15</v>
      </c>
      <c r="I22" s="200">
        <v>129.5</v>
      </c>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c r="BM22" s="205"/>
      <c r="BN22" s="205"/>
      <c r="BO22" s="205"/>
      <c r="BP22" s="205"/>
      <c r="BQ22" s="205"/>
      <c r="BR22" s="205"/>
      <c r="BS22" s="205"/>
      <c r="BT22" s="205"/>
      <c r="BU22" s="205"/>
      <c r="BV22" s="205"/>
      <c r="BW22" s="205"/>
      <c r="BX22" s="205"/>
      <c r="BY22" s="205"/>
      <c r="BZ22" s="205"/>
      <c r="CA22" s="205"/>
      <c r="CB22" s="205"/>
      <c r="CC22" s="205"/>
      <c r="CD22" s="205"/>
      <c r="CE22" s="205"/>
      <c r="CF22" s="205"/>
      <c r="CG22" s="205"/>
      <c r="CH22" s="205"/>
      <c r="CI22" s="205"/>
      <c r="CJ22" s="205"/>
      <c r="CK22" s="205"/>
      <c r="CL22" s="205"/>
      <c r="CM22" s="205"/>
      <c r="CN22" s="205"/>
      <c r="CO22" s="205"/>
      <c r="CP22" s="205"/>
      <c r="CQ22" s="205"/>
      <c r="CR22" s="205"/>
      <c r="CS22" s="205"/>
      <c r="CT22" s="205"/>
      <c r="CU22" s="205"/>
      <c r="CV22" s="205"/>
      <c r="CW22" s="205"/>
      <c r="CX22" s="205"/>
      <c r="CY22" s="205"/>
      <c r="CZ22" s="205"/>
      <c r="DA22" s="205"/>
      <c r="DB22" s="205"/>
      <c r="DC22" s="205"/>
      <c r="DD22" s="205"/>
      <c r="DE22" s="205"/>
      <c r="DF22" s="205"/>
      <c r="DG22" s="205"/>
      <c r="DH22" s="205"/>
      <c r="DI22" s="205"/>
      <c r="DJ22" s="205"/>
      <c r="DK22" s="205"/>
      <c r="DL22" s="205"/>
      <c r="DM22" s="205"/>
      <c r="DN22" s="205"/>
      <c r="DO22" s="205"/>
      <c r="DP22" s="205"/>
      <c r="DQ22" s="205"/>
      <c r="DR22" s="205"/>
      <c r="DS22" s="205"/>
      <c r="DT22" s="205"/>
      <c r="DU22" s="205"/>
      <c r="DV22" s="205"/>
      <c r="DW22" s="205"/>
      <c r="DX22" s="205"/>
      <c r="DY22" s="205"/>
      <c r="DZ22" s="205"/>
      <c r="EA22" s="205"/>
      <c r="EB22" s="205"/>
      <c r="EC22" s="205"/>
      <c r="ED22" s="205"/>
      <c r="EE22" s="205"/>
      <c r="EF22" s="205"/>
      <c r="EG22" s="205"/>
      <c r="EH22" s="205"/>
      <c r="EI22" s="205"/>
      <c r="EJ22" s="205"/>
      <c r="EK22" s="205"/>
      <c r="EL22" s="205"/>
      <c r="EM22" s="205"/>
      <c r="EN22" s="205"/>
      <c r="EO22" s="205"/>
      <c r="EP22" s="205"/>
      <c r="EQ22" s="205"/>
      <c r="ER22" s="205"/>
      <c r="ES22" s="205"/>
      <c r="ET22" s="205"/>
      <c r="EU22" s="205"/>
      <c r="EV22" s="205"/>
      <c r="EW22" s="205"/>
      <c r="EX22" s="205"/>
      <c r="EY22" s="205"/>
      <c r="EZ22" s="205"/>
      <c r="FA22" s="205"/>
      <c r="FB22" s="205"/>
      <c r="FC22" s="205"/>
      <c r="FD22" s="205"/>
      <c r="FE22" s="205"/>
      <c r="FF22" s="205"/>
      <c r="FG22" s="205"/>
      <c r="FH22" s="205"/>
      <c r="FI22" s="205"/>
      <c r="FJ22" s="205"/>
      <c r="FK22" s="205"/>
      <c r="FL22" s="205"/>
      <c r="FM22" s="205"/>
      <c r="FN22" s="205"/>
      <c r="FO22" s="205"/>
      <c r="FP22" s="205"/>
      <c r="FQ22" s="205"/>
      <c r="FR22" s="205"/>
      <c r="FS22" s="205"/>
      <c r="FT22" s="205"/>
      <c r="FU22" s="205"/>
      <c r="FV22" s="205"/>
      <c r="FW22" s="205"/>
      <c r="FX22" s="205"/>
      <c r="FY22" s="205"/>
      <c r="FZ22" s="205"/>
      <c r="GA22" s="205"/>
      <c r="GB22" s="205"/>
      <c r="GC22" s="205"/>
      <c r="GD22" s="205"/>
      <c r="GE22" s="205"/>
      <c r="GF22" s="205"/>
      <c r="GG22" s="205"/>
      <c r="GH22" s="205"/>
      <c r="GI22" s="205"/>
      <c r="GJ22" s="205"/>
      <c r="GK22" s="205"/>
      <c r="GL22" s="205"/>
      <c r="GM22" s="205"/>
      <c r="GN22" s="205"/>
      <c r="GO22" s="205"/>
      <c r="GP22" s="205"/>
      <c r="GQ22" s="205"/>
      <c r="GR22" s="205"/>
      <c r="GS22" s="205"/>
      <c r="GT22" s="205"/>
      <c r="GU22" s="205"/>
      <c r="GV22" s="205"/>
      <c r="GW22" s="205"/>
      <c r="GX22" s="205"/>
      <c r="GY22" s="205"/>
      <c r="GZ22" s="205"/>
      <c r="HA22" s="205"/>
      <c r="HB22" s="205"/>
      <c r="HC22" s="205"/>
      <c r="HD22" s="205"/>
      <c r="HE22" s="205"/>
      <c r="HF22" s="205"/>
      <c r="HG22" s="205"/>
      <c r="HH22" s="205"/>
      <c r="HI22" s="205"/>
      <c r="HJ22" s="205"/>
      <c r="HK22" s="205"/>
      <c r="HL22" s="205"/>
      <c r="HM22" s="205"/>
      <c r="HN22" s="205"/>
      <c r="HO22" s="205"/>
      <c r="HP22" s="205"/>
      <c r="HQ22" s="205"/>
      <c r="HR22" s="205"/>
      <c r="HS22" s="205"/>
      <c r="HT22" s="205"/>
      <c r="HU22" s="205"/>
      <c r="HV22" s="205"/>
      <c r="HW22" s="205"/>
      <c r="HX22" s="205"/>
      <c r="HY22" s="205"/>
      <c r="HZ22" s="205"/>
      <c r="IA22" s="205"/>
      <c r="IB22" s="205"/>
      <c r="IC22" s="205"/>
      <c r="ID22" s="205"/>
      <c r="IE22" s="205"/>
      <c r="IF22" s="205"/>
      <c r="IG22" s="205"/>
      <c r="IH22" s="205"/>
      <c r="II22" s="205"/>
      <c r="IJ22" s="205"/>
      <c r="IK22" s="205"/>
      <c r="IL22" s="205"/>
      <c r="IM22" s="205"/>
      <c r="IN22" s="205"/>
      <c r="IO22" s="205"/>
      <c r="IP22" s="205"/>
      <c r="IQ22" s="205"/>
      <c r="IR22" s="205"/>
      <c r="IS22" s="205"/>
      <c r="IT22" s="205"/>
      <c r="IU22" s="205"/>
      <c r="IV22" s="205"/>
      <c r="IW22" s="205"/>
      <c r="IX22" s="205"/>
      <c r="IY22" s="205"/>
      <c r="IZ22" s="205"/>
      <c r="JA22" s="205"/>
      <c r="JB22" s="205"/>
      <c r="JC22" s="205"/>
      <c r="JD22" s="205"/>
      <c r="JE22" s="205"/>
      <c r="JF22" s="205"/>
      <c r="JG22" s="205"/>
      <c r="JH22" s="205"/>
      <c r="JI22" s="205"/>
      <c r="JJ22" s="205"/>
      <c r="JK22" s="205"/>
      <c r="JL22" s="205"/>
      <c r="JM22" s="205"/>
      <c r="JN22" s="205"/>
      <c r="JO22" s="205"/>
      <c r="JP22" s="205"/>
      <c r="JQ22" s="205"/>
      <c r="JR22" s="205"/>
      <c r="JS22" s="205"/>
      <c r="JT22" s="205"/>
      <c r="JU22" s="205"/>
      <c r="JV22" s="205"/>
      <c r="JW22" s="205"/>
      <c r="JX22" s="205"/>
      <c r="JY22" s="205"/>
      <c r="JZ22" s="205"/>
      <c r="KA22" s="205"/>
      <c r="KB22" s="205"/>
      <c r="KC22" s="205"/>
      <c r="KD22" s="205"/>
      <c r="KE22" s="205"/>
      <c r="KF22" s="205"/>
      <c r="KG22" s="205"/>
      <c r="KH22" s="205"/>
      <c r="KI22" s="205"/>
      <c r="KJ22" s="205"/>
      <c r="KK22" s="205"/>
      <c r="KL22" s="205"/>
      <c r="KM22" s="205"/>
      <c r="KN22" s="205"/>
      <c r="KO22" s="205"/>
      <c r="KP22" s="205"/>
      <c r="KQ22" s="205"/>
      <c r="KR22" s="205"/>
      <c r="KS22" s="205"/>
      <c r="KT22" s="205"/>
      <c r="KU22" s="205"/>
      <c r="KV22" s="205"/>
      <c r="KW22" s="205"/>
      <c r="KX22" s="205"/>
      <c r="KY22" s="205"/>
      <c r="KZ22" s="205"/>
      <c r="LA22" s="205"/>
      <c r="LB22" s="205"/>
      <c r="LC22" s="205"/>
      <c r="LD22" s="205"/>
      <c r="LE22" s="205"/>
      <c r="LF22" s="205"/>
      <c r="LG22" s="205"/>
      <c r="LH22" s="205"/>
      <c r="LI22" s="205"/>
      <c r="LJ22" s="205"/>
      <c r="LK22" s="205"/>
      <c r="LL22" s="205"/>
      <c r="LM22" s="205"/>
      <c r="LN22" s="205"/>
      <c r="LO22" s="205"/>
      <c r="LP22" s="205"/>
      <c r="LQ22" s="205"/>
      <c r="LR22" s="205"/>
      <c r="LS22" s="205"/>
      <c r="LT22" s="205"/>
      <c r="LU22" s="205"/>
      <c r="LV22" s="205"/>
      <c r="LW22" s="205"/>
      <c r="LX22" s="205"/>
      <c r="LY22" s="205"/>
      <c r="LZ22" s="205"/>
      <c r="MA22" s="205"/>
      <c r="MB22" s="205"/>
      <c r="MC22" s="205"/>
      <c r="MD22" s="205"/>
      <c r="ME22" s="205"/>
      <c r="MF22" s="205"/>
      <c r="MG22" s="205"/>
      <c r="MH22" s="205"/>
      <c r="MI22" s="205"/>
      <c r="MJ22" s="205"/>
      <c r="MK22" s="205"/>
      <c r="ML22" s="205"/>
      <c r="MM22" s="205"/>
      <c r="MN22" s="205"/>
      <c r="MO22" s="205"/>
      <c r="MP22" s="205"/>
      <c r="MQ22" s="205"/>
      <c r="MR22" s="205"/>
      <c r="MS22" s="205"/>
      <c r="MT22" s="205"/>
      <c r="MU22" s="205"/>
      <c r="MV22" s="205"/>
      <c r="MW22" s="205"/>
      <c r="MX22" s="205"/>
      <c r="MY22" s="205"/>
      <c r="MZ22" s="205"/>
      <c r="NA22" s="205"/>
      <c r="NB22" s="205"/>
      <c r="NC22" s="205"/>
      <c r="ND22" s="205"/>
      <c r="NE22" s="205"/>
      <c r="NF22" s="205"/>
      <c r="NG22" s="205"/>
      <c r="NH22" s="205"/>
      <c r="NI22" s="205"/>
      <c r="NJ22" s="205"/>
      <c r="NK22" s="205"/>
      <c r="NL22" s="205"/>
      <c r="NM22" s="205"/>
      <c r="NN22" s="205"/>
      <c r="NO22" s="205"/>
      <c r="NP22" s="205"/>
      <c r="NQ22" s="205"/>
      <c r="NR22" s="205"/>
      <c r="NS22" s="205"/>
      <c r="NT22" s="205"/>
      <c r="NU22" s="205"/>
      <c r="NV22" s="205"/>
      <c r="NW22" s="205"/>
      <c r="NX22" s="205"/>
      <c r="NY22" s="205"/>
      <c r="NZ22" s="205"/>
      <c r="OA22" s="205"/>
      <c r="OB22" s="205"/>
      <c r="OC22" s="205"/>
      <c r="OD22" s="205"/>
      <c r="OE22" s="205"/>
      <c r="OF22" s="205"/>
      <c r="OG22" s="205"/>
      <c r="OH22" s="205"/>
      <c r="OI22" s="205"/>
      <c r="OJ22" s="205"/>
      <c r="OK22" s="205"/>
      <c r="OL22" s="205"/>
      <c r="OM22" s="205"/>
      <c r="ON22" s="205"/>
      <c r="OO22" s="205"/>
      <c r="OP22" s="205"/>
      <c r="OQ22" s="205"/>
      <c r="OR22" s="205"/>
      <c r="OS22" s="205"/>
      <c r="OT22" s="205"/>
      <c r="OU22" s="205"/>
      <c r="OV22" s="205"/>
      <c r="OW22" s="205"/>
      <c r="OX22" s="205"/>
      <c r="OY22" s="205"/>
      <c r="OZ22" s="205"/>
      <c r="PA22" s="205"/>
      <c r="PB22" s="205"/>
      <c r="PC22" s="205"/>
      <c r="PD22" s="205"/>
      <c r="PE22" s="205"/>
      <c r="PF22" s="205"/>
      <c r="PG22" s="205"/>
      <c r="PH22" s="205"/>
      <c r="PI22" s="205"/>
      <c r="PJ22" s="205"/>
      <c r="PK22" s="205"/>
      <c r="PL22" s="205"/>
      <c r="PM22" s="205"/>
      <c r="PN22" s="205"/>
      <c r="PO22" s="205"/>
      <c r="PP22" s="205"/>
      <c r="PQ22" s="205"/>
      <c r="PR22" s="205"/>
      <c r="PS22" s="205"/>
      <c r="PT22" s="205"/>
      <c r="PU22" s="205"/>
      <c r="PV22" s="205"/>
      <c r="PW22" s="205"/>
      <c r="PX22" s="205"/>
      <c r="PY22" s="205"/>
      <c r="PZ22" s="205"/>
      <c r="QA22" s="205"/>
      <c r="QB22" s="205"/>
      <c r="QC22" s="205"/>
      <c r="QD22" s="205"/>
      <c r="QE22" s="205"/>
      <c r="QF22" s="205"/>
      <c r="QG22" s="205"/>
      <c r="QH22" s="205"/>
      <c r="QI22" s="205"/>
      <c r="QJ22" s="205"/>
      <c r="QK22" s="205"/>
      <c r="QL22" s="205"/>
      <c r="QM22" s="205"/>
      <c r="QN22" s="205"/>
      <c r="QO22" s="205"/>
      <c r="QP22" s="205"/>
      <c r="QQ22" s="205"/>
      <c r="QR22" s="205"/>
      <c r="QS22" s="205"/>
      <c r="QT22" s="205"/>
      <c r="QU22" s="205"/>
      <c r="QV22" s="205"/>
      <c r="QW22" s="205"/>
      <c r="QX22" s="205"/>
      <c r="QY22" s="205"/>
      <c r="QZ22" s="205"/>
      <c r="RA22" s="205"/>
      <c r="RB22" s="205"/>
      <c r="RC22" s="205"/>
      <c r="RD22" s="205"/>
      <c r="RE22" s="205"/>
      <c r="RF22" s="205"/>
      <c r="RG22" s="205"/>
      <c r="RH22" s="205"/>
      <c r="RI22" s="205"/>
      <c r="RJ22" s="205"/>
      <c r="RK22" s="205"/>
      <c r="RL22" s="205"/>
      <c r="RM22" s="205"/>
      <c r="RN22" s="205"/>
      <c r="RO22" s="205"/>
      <c r="RP22" s="205"/>
      <c r="RQ22" s="205"/>
      <c r="RR22" s="205"/>
      <c r="RS22" s="205"/>
      <c r="RT22" s="205"/>
      <c r="RU22" s="205"/>
      <c r="RV22" s="205"/>
      <c r="RW22" s="205"/>
      <c r="RX22" s="205"/>
      <c r="RY22" s="205"/>
    </row>
    <row r="23" s="195" customFormat="1" spans="1:493">
      <c r="A23" s="202"/>
      <c r="B23" s="200">
        <v>21</v>
      </c>
      <c r="C23" s="201" t="s">
        <v>2789</v>
      </c>
      <c r="D23" s="203" t="s">
        <v>2790</v>
      </c>
      <c r="E23" s="200">
        <v>35</v>
      </c>
      <c r="F23" s="200">
        <v>10</v>
      </c>
      <c r="G23" s="200">
        <v>4</v>
      </c>
      <c r="H23" s="200">
        <v>40</v>
      </c>
      <c r="I23" s="200">
        <v>140</v>
      </c>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s="205"/>
      <c r="BX23" s="205"/>
      <c r="BY23" s="205"/>
      <c r="BZ23" s="205"/>
      <c r="CA23" s="205"/>
      <c r="CB23" s="205"/>
      <c r="CC23" s="205"/>
      <c r="CD23" s="205"/>
      <c r="CE23" s="205"/>
      <c r="CF23" s="205"/>
      <c r="CG23" s="205"/>
      <c r="CH23" s="205"/>
      <c r="CI23" s="205"/>
      <c r="CJ23" s="205"/>
      <c r="CK23" s="205"/>
      <c r="CL23" s="205"/>
      <c r="CM23" s="205"/>
      <c r="CN23" s="205"/>
      <c r="CO23" s="205"/>
      <c r="CP23" s="205"/>
      <c r="CQ23" s="205"/>
      <c r="CR23" s="205"/>
      <c r="CS23" s="205"/>
      <c r="CT23" s="205"/>
      <c r="CU23" s="205"/>
      <c r="CV23" s="205"/>
      <c r="CW23" s="205"/>
      <c r="CX23" s="205"/>
      <c r="CY23" s="205"/>
      <c r="CZ23" s="205"/>
      <c r="DA23" s="205"/>
      <c r="DB23" s="205"/>
      <c r="DC23" s="205"/>
      <c r="DD23" s="205"/>
      <c r="DE23" s="205"/>
      <c r="DF23" s="205"/>
      <c r="DG23" s="205"/>
      <c r="DH23" s="205"/>
      <c r="DI23" s="205"/>
      <c r="DJ23" s="205"/>
      <c r="DK23" s="205"/>
      <c r="DL23" s="205"/>
      <c r="DM23" s="205"/>
      <c r="DN23" s="205"/>
      <c r="DO23" s="205"/>
      <c r="DP23" s="205"/>
      <c r="DQ23" s="205"/>
      <c r="DR23" s="205"/>
      <c r="DS23" s="205"/>
      <c r="DT23" s="205"/>
      <c r="DU23" s="205"/>
      <c r="DV23" s="205"/>
      <c r="DW23" s="205"/>
      <c r="DX23" s="205"/>
      <c r="DY23" s="205"/>
      <c r="DZ23" s="205"/>
      <c r="EA23" s="205"/>
      <c r="EB23" s="205"/>
      <c r="EC23" s="205"/>
      <c r="ED23" s="205"/>
      <c r="EE23" s="205"/>
      <c r="EF23" s="205"/>
      <c r="EG23" s="205"/>
      <c r="EH23" s="205"/>
      <c r="EI23" s="205"/>
      <c r="EJ23" s="205"/>
      <c r="EK23" s="205"/>
      <c r="EL23" s="205"/>
      <c r="EM23" s="205"/>
      <c r="EN23" s="205"/>
      <c r="EO23" s="205"/>
      <c r="EP23" s="205"/>
      <c r="EQ23" s="205"/>
      <c r="ER23" s="205"/>
      <c r="ES23" s="205"/>
      <c r="ET23" s="205"/>
      <c r="EU23" s="205"/>
      <c r="EV23" s="205"/>
      <c r="EW23" s="205"/>
      <c r="EX23" s="205"/>
      <c r="EY23" s="205"/>
      <c r="EZ23" s="205"/>
      <c r="FA23" s="205"/>
      <c r="FB23" s="205"/>
      <c r="FC23" s="205"/>
      <c r="FD23" s="205"/>
      <c r="FE23" s="205"/>
      <c r="FF23" s="205"/>
      <c r="FG23" s="205"/>
      <c r="FH23" s="205"/>
      <c r="FI23" s="205"/>
      <c r="FJ23" s="205"/>
      <c r="FK23" s="205"/>
      <c r="FL23" s="205"/>
      <c r="FM23" s="205"/>
      <c r="FN23" s="205"/>
      <c r="FO23" s="205"/>
      <c r="FP23" s="205"/>
      <c r="FQ23" s="205"/>
      <c r="FR23" s="205"/>
      <c r="FS23" s="205"/>
      <c r="FT23" s="205"/>
      <c r="FU23" s="205"/>
      <c r="FV23" s="205"/>
      <c r="FW23" s="205"/>
      <c r="FX23" s="205"/>
      <c r="FY23" s="205"/>
      <c r="FZ23" s="205"/>
      <c r="GA23" s="205"/>
      <c r="GB23" s="205"/>
      <c r="GC23" s="205"/>
      <c r="GD23" s="205"/>
      <c r="GE23" s="205"/>
      <c r="GF23" s="205"/>
      <c r="GG23" s="205"/>
      <c r="GH23" s="205"/>
      <c r="GI23" s="205"/>
      <c r="GJ23" s="205"/>
      <c r="GK23" s="205"/>
      <c r="GL23" s="205"/>
      <c r="GM23" s="205"/>
      <c r="GN23" s="205"/>
      <c r="GO23" s="205"/>
      <c r="GP23" s="205"/>
      <c r="GQ23" s="205"/>
      <c r="GR23" s="205"/>
      <c r="GS23" s="205"/>
      <c r="GT23" s="205"/>
      <c r="GU23" s="205"/>
      <c r="GV23" s="205"/>
      <c r="GW23" s="205"/>
      <c r="GX23" s="205"/>
      <c r="GY23" s="205"/>
      <c r="GZ23" s="205"/>
      <c r="HA23" s="205"/>
      <c r="HB23" s="205"/>
      <c r="HC23" s="205"/>
      <c r="HD23" s="205"/>
      <c r="HE23" s="205"/>
      <c r="HF23" s="205"/>
      <c r="HG23" s="205"/>
      <c r="HH23" s="205"/>
      <c r="HI23" s="205"/>
      <c r="HJ23" s="205"/>
      <c r="HK23" s="205"/>
      <c r="HL23" s="205"/>
      <c r="HM23" s="205"/>
      <c r="HN23" s="205"/>
      <c r="HO23" s="205"/>
      <c r="HP23" s="205"/>
      <c r="HQ23" s="205"/>
      <c r="HR23" s="205"/>
      <c r="HS23" s="205"/>
      <c r="HT23" s="205"/>
      <c r="HU23" s="205"/>
      <c r="HV23" s="205"/>
      <c r="HW23" s="205"/>
      <c r="HX23" s="205"/>
      <c r="HY23" s="205"/>
      <c r="HZ23" s="205"/>
      <c r="IA23" s="205"/>
      <c r="IB23" s="205"/>
      <c r="IC23" s="205"/>
      <c r="ID23" s="205"/>
      <c r="IE23" s="205"/>
      <c r="IF23" s="205"/>
      <c r="IG23" s="205"/>
      <c r="IH23" s="205"/>
      <c r="II23" s="205"/>
      <c r="IJ23" s="205"/>
      <c r="IK23" s="205"/>
      <c r="IL23" s="205"/>
      <c r="IM23" s="205"/>
      <c r="IN23" s="205"/>
      <c r="IO23" s="205"/>
      <c r="IP23" s="205"/>
      <c r="IQ23" s="205"/>
      <c r="IR23" s="205"/>
      <c r="IS23" s="205"/>
      <c r="IT23" s="205"/>
      <c r="IU23" s="205"/>
      <c r="IV23" s="205"/>
      <c r="IW23" s="205"/>
      <c r="IX23" s="205"/>
      <c r="IY23" s="205"/>
      <c r="IZ23" s="205"/>
      <c r="JA23" s="205"/>
      <c r="JB23" s="205"/>
      <c r="JC23" s="205"/>
      <c r="JD23" s="205"/>
      <c r="JE23" s="205"/>
      <c r="JF23" s="205"/>
      <c r="JG23" s="205"/>
      <c r="JH23" s="205"/>
      <c r="JI23" s="205"/>
      <c r="JJ23" s="205"/>
      <c r="JK23" s="205"/>
      <c r="JL23" s="205"/>
      <c r="JM23" s="205"/>
      <c r="JN23" s="205"/>
      <c r="JO23" s="205"/>
      <c r="JP23" s="205"/>
      <c r="JQ23" s="205"/>
      <c r="JR23" s="205"/>
      <c r="JS23" s="205"/>
      <c r="JT23" s="205"/>
      <c r="JU23" s="205"/>
      <c r="JV23" s="205"/>
      <c r="JW23" s="205"/>
      <c r="JX23" s="205"/>
      <c r="JY23" s="205"/>
      <c r="JZ23" s="205"/>
      <c r="KA23" s="205"/>
      <c r="KB23" s="205"/>
      <c r="KC23" s="205"/>
      <c r="KD23" s="205"/>
      <c r="KE23" s="205"/>
      <c r="KF23" s="205"/>
      <c r="KG23" s="205"/>
      <c r="KH23" s="205"/>
      <c r="KI23" s="205"/>
      <c r="KJ23" s="205"/>
      <c r="KK23" s="205"/>
      <c r="KL23" s="205"/>
      <c r="KM23" s="205"/>
      <c r="KN23" s="205"/>
      <c r="KO23" s="205"/>
      <c r="KP23" s="205"/>
      <c r="KQ23" s="205"/>
      <c r="KR23" s="205"/>
      <c r="KS23" s="205"/>
      <c r="KT23" s="205"/>
      <c r="KU23" s="205"/>
      <c r="KV23" s="205"/>
      <c r="KW23" s="205"/>
      <c r="KX23" s="205"/>
      <c r="KY23" s="205"/>
      <c r="KZ23" s="205"/>
      <c r="LA23" s="205"/>
      <c r="LB23" s="205"/>
      <c r="LC23" s="205"/>
      <c r="LD23" s="205"/>
      <c r="LE23" s="205"/>
      <c r="LF23" s="205"/>
      <c r="LG23" s="205"/>
      <c r="LH23" s="205"/>
      <c r="LI23" s="205"/>
      <c r="LJ23" s="205"/>
      <c r="LK23" s="205"/>
      <c r="LL23" s="205"/>
      <c r="LM23" s="205"/>
      <c r="LN23" s="205"/>
      <c r="LO23" s="205"/>
      <c r="LP23" s="205"/>
      <c r="LQ23" s="205"/>
      <c r="LR23" s="205"/>
      <c r="LS23" s="205"/>
      <c r="LT23" s="205"/>
      <c r="LU23" s="205"/>
      <c r="LV23" s="205"/>
      <c r="LW23" s="205"/>
      <c r="LX23" s="205"/>
      <c r="LY23" s="205"/>
      <c r="LZ23" s="205"/>
      <c r="MA23" s="205"/>
      <c r="MB23" s="205"/>
      <c r="MC23" s="205"/>
      <c r="MD23" s="205"/>
      <c r="ME23" s="205"/>
      <c r="MF23" s="205"/>
      <c r="MG23" s="205"/>
      <c r="MH23" s="205"/>
      <c r="MI23" s="205"/>
      <c r="MJ23" s="205"/>
      <c r="MK23" s="205"/>
      <c r="ML23" s="205"/>
      <c r="MM23" s="205"/>
      <c r="MN23" s="205"/>
      <c r="MO23" s="205"/>
      <c r="MP23" s="205"/>
      <c r="MQ23" s="205"/>
      <c r="MR23" s="205"/>
      <c r="MS23" s="205"/>
      <c r="MT23" s="205"/>
      <c r="MU23" s="205"/>
      <c r="MV23" s="205"/>
      <c r="MW23" s="205"/>
      <c r="MX23" s="205"/>
      <c r="MY23" s="205"/>
      <c r="MZ23" s="205"/>
      <c r="NA23" s="205"/>
      <c r="NB23" s="205"/>
      <c r="NC23" s="205"/>
      <c r="ND23" s="205"/>
      <c r="NE23" s="205"/>
      <c r="NF23" s="205"/>
      <c r="NG23" s="205"/>
      <c r="NH23" s="205"/>
      <c r="NI23" s="205"/>
      <c r="NJ23" s="205"/>
      <c r="NK23" s="205"/>
      <c r="NL23" s="205"/>
      <c r="NM23" s="205"/>
      <c r="NN23" s="205"/>
      <c r="NO23" s="205"/>
      <c r="NP23" s="205"/>
      <c r="NQ23" s="205"/>
      <c r="NR23" s="205"/>
      <c r="NS23" s="205"/>
      <c r="NT23" s="205"/>
      <c r="NU23" s="205"/>
      <c r="NV23" s="205"/>
      <c r="NW23" s="205"/>
      <c r="NX23" s="205"/>
      <c r="NY23" s="205"/>
      <c r="NZ23" s="205"/>
      <c r="OA23" s="205"/>
      <c r="OB23" s="205"/>
      <c r="OC23" s="205"/>
      <c r="OD23" s="205"/>
      <c r="OE23" s="205"/>
      <c r="OF23" s="205"/>
      <c r="OG23" s="205"/>
      <c r="OH23" s="205"/>
      <c r="OI23" s="205"/>
      <c r="OJ23" s="205"/>
      <c r="OK23" s="205"/>
      <c r="OL23" s="205"/>
      <c r="OM23" s="205"/>
      <c r="ON23" s="205"/>
      <c r="OO23" s="205"/>
      <c r="OP23" s="205"/>
      <c r="OQ23" s="205"/>
      <c r="OR23" s="205"/>
      <c r="OS23" s="205"/>
      <c r="OT23" s="205"/>
      <c r="OU23" s="205"/>
      <c r="OV23" s="205"/>
      <c r="OW23" s="205"/>
      <c r="OX23" s="205"/>
      <c r="OY23" s="205"/>
      <c r="OZ23" s="205"/>
      <c r="PA23" s="205"/>
      <c r="PB23" s="205"/>
      <c r="PC23" s="205"/>
      <c r="PD23" s="205"/>
      <c r="PE23" s="205"/>
      <c r="PF23" s="205"/>
      <c r="PG23" s="205"/>
      <c r="PH23" s="205"/>
      <c r="PI23" s="205"/>
      <c r="PJ23" s="205"/>
      <c r="PK23" s="205"/>
      <c r="PL23" s="205"/>
      <c r="PM23" s="205"/>
      <c r="PN23" s="205"/>
      <c r="PO23" s="205"/>
      <c r="PP23" s="205"/>
      <c r="PQ23" s="205"/>
      <c r="PR23" s="205"/>
      <c r="PS23" s="205"/>
      <c r="PT23" s="205"/>
      <c r="PU23" s="205"/>
      <c r="PV23" s="205"/>
      <c r="PW23" s="205"/>
      <c r="PX23" s="205"/>
      <c r="PY23" s="205"/>
      <c r="PZ23" s="205"/>
      <c r="QA23" s="205"/>
      <c r="QB23" s="205"/>
      <c r="QC23" s="205"/>
      <c r="QD23" s="205"/>
      <c r="QE23" s="205"/>
      <c r="QF23" s="205"/>
      <c r="QG23" s="205"/>
      <c r="QH23" s="205"/>
      <c r="QI23" s="205"/>
      <c r="QJ23" s="205"/>
      <c r="QK23" s="205"/>
      <c r="QL23" s="205"/>
      <c r="QM23" s="205"/>
      <c r="QN23" s="205"/>
      <c r="QO23" s="205"/>
      <c r="QP23" s="205"/>
      <c r="QQ23" s="205"/>
      <c r="QR23" s="205"/>
      <c r="QS23" s="205"/>
      <c r="QT23" s="205"/>
      <c r="QU23" s="205"/>
      <c r="QV23" s="205"/>
      <c r="QW23" s="205"/>
      <c r="QX23" s="205"/>
      <c r="QY23" s="205"/>
      <c r="QZ23" s="205"/>
      <c r="RA23" s="205"/>
      <c r="RB23" s="205"/>
      <c r="RC23" s="205"/>
      <c r="RD23" s="205"/>
      <c r="RE23" s="205"/>
      <c r="RF23" s="205"/>
      <c r="RG23" s="205"/>
      <c r="RH23" s="205"/>
      <c r="RI23" s="205"/>
      <c r="RJ23" s="205"/>
      <c r="RK23" s="205"/>
      <c r="RL23" s="205"/>
      <c r="RM23" s="205"/>
      <c r="RN23" s="205"/>
      <c r="RO23" s="205"/>
      <c r="RP23" s="205"/>
      <c r="RQ23" s="205"/>
      <c r="RR23" s="205"/>
      <c r="RS23" s="205"/>
      <c r="RT23" s="205"/>
      <c r="RU23" s="205"/>
      <c r="RV23" s="205"/>
      <c r="RW23" s="205"/>
      <c r="RX23" s="205"/>
      <c r="RY23" s="205"/>
    </row>
    <row r="24" s="195" customFormat="1" spans="1:493">
      <c r="A24" s="202"/>
      <c r="B24" s="200">
        <v>22</v>
      </c>
      <c r="C24" s="201" t="s">
        <v>2791</v>
      </c>
      <c r="D24" s="200" t="s">
        <v>2792</v>
      </c>
      <c r="E24" s="200">
        <v>22</v>
      </c>
      <c r="F24" s="200">
        <v>9</v>
      </c>
      <c r="G24" s="200">
        <v>6</v>
      </c>
      <c r="H24" s="200">
        <v>54</v>
      </c>
      <c r="I24" s="200">
        <v>132</v>
      </c>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05"/>
      <c r="AQ24" s="205"/>
      <c r="AR24" s="205"/>
      <c r="AS24" s="205"/>
      <c r="AT24" s="205"/>
      <c r="AU24" s="205"/>
      <c r="AV24" s="205"/>
      <c r="AW24" s="205"/>
      <c r="AX24" s="205"/>
      <c r="AY24" s="205"/>
      <c r="AZ24" s="205"/>
      <c r="BA24" s="205"/>
      <c r="BB24" s="205"/>
      <c r="BC24" s="205"/>
      <c r="BD24" s="205"/>
      <c r="BE24" s="205"/>
      <c r="BF24" s="205"/>
      <c r="BG24" s="205"/>
      <c r="BH24" s="205"/>
      <c r="BI24" s="205"/>
      <c r="BJ24" s="205"/>
      <c r="BK24" s="205"/>
      <c r="BL24" s="205"/>
      <c r="BM24" s="205"/>
      <c r="BN24" s="205"/>
      <c r="BO24" s="205"/>
      <c r="BP24" s="205"/>
      <c r="BQ24" s="205"/>
      <c r="BR24" s="205"/>
      <c r="BS24" s="205"/>
      <c r="BT24" s="205"/>
      <c r="BU24" s="205"/>
      <c r="BV24" s="205"/>
      <c r="BW24" s="205"/>
      <c r="BX24" s="205"/>
      <c r="BY24" s="205"/>
      <c r="BZ24" s="205"/>
      <c r="CA24" s="205"/>
      <c r="CB24" s="205"/>
      <c r="CC24" s="205"/>
      <c r="CD24" s="205"/>
      <c r="CE24" s="205"/>
      <c r="CF24" s="205"/>
      <c r="CG24" s="205"/>
      <c r="CH24" s="205"/>
      <c r="CI24" s="205"/>
      <c r="CJ24" s="205"/>
      <c r="CK24" s="205"/>
      <c r="CL24" s="205"/>
      <c r="CM24" s="205"/>
      <c r="CN24" s="205"/>
      <c r="CO24" s="205"/>
      <c r="CP24" s="205"/>
      <c r="CQ24" s="205"/>
      <c r="CR24" s="205"/>
      <c r="CS24" s="205"/>
      <c r="CT24" s="205"/>
      <c r="CU24" s="205"/>
      <c r="CV24" s="205"/>
      <c r="CW24" s="205"/>
      <c r="CX24" s="205"/>
      <c r="CY24" s="205"/>
      <c r="CZ24" s="205"/>
      <c r="DA24" s="205"/>
      <c r="DB24" s="205"/>
      <c r="DC24" s="205"/>
      <c r="DD24" s="205"/>
      <c r="DE24" s="205"/>
      <c r="DF24" s="205"/>
      <c r="DG24" s="205"/>
      <c r="DH24" s="205"/>
      <c r="DI24" s="205"/>
      <c r="DJ24" s="205"/>
      <c r="DK24" s="205"/>
      <c r="DL24" s="205"/>
      <c r="DM24" s="205"/>
      <c r="DN24" s="205"/>
      <c r="DO24" s="205"/>
      <c r="DP24" s="205"/>
      <c r="DQ24" s="205"/>
      <c r="DR24" s="205"/>
      <c r="DS24" s="205"/>
      <c r="DT24" s="205"/>
      <c r="DU24" s="205"/>
      <c r="DV24" s="205"/>
      <c r="DW24" s="205"/>
      <c r="DX24" s="205"/>
      <c r="DY24" s="205"/>
      <c r="DZ24" s="205"/>
      <c r="EA24" s="205"/>
      <c r="EB24" s="205"/>
      <c r="EC24" s="205"/>
      <c r="ED24" s="205"/>
      <c r="EE24" s="205"/>
      <c r="EF24" s="205"/>
      <c r="EG24" s="205"/>
      <c r="EH24" s="205"/>
      <c r="EI24" s="205"/>
      <c r="EJ24" s="205"/>
      <c r="EK24" s="205"/>
      <c r="EL24" s="205"/>
      <c r="EM24" s="205"/>
      <c r="EN24" s="205"/>
      <c r="EO24" s="205"/>
      <c r="EP24" s="205"/>
      <c r="EQ24" s="205"/>
      <c r="ER24" s="205"/>
      <c r="ES24" s="205"/>
      <c r="ET24" s="205"/>
      <c r="EU24" s="205"/>
      <c r="EV24" s="205"/>
      <c r="EW24" s="205"/>
      <c r="EX24" s="205"/>
      <c r="EY24" s="205"/>
      <c r="EZ24" s="205"/>
      <c r="FA24" s="205"/>
      <c r="FB24" s="205"/>
      <c r="FC24" s="205"/>
      <c r="FD24" s="205"/>
      <c r="FE24" s="205"/>
      <c r="FF24" s="205"/>
      <c r="FG24" s="205"/>
      <c r="FH24" s="205"/>
      <c r="FI24" s="205"/>
      <c r="FJ24" s="205"/>
      <c r="FK24" s="205"/>
      <c r="FL24" s="205"/>
      <c r="FM24" s="205"/>
      <c r="FN24" s="205"/>
      <c r="FO24" s="205"/>
      <c r="FP24" s="205"/>
      <c r="FQ24" s="205"/>
      <c r="FR24" s="205"/>
      <c r="FS24" s="205"/>
      <c r="FT24" s="205"/>
      <c r="FU24" s="205"/>
      <c r="FV24" s="205"/>
      <c r="FW24" s="205"/>
      <c r="FX24" s="205"/>
      <c r="FY24" s="205"/>
      <c r="FZ24" s="205"/>
      <c r="GA24" s="205"/>
      <c r="GB24" s="205"/>
      <c r="GC24" s="205"/>
      <c r="GD24" s="205"/>
      <c r="GE24" s="205"/>
      <c r="GF24" s="205"/>
      <c r="GG24" s="205"/>
      <c r="GH24" s="205"/>
      <c r="GI24" s="205"/>
      <c r="GJ24" s="205"/>
      <c r="GK24" s="205"/>
      <c r="GL24" s="205"/>
      <c r="GM24" s="205"/>
      <c r="GN24" s="205"/>
      <c r="GO24" s="205"/>
      <c r="GP24" s="205"/>
      <c r="GQ24" s="205"/>
      <c r="GR24" s="205"/>
      <c r="GS24" s="205"/>
      <c r="GT24" s="205"/>
      <c r="GU24" s="205"/>
      <c r="GV24" s="205"/>
      <c r="GW24" s="205"/>
      <c r="GX24" s="205"/>
      <c r="GY24" s="205"/>
      <c r="GZ24" s="205"/>
      <c r="HA24" s="205"/>
      <c r="HB24" s="205"/>
      <c r="HC24" s="205"/>
      <c r="HD24" s="205"/>
      <c r="HE24" s="205"/>
      <c r="HF24" s="205"/>
      <c r="HG24" s="205"/>
      <c r="HH24" s="205"/>
      <c r="HI24" s="205"/>
      <c r="HJ24" s="205"/>
      <c r="HK24" s="205"/>
      <c r="HL24" s="205"/>
      <c r="HM24" s="205"/>
      <c r="HN24" s="205"/>
      <c r="HO24" s="205"/>
      <c r="HP24" s="205"/>
      <c r="HQ24" s="205"/>
      <c r="HR24" s="205"/>
      <c r="HS24" s="205"/>
      <c r="HT24" s="205"/>
      <c r="HU24" s="205"/>
      <c r="HV24" s="205"/>
      <c r="HW24" s="205"/>
      <c r="HX24" s="205"/>
      <c r="HY24" s="205"/>
      <c r="HZ24" s="205"/>
      <c r="IA24" s="205"/>
      <c r="IB24" s="205"/>
      <c r="IC24" s="205"/>
      <c r="ID24" s="205"/>
      <c r="IE24" s="205"/>
      <c r="IF24" s="205"/>
      <c r="IG24" s="205"/>
      <c r="IH24" s="205"/>
      <c r="II24" s="205"/>
      <c r="IJ24" s="205"/>
      <c r="IK24" s="205"/>
      <c r="IL24" s="205"/>
      <c r="IM24" s="205"/>
      <c r="IN24" s="205"/>
      <c r="IO24" s="205"/>
      <c r="IP24" s="205"/>
      <c r="IQ24" s="205"/>
      <c r="IR24" s="205"/>
      <c r="IS24" s="205"/>
      <c r="IT24" s="205"/>
      <c r="IU24" s="205"/>
      <c r="IV24" s="205"/>
      <c r="IW24" s="205"/>
      <c r="IX24" s="205"/>
      <c r="IY24" s="205"/>
      <c r="IZ24" s="205"/>
      <c r="JA24" s="205"/>
      <c r="JB24" s="205"/>
      <c r="JC24" s="205"/>
      <c r="JD24" s="205"/>
      <c r="JE24" s="205"/>
      <c r="JF24" s="205"/>
      <c r="JG24" s="205"/>
      <c r="JH24" s="205"/>
      <c r="JI24" s="205"/>
      <c r="JJ24" s="205"/>
      <c r="JK24" s="205"/>
      <c r="JL24" s="205"/>
      <c r="JM24" s="205"/>
      <c r="JN24" s="205"/>
      <c r="JO24" s="205"/>
      <c r="JP24" s="205"/>
      <c r="JQ24" s="205"/>
      <c r="JR24" s="205"/>
      <c r="JS24" s="205"/>
      <c r="JT24" s="205"/>
      <c r="JU24" s="205"/>
      <c r="JV24" s="205"/>
      <c r="JW24" s="205"/>
      <c r="JX24" s="205"/>
      <c r="JY24" s="205"/>
      <c r="JZ24" s="205"/>
      <c r="KA24" s="205"/>
      <c r="KB24" s="205"/>
      <c r="KC24" s="205"/>
      <c r="KD24" s="205"/>
      <c r="KE24" s="205"/>
      <c r="KF24" s="205"/>
      <c r="KG24" s="205"/>
      <c r="KH24" s="205"/>
      <c r="KI24" s="205"/>
      <c r="KJ24" s="205"/>
      <c r="KK24" s="205"/>
      <c r="KL24" s="205"/>
      <c r="KM24" s="205"/>
      <c r="KN24" s="205"/>
      <c r="KO24" s="205"/>
      <c r="KP24" s="205"/>
      <c r="KQ24" s="205"/>
      <c r="KR24" s="205"/>
      <c r="KS24" s="205"/>
      <c r="KT24" s="205"/>
      <c r="KU24" s="205"/>
      <c r="KV24" s="205"/>
      <c r="KW24" s="205"/>
      <c r="KX24" s="205"/>
      <c r="KY24" s="205"/>
      <c r="KZ24" s="205"/>
      <c r="LA24" s="205"/>
      <c r="LB24" s="205"/>
      <c r="LC24" s="205"/>
      <c r="LD24" s="205"/>
      <c r="LE24" s="205"/>
      <c r="LF24" s="205"/>
      <c r="LG24" s="205"/>
      <c r="LH24" s="205"/>
      <c r="LI24" s="205"/>
      <c r="LJ24" s="205"/>
      <c r="LK24" s="205"/>
      <c r="LL24" s="205"/>
      <c r="LM24" s="205"/>
      <c r="LN24" s="205"/>
      <c r="LO24" s="205"/>
      <c r="LP24" s="205"/>
      <c r="LQ24" s="205"/>
      <c r="LR24" s="205"/>
      <c r="LS24" s="205"/>
      <c r="LT24" s="205"/>
      <c r="LU24" s="205"/>
      <c r="LV24" s="205"/>
      <c r="LW24" s="205"/>
      <c r="LX24" s="205"/>
      <c r="LY24" s="205"/>
      <c r="LZ24" s="205"/>
      <c r="MA24" s="205"/>
      <c r="MB24" s="205"/>
      <c r="MC24" s="205"/>
      <c r="MD24" s="205"/>
      <c r="ME24" s="205"/>
      <c r="MF24" s="205"/>
      <c r="MG24" s="205"/>
      <c r="MH24" s="205"/>
      <c r="MI24" s="205"/>
      <c r="MJ24" s="205"/>
      <c r="MK24" s="205"/>
      <c r="ML24" s="205"/>
      <c r="MM24" s="205"/>
      <c r="MN24" s="205"/>
      <c r="MO24" s="205"/>
      <c r="MP24" s="205"/>
      <c r="MQ24" s="205"/>
      <c r="MR24" s="205"/>
      <c r="MS24" s="205"/>
      <c r="MT24" s="205"/>
      <c r="MU24" s="205"/>
      <c r="MV24" s="205"/>
      <c r="MW24" s="205"/>
      <c r="MX24" s="205"/>
      <c r="MY24" s="205"/>
      <c r="MZ24" s="205"/>
      <c r="NA24" s="205"/>
      <c r="NB24" s="205"/>
      <c r="NC24" s="205"/>
      <c r="ND24" s="205"/>
      <c r="NE24" s="205"/>
      <c r="NF24" s="205"/>
      <c r="NG24" s="205"/>
      <c r="NH24" s="205"/>
      <c r="NI24" s="205"/>
      <c r="NJ24" s="205"/>
      <c r="NK24" s="205"/>
      <c r="NL24" s="205"/>
      <c r="NM24" s="205"/>
      <c r="NN24" s="205"/>
      <c r="NO24" s="205"/>
      <c r="NP24" s="205"/>
      <c r="NQ24" s="205"/>
      <c r="NR24" s="205"/>
      <c r="NS24" s="205"/>
      <c r="NT24" s="205"/>
      <c r="NU24" s="205"/>
      <c r="NV24" s="205"/>
      <c r="NW24" s="205"/>
      <c r="NX24" s="205"/>
      <c r="NY24" s="205"/>
      <c r="NZ24" s="205"/>
      <c r="OA24" s="205"/>
      <c r="OB24" s="205"/>
      <c r="OC24" s="205"/>
      <c r="OD24" s="205"/>
      <c r="OE24" s="205"/>
      <c r="OF24" s="205"/>
      <c r="OG24" s="205"/>
      <c r="OH24" s="205"/>
      <c r="OI24" s="205"/>
      <c r="OJ24" s="205"/>
      <c r="OK24" s="205"/>
      <c r="OL24" s="205"/>
      <c r="OM24" s="205"/>
      <c r="ON24" s="205"/>
      <c r="OO24" s="205"/>
      <c r="OP24" s="205"/>
      <c r="OQ24" s="205"/>
      <c r="OR24" s="205"/>
      <c r="OS24" s="205"/>
      <c r="OT24" s="205"/>
      <c r="OU24" s="205"/>
      <c r="OV24" s="205"/>
      <c r="OW24" s="205"/>
      <c r="OX24" s="205"/>
      <c r="OY24" s="205"/>
      <c r="OZ24" s="205"/>
      <c r="PA24" s="205"/>
      <c r="PB24" s="205"/>
      <c r="PC24" s="205"/>
      <c r="PD24" s="205"/>
      <c r="PE24" s="205"/>
      <c r="PF24" s="205"/>
      <c r="PG24" s="205"/>
      <c r="PH24" s="205"/>
      <c r="PI24" s="205"/>
      <c r="PJ24" s="205"/>
      <c r="PK24" s="205"/>
      <c r="PL24" s="205"/>
      <c r="PM24" s="205"/>
      <c r="PN24" s="205"/>
      <c r="PO24" s="205"/>
      <c r="PP24" s="205"/>
      <c r="PQ24" s="205"/>
      <c r="PR24" s="205"/>
      <c r="PS24" s="205"/>
      <c r="PT24" s="205"/>
      <c r="PU24" s="205"/>
      <c r="PV24" s="205"/>
      <c r="PW24" s="205"/>
      <c r="PX24" s="205"/>
      <c r="PY24" s="205"/>
      <c r="PZ24" s="205"/>
      <c r="QA24" s="205"/>
      <c r="QB24" s="205"/>
      <c r="QC24" s="205"/>
      <c r="QD24" s="205"/>
      <c r="QE24" s="205"/>
      <c r="QF24" s="205"/>
      <c r="QG24" s="205"/>
      <c r="QH24" s="205"/>
      <c r="QI24" s="205"/>
      <c r="QJ24" s="205"/>
      <c r="QK24" s="205"/>
      <c r="QL24" s="205"/>
      <c r="QM24" s="205"/>
      <c r="QN24" s="205"/>
      <c r="QO24" s="205"/>
      <c r="QP24" s="205"/>
      <c r="QQ24" s="205"/>
      <c r="QR24" s="205"/>
      <c r="QS24" s="205"/>
      <c r="QT24" s="205"/>
      <c r="QU24" s="205"/>
      <c r="QV24" s="205"/>
      <c r="QW24" s="205"/>
      <c r="QX24" s="205"/>
      <c r="QY24" s="205"/>
      <c r="QZ24" s="205"/>
      <c r="RA24" s="205"/>
      <c r="RB24" s="205"/>
      <c r="RC24" s="205"/>
      <c r="RD24" s="205"/>
      <c r="RE24" s="205"/>
      <c r="RF24" s="205"/>
      <c r="RG24" s="205"/>
      <c r="RH24" s="205"/>
      <c r="RI24" s="205"/>
      <c r="RJ24" s="205"/>
      <c r="RK24" s="205"/>
      <c r="RL24" s="205"/>
      <c r="RM24" s="205"/>
      <c r="RN24" s="205"/>
      <c r="RO24" s="205"/>
      <c r="RP24" s="205"/>
      <c r="RQ24" s="205"/>
      <c r="RR24" s="205"/>
      <c r="RS24" s="205"/>
      <c r="RT24" s="205"/>
      <c r="RU24" s="205"/>
      <c r="RV24" s="205"/>
      <c r="RW24" s="205"/>
      <c r="RX24" s="205"/>
      <c r="RY24" s="205"/>
    </row>
    <row r="25" s="195" customFormat="1" spans="1:493">
      <c r="A25" s="202"/>
      <c r="B25" s="200">
        <v>23</v>
      </c>
      <c r="C25" s="201" t="s">
        <v>2793</v>
      </c>
      <c r="D25" s="200" t="s">
        <v>2794</v>
      </c>
      <c r="E25" s="200">
        <v>39.9</v>
      </c>
      <c r="F25" s="200">
        <v>10</v>
      </c>
      <c r="G25" s="200">
        <v>5</v>
      </c>
      <c r="H25" s="200">
        <v>50</v>
      </c>
      <c r="I25" s="200">
        <v>199.5</v>
      </c>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c r="AM25" s="205"/>
      <c r="AN25" s="205"/>
      <c r="AO25" s="205"/>
      <c r="AP25" s="205"/>
      <c r="AQ25" s="205"/>
      <c r="AR25" s="205"/>
      <c r="AS25" s="205"/>
      <c r="AT25" s="205"/>
      <c r="AU25" s="205"/>
      <c r="AV25" s="205"/>
      <c r="AW25" s="205"/>
      <c r="AX25" s="205"/>
      <c r="AY25" s="205"/>
      <c r="AZ25" s="205"/>
      <c r="BA25" s="205"/>
      <c r="BB25" s="205"/>
      <c r="BC25" s="205"/>
      <c r="BD25" s="205"/>
      <c r="BE25" s="205"/>
      <c r="BF25" s="205"/>
      <c r="BG25" s="205"/>
      <c r="BH25" s="205"/>
      <c r="BI25" s="205"/>
      <c r="BJ25" s="205"/>
      <c r="BK25" s="205"/>
      <c r="BL25" s="205"/>
      <c r="BM25" s="205"/>
      <c r="BN25" s="205"/>
      <c r="BO25" s="205"/>
      <c r="BP25" s="205"/>
      <c r="BQ25" s="205"/>
      <c r="BR25" s="205"/>
      <c r="BS25" s="205"/>
      <c r="BT25" s="205"/>
      <c r="BU25" s="205"/>
      <c r="BV25" s="205"/>
      <c r="BW25" s="205"/>
      <c r="BX25" s="205"/>
      <c r="BY25" s="205"/>
      <c r="BZ25" s="205"/>
      <c r="CA25" s="205"/>
      <c r="CB25" s="205"/>
      <c r="CC25" s="205"/>
      <c r="CD25" s="205"/>
      <c r="CE25" s="205"/>
      <c r="CF25" s="205"/>
      <c r="CG25" s="205"/>
      <c r="CH25" s="205"/>
      <c r="CI25" s="205"/>
      <c r="CJ25" s="205"/>
      <c r="CK25" s="205"/>
      <c r="CL25" s="205"/>
      <c r="CM25" s="205"/>
      <c r="CN25" s="205"/>
      <c r="CO25" s="205"/>
      <c r="CP25" s="205"/>
      <c r="CQ25" s="205"/>
      <c r="CR25" s="205"/>
      <c r="CS25" s="205"/>
      <c r="CT25" s="205"/>
      <c r="CU25" s="205"/>
      <c r="CV25" s="205"/>
      <c r="CW25" s="205"/>
      <c r="CX25" s="205"/>
      <c r="CY25" s="205"/>
      <c r="CZ25" s="205"/>
      <c r="DA25" s="205"/>
      <c r="DB25" s="205"/>
      <c r="DC25" s="205"/>
      <c r="DD25" s="205"/>
      <c r="DE25" s="205"/>
      <c r="DF25" s="205"/>
      <c r="DG25" s="205"/>
      <c r="DH25" s="205"/>
      <c r="DI25" s="205"/>
      <c r="DJ25" s="205"/>
      <c r="DK25" s="205"/>
      <c r="DL25" s="205"/>
      <c r="DM25" s="205"/>
      <c r="DN25" s="205"/>
      <c r="DO25" s="205"/>
      <c r="DP25" s="205"/>
      <c r="DQ25" s="205"/>
      <c r="DR25" s="205"/>
      <c r="DS25" s="205"/>
      <c r="DT25" s="205"/>
      <c r="DU25" s="205"/>
      <c r="DV25" s="205"/>
      <c r="DW25" s="205"/>
      <c r="DX25" s="205"/>
      <c r="DY25" s="205"/>
      <c r="DZ25" s="205"/>
      <c r="EA25" s="205"/>
      <c r="EB25" s="205"/>
      <c r="EC25" s="205"/>
      <c r="ED25" s="205"/>
      <c r="EE25" s="205"/>
      <c r="EF25" s="205"/>
      <c r="EG25" s="205"/>
      <c r="EH25" s="205"/>
      <c r="EI25" s="205"/>
      <c r="EJ25" s="205"/>
      <c r="EK25" s="205"/>
      <c r="EL25" s="205"/>
      <c r="EM25" s="205"/>
      <c r="EN25" s="205"/>
      <c r="EO25" s="205"/>
      <c r="EP25" s="205"/>
      <c r="EQ25" s="205"/>
      <c r="ER25" s="205"/>
      <c r="ES25" s="205"/>
      <c r="ET25" s="205"/>
      <c r="EU25" s="205"/>
      <c r="EV25" s="205"/>
      <c r="EW25" s="205"/>
      <c r="EX25" s="205"/>
      <c r="EY25" s="205"/>
      <c r="EZ25" s="205"/>
      <c r="FA25" s="205"/>
      <c r="FB25" s="205"/>
      <c r="FC25" s="205"/>
      <c r="FD25" s="205"/>
      <c r="FE25" s="205"/>
      <c r="FF25" s="205"/>
      <c r="FG25" s="205"/>
      <c r="FH25" s="205"/>
      <c r="FI25" s="205"/>
      <c r="FJ25" s="205"/>
      <c r="FK25" s="205"/>
      <c r="FL25" s="205"/>
      <c r="FM25" s="205"/>
      <c r="FN25" s="205"/>
      <c r="FO25" s="205"/>
      <c r="FP25" s="205"/>
      <c r="FQ25" s="205"/>
      <c r="FR25" s="205"/>
      <c r="FS25" s="205"/>
      <c r="FT25" s="205"/>
      <c r="FU25" s="205"/>
      <c r="FV25" s="205"/>
      <c r="FW25" s="205"/>
      <c r="FX25" s="205"/>
      <c r="FY25" s="205"/>
      <c r="FZ25" s="205"/>
      <c r="GA25" s="205"/>
      <c r="GB25" s="205"/>
      <c r="GC25" s="205"/>
      <c r="GD25" s="205"/>
      <c r="GE25" s="205"/>
      <c r="GF25" s="205"/>
      <c r="GG25" s="205"/>
      <c r="GH25" s="205"/>
      <c r="GI25" s="205"/>
      <c r="GJ25" s="205"/>
      <c r="GK25" s="205"/>
      <c r="GL25" s="205"/>
      <c r="GM25" s="205"/>
      <c r="GN25" s="205"/>
      <c r="GO25" s="205"/>
      <c r="GP25" s="205"/>
      <c r="GQ25" s="205"/>
      <c r="GR25" s="205"/>
      <c r="GS25" s="205"/>
      <c r="GT25" s="205"/>
      <c r="GU25" s="205"/>
      <c r="GV25" s="205"/>
      <c r="GW25" s="205"/>
      <c r="GX25" s="205"/>
      <c r="GY25" s="205"/>
      <c r="GZ25" s="205"/>
      <c r="HA25" s="205"/>
      <c r="HB25" s="205"/>
      <c r="HC25" s="205"/>
      <c r="HD25" s="205"/>
      <c r="HE25" s="205"/>
      <c r="HF25" s="205"/>
      <c r="HG25" s="205"/>
      <c r="HH25" s="205"/>
      <c r="HI25" s="205"/>
      <c r="HJ25" s="205"/>
      <c r="HK25" s="205"/>
      <c r="HL25" s="205"/>
      <c r="HM25" s="205"/>
      <c r="HN25" s="205"/>
      <c r="HO25" s="205"/>
      <c r="HP25" s="205"/>
      <c r="HQ25" s="205"/>
      <c r="HR25" s="205"/>
      <c r="HS25" s="205"/>
      <c r="HT25" s="205"/>
      <c r="HU25" s="205"/>
      <c r="HV25" s="205"/>
      <c r="HW25" s="205"/>
      <c r="HX25" s="205"/>
      <c r="HY25" s="205"/>
      <c r="HZ25" s="205"/>
      <c r="IA25" s="205"/>
      <c r="IB25" s="205"/>
      <c r="IC25" s="205"/>
      <c r="ID25" s="205"/>
      <c r="IE25" s="205"/>
      <c r="IF25" s="205"/>
      <c r="IG25" s="205"/>
      <c r="IH25" s="205"/>
      <c r="II25" s="205"/>
      <c r="IJ25" s="205"/>
      <c r="IK25" s="205"/>
      <c r="IL25" s="205"/>
      <c r="IM25" s="205"/>
      <c r="IN25" s="205"/>
      <c r="IO25" s="205"/>
      <c r="IP25" s="205"/>
      <c r="IQ25" s="205"/>
      <c r="IR25" s="205"/>
      <c r="IS25" s="205"/>
      <c r="IT25" s="205"/>
      <c r="IU25" s="205"/>
      <c r="IV25" s="205"/>
      <c r="IW25" s="205"/>
      <c r="IX25" s="205"/>
      <c r="IY25" s="205"/>
      <c r="IZ25" s="205"/>
      <c r="JA25" s="205"/>
      <c r="JB25" s="205"/>
      <c r="JC25" s="205"/>
      <c r="JD25" s="205"/>
      <c r="JE25" s="205"/>
      <c r="JF25" s="205"/>
      <c r="JG25" s="205"/>
      <c r="JH25" s="205"/>
      <c r="JI25" s="205"/>
      <c r="JJ25" s="205"/>
      <c r="JK25" s="205"/>
      <c r="JL25" s="205"/>
      <c r="JM25" s="205"/>
      <c r="JN25" s="205"/>
      <c r="JO25" s="205"/>
      <c r="JP25" s="205"/>
      <c r="JQ25" s="205"/>
      <c r="JR25" s="205"/>
      <c r="JS25" s="205"/>
      <c r="JT25" s="205"/>
      <c r="JU25" s="205"/>
      <c r="JV25" s="205"/>
      <c r="JW25" s="205"/>
      <c r="JX25" s="205"/>
      <c r="JY25" s="205"/>
      <c r="JZ25" s="205"/>
      <c r="KA25" s="205"/>
      <c r="KB25" s="205"/>
      <c r="KC25" s="205"/>
      <c r="KD25" s="205"/>
      <c r="KE25" s="205"/>
      <c r="KF25" s="205"/>
      <c r="KG25" s="205"/>
      <c r="KH25" s="205"/>
      <c r="KI25" s="205"/>
      <c r="KJ25" s="205"/>
      <c r="KK25" s="205"/>
      <c r="KL25" s="205"/>
      <c r="KM25" s="205"/>
      <c r="KN25" s="205"/>
      <c r="KO25" s="205"/>
      <c r="KP25" s="205"/>
      <c r="KQ25" s="205"/>
      <c r="KR25" s="205"/>
      <c r="KS25" s="205"/>
      <c r="KT25" s="205"/>
      <c r="KU25" s="205"/>
      <c r="KV25" s="205"/>
      <c r="KW25" s="205"/>
      <c r="KX25" s="205"/>
      <c r="KY25" s="205"/>
      <c r="KZ25" s="205"/>
      <c r="LA25" s="205"/>
      <c r="LB25" s="205"/>
      <c r="LC25" s="205"/>
      <c r="LD25" s="205"/>
      <c r="LE25" s="205"/>
      <c r="LF25" s="205"/>
      <c r="LG25" s="205"/>
      <c r="LH25" s="205"/>
      <c r="LI25" s="205"/>
      <c r="LJ25" s="205"/>
      <c r="LK25" s="205"/>
      <c r="LL25" s="205"/>
      <c r="LM25" s="205"/>
      <c r="LN25" s="205"/>
      <c r="LO25" s="205"/>
      <c r="LP25" s="205"/>
      <c r="LQ25" s="205"/>
      <c r="LR25" s="205"/>
      <c r="LS25" s="205"/>
      <c r="LT25" s="205"/>
      <c r="LU25" s="205"/>
      <c r="LV25" s="205"/>
      <c r="LW25" s="205"/>
      <c r="LX25" s="205"/>
      <c r="LY25" s="205"/>
      <c r="LZ25" s="205"/>
      <c r="MA25" s="205"/>
      <c r="MB25" s="205"/>
      <c r="MC25" s="205"/>
      <c r="MD25" s="205"/>
      <c r="ME25" s="205"/>
      <c r="MF25" s="205"/>
      <c r="MG25" s="205"/>
      <c r="MH25" s="205"/>
      <c r="MI25" s="205"/>
      <c r="MJ25" s="205"/>
      <c r="MK25" s="205"/>
      <c r="ML25" s="205"/>
      <c r="MM25" s="205"/>
      <c r="MN25" s="205"/>
      <c r="MO25" s="205"/>
      <c r="MP25" s="205"/>
      <c r="MQ25" s="205"/>
      <c r="MR25" s="205"/>
      <c r="MS25" s="205"/>
      <c r="MT25" s="205"/>
      <c r="MU25" s="205"/>
      <c r="MV25" s="205"/>
      <c r="MW25" s="205"/>
      <c r="MX25" s="205"/>
      <c r="MY25" s="205"/>
      <c r="MZ25" s="205"/>
      <c r="NA25" s="205"/>
      <c r="NB25" s="205"/>
      <c r="NC25" s="205"/>
      <c r="ND25" s="205"/>
      <c r="NE25" s="205"/>
      <c r="NF25" s="205"/>
      <c r="NG25" s="205"/>
      <c r="NH25" s="205"/>
      <c r="NI25" s="205"/>
      <c r="NJ25" s="205"/>
      <c r="NK25" s="205"/>
      <c r="NL25" s="205"/>
      <c r="NM25" s="205"/>
      <c r="NN25" s="205"/>
      <c r="NO25" s="205"/>
      <c r="NP25" s="205"/>
      <c r="NQ25" s="205"/>
      <c r="NR25" s="205"/>
      <c r="NS25" s="205"/>
      <c r="NT25" s="205"/>
      <c r="NU25" s="205"/>
      <c r="NV25" s="205"/>
      <c r="NW25" s="205"/>
      <c r="NX25" s="205"/>
      <c r="NY25" s="205"/>
      <c r="NZ25" s="205"/>
      <c r="OA25" s="205"/>
      <c r="OB25" s="205"/>
      <c r="OC25" s="205"/>
      <c r="OD25" s="205"/>
      <c r="OE25" s="205"/>
      <c r="OF25" s="205"/>
      <c r="OG25" s="205"/>
      <c r="OH25" s="205"/>
      <c r="OI25" s="205"/>
      <c r="OJ25" s="205"/>
      <c r="OK25" s="205"/>
      <c r="OL25" s="205"/>
      <c r="OM25" s="205"/>
      <c r="ON25" s="205"/>
      <c r="OO25" s="205"/>
      <c r="OP25" s="205"/>
      <c r="OQ25" s="205"/>
      <c r="OR25" s="205"/>
      <c r="OS25" s="205"/>
      <c r="OT25" s="205"/>
      <c r="OU25" s="205"/>
      <c r="OV25" s="205"/>
      <c r="OW25" s="205"/>
      <c r="OX25" s="205"/>
      <c r="OY25" s="205"/>
      <c r="OZ25" s="205"/>
      <c r="PA25" s="205"/>
      <c r="PB25" s="205"/>
      <c r="PC25" s="205"/>
      <c r="PD25" s="205"/>
      <c r="PE25" s="205"/>
      <c r="PF25" s="205"/>
      <c r="PG25" s="205"/>
      <c r="PH25" s="205"/>
      <c r="PI25" s="205"/>
      <c r="PJ25" s="205"/>
      <c r="PK25" s="205"/>
      <c r="PL25" s="205"/>
      <c r="PM25" s="205"/>
      <c r="PN25" s="205"/>
      <c r="PO25" s="205"/>
      <c r="PP25" s="205"/>
      <c r="PQ25" s="205"/>
      <c r="PR25" s="205"/>
      <c r="PS25" s="205"/>
      <c r="PT25" s="205"/>
      <c r="PU25" s="205"/>
      <c r="PV25" s="205"/>
      <c r="PW25" s="205"/>
      <c r="PX25" s="205"/>
      <c r="PY25" s="205"/>
      <c r="PZ25" s="205"/>
      <c r="QA25" s="205"/>
      <c r="QB25" s="205"/>
      <c r="QC25" s="205"/>
      <c r="QD25" s="205"/>
      <c r="QE25" s="205"/>
      <c r="QF25" s="205"/>
      <c r="QG25" s="205"/>
      <c r="QH25" s="205"/>
      <c r="QI25" s="205"/>
      <c r="QJ25" s="205"/>
      <c r="QK25" s="205"/>
      <c r="QL25" s="205"/>
      <c r="QM25" s="205"/>
      <c r="QN25" s="205"/>
      <c r="QO25" s="205"/>
      <c r="QP25" s="205"/>
      <c r="QQ25" s="205"/>
      <c r="QR25" s="205"/>
      <c r="QS25" s="205"/>
      <c r="QT25" s="205"/>
      <c r="QU25" s="205"/>
      <c r="QV25" s="205"/>
      <c r="QW25" s="205"/>
      <c r="QX25" s="205"/>
      <c r="QY25" s="205"/>
      <c r="QZ25" s="205"/>
      <c r="RA25" s="205"/>
      <c r="RB25" s="205"/>
      <c r="RC25" s="205"/>
      <c r="RD25" s="205"/>
      <c r="RE25" s="205"/>
      <c r="RF25" s="205"/>
      <c r="RG25" s="205"/>
      <c r="RH25" s="205"/>
      <c r="RI25" s="205"/>
      <c r="RJ25" s="205"/>
      <c r="RK25" s="205"/>
      <c r="RL25" s="205"/>
      <c r="RM25" s="205"/>
      <c r="RN25" s="205"/>
      <c r="RO25" s="205"/>
      <c r="RP25" s="205"/>
      <c r="RQ25" s="205"/>
      <c r="RR25" s="205"/>
      <c r="RS25" s="205"/>
      <c r="RT25" s="205"/>
      <c r="RU25" s="205"/>
      <c r="RV25" s="205"/>
      <c r="RW25" s="205"/>
      <c r="RX25" s="205"/>
      <c r="RY25" s="205"/>
    </row>
    <row r="26" s="195" customFormat="1" spans="1:493">
      <c r="A26" s="202"/>
      <c r="B26" s="200">
        <v>24</v>
      </c>
      <c r="C26" s="201" t="s">
        <v>2795</v>
      </c>
      <c r="D26" s="200" t="s">
        <v>2796</v>
      </c>
      <c r="E26" s="200">
        <v>19.9</v>
      </c>
      <c r="F26" s="200">
        <v>6</v>
      </c>
      <c r="G26" s="200">
        <v>8</v>
      </c>
      <c r="H26" s="200">
        <v>48</v>
      </c>
      <c r="I26" s="200">
        <v>159.2</v>
      </c>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c r="AL26" s="205"/>
      <c r="AM26" s="205"/>
      <c r="AN26" s="205"/>
      <c r="AO26" s="205"/>
      <c r="AP26" s="205"/>
      <c r="AQ26" s="205"/>
      <c r="AR26" s="205"/>
      <c r="AS26" s="205"/>
      <c r="AT26" s="205"/>
      <c r="AU26" s="205"/>
      <c r="AV26" s="205"/>
      <c r="AW26" s="205"/>
      <c r="AX26" s="205"/>
      <c r="AY26" s="205"/>
      <c r="AZ26" s="205"/>
      <c r="BA26" s="205"/>
      <c r="BB26" s="205"/>
      <c r="BC26" s="205"/>
      <c r="BD26" s="205"/>
      <c r="BE26" s="205"/>
      <c r="BF26" s="205"/>
      <c r="BG26" s="205"/>
      <c r="BH26" s="205"/>
      <c r="BI26" s="205"/>
      <c r="BJ26" s="205"/>
      <c r="BK26" s="205"/>
      <c r="BL26" s="205"/>
      <c r="BM26" s="205"/>
      <c r="BN26" s="205"/>
      <c r="BO26" s="205"/>
      <c r="BP26" s="205"/>
      <c r="BQ26" s="205"/>
      <c r="BR26" s="205"/>
      <c r="BS26" s="205"/>
      <c r="BT26" s="205"/>
      <c r="BU26" s="205"/>
      <c r="BV26" s="205"/>
      <c r="BW26" s="205"/>
      <c r="BX26" s="205"/>
      <c r="BY26" s="205"/>
      <c r="BZ26" s="205"/>
      <c r="CA26" s="205"/>
      <c r="CB26" s="205"/>
      <c r="CC26" s="205"/>
      <c r="CD26" s="205"/>
      <c r="CE26" s="205"/>
      <c r="CF26" s="205"/>
      <c r="CG26" s="205"/>
      <c r="CH26" s="205"/>
      <c r="CI26" s="205"/>
      <c r="CJ26" s="205"/>
      <c r="CK26" s="205"/>
      <c r="CL26" s="205"/>
      <c r="CM26" s="205"/>
      <c r="CN26" s="205"/>
      <c r="CO26" s="205"/>
      <c r="CP26" s="205"/>
      <c r="CQ26" s="205"/>
      <c r="CR26" s="205"/>
      <c r="CS26" s="205"/>
      <c r="CT26" s="205"/>
      <c r="CU26" s="205"/>
      <c r="CV26" s="205"/>
      <c r="CW26" s="205"/>
      <c r="CX26" s="205"/>
      <c r="CY26" s="205"/>
      <c r="CZ26" s="205"/>
      <c r="DA26" s="205"/>
      <c r="DB26" s="205"/>
      <c r="DC26" s="205"/>
      <c r="DD26" s="205"/>
      <c r="DE26" s="205"/>
      <c r="DF26" s="205"/>
      <c r="DG26" s="205"/>
      <c r="DH26" s="205"/>
      <c r="DI26" s="205"/>
      <c r="DJ26" s="205"/>
      <c r="DK26" s="205"/>
      <c r="DL26" s="205"/>
      <c r="DM26" s="205"/>
      <c r="DN26" s="205"/>
      <c r="DO26" s="205"/>
      <c r="DP26" s="205"/>
      <c r="DQ26" s="205"/>
      <c r="DR26" s="205"/>
      <c r="DS26" s="205"/>
      <c r="DT26" s="205"/>
      <c r="DU26" s="205"/>
      <c r="DV26" s="205"/>
      <c r="DW26" s="205"/>
      <c r="DX26" s="205"/>
      <c r="DY26" s="205"/>
      <c r="DZ26" s="205"/>
      <c r="EA26" s="205"/>
      <c r="EB26" s="205"/>
      <c r="EC26" s="205"/>
      <c r="ED26" s="205"/>
      <c r="EE26" s="205"/>
      <c r="EF26" s="205"/>
      <c r="EG26" s="205"/>
      <c r="EH26" s="205"/>
      <c r="EI26" s="205"/>
      <c r="EJ26" s="205"/>
      <c r="EK26" s="205"/>
      <c r="EL26" s="205"/>
      <c r="EM26" s="205"/>
      <c r="EN26" s="205"/>
      <c r="EO26" s="205"/>
      <c r="EP26" s="205"/>
      <c r="EQ26" s="205"/>
      <c r="ER26" s="205"/>
      <c r="ES26" s="205"/>
      <c r="ET26" s="205"/>
      <c r="EU26" s="205"/>
      <c r="EV26" s="205"/>
      <c r="EW26" s="205"/>
      <c r="EX26" s="205"/>
      <c r="EY26" s="205"/>
      <c r="EZ26" s="205"/>
      <c r="FA26" s="205"/>
      <c r="FB26" s="205"/>
      <c r="FC26" s="205"/>
      <c r="FD26" s="205"/>
      <c r="FE26" s="205"/>
      <c r="FF26" s="205"/>
      <c r="FG26" s="205"/>
      <c r="FH26" s="205"/>
      <c r="FI26" s="205"/>
      <c r="FJ26" s="205"/>
      <c r="FK26" s="205"/>
      <c r="FL26" s="205"/>
      <c r="FM26" s="205"/>
      <c r="FN26" s="205"/>
      <c r="FO26" s="205"/>
      <c r="FP26" s="205"/>
      <c r="FQ26" s="205"/>
      <c r="FR26" s="205"/>
      <c r="FS26" s="205"/>
      <c r="FT26" s="205"/>
      <c r="FU26" s="205"/>
      <c r="FV26" s="205"/>
      <c r="FW26" s="205"/>
      <c r="FX26" s="205"/>
      <c r="FY26" s="205"/>
      <c r="FZ26" s="205"/>
      <c r="GA26" s="205"/>
      <c r="GB26" s="205"/>
      <c r="GC26" s="205"/>
      <c r="GD26" s="205"/>
      <c r="GE26" s="205"/>
      <c r="GF26" s="205"/>
      <c r="GG26" s="205"/>
      <c r="GH26" s="205"/>
      <c r="GI26" s="205"/>
      <c r="GJ26" s="205"/>
      <c r="GK26" s="205"/>
      <c r="GL26" s="205"/>
      <c r="GM26" s="205"/>
      <c r="GN26" s="205"/>
      <c r="GO26" s="205"/>
      <c r="GP26" s="205"/>
      <c r="GQ26" s="205"/>
      <c r="GR26" s="205"/>
      <c r="GS26" s="205"/>
      <c r="GT26" s="205"/>
      <c r="GU26" s="205"/>
      <c r="GV26" s="205"/>
      <c r="GW26" s="205"/>
      <c r="GX26" s="205"/>
      <c r="GY26" s="205"/>
      <c r="GZ26" s="205"/>
      <c r="HA26" s="205"/>
      <c r="HB26" s="205"/>
      <c r="HC26" s="205"/>
      <c r="HD26" s="205"/>
      <c r="HE26" s="205"/>
      <c r="HF26" s="205"/>
      <c r="HG26" s="205"/>
      <c r="HH26" s="205"/>
      <c r="HI26" s="205"/>
      <c r="HJ26" s="205"/>
      <c r="HK26" s="205"/>
      <c r="HL26" s="205"/>
      <c r="HM26" s="205"/>
      <c r="HN26" s="205"/>
      <c r="HO26" s="205"/>
      <c r="HP26" s="205"/>
      <c r="HQ26" s="205"/>
      <c r="HR26" s="205"/>
      <c r="HS26" s="205"/>
      <c r="HT26" s="205"/>
      <c r="HU26" s="205"/>
      <c r="HV26" s="205"/>
      <c r="HW26" s="205"/>
      <c r="HX26" s="205"/>
      <c r="HY26" s="205"/>
      <c r="HZ26" s="205"/>
      <c r="IA26" s="205"/>
      <c r="IB26" s="205"/>
      <c r="IC26" s="205"/>
      <c r="ID26" s="205"/>
      <c r="IE26" s="205"/>
      <c r="IF26" s="205"/>
      <c r="IG26" s="205"/>
      <c r="IH26" s="205"/>
      <c r="II26" s="205"/>
      <c r="IJ26" s="205"/>
      <c r="IK26" s="205"/>
      <c r="IL26" s="205"/>
      <c r="IM26" s="205"/>
      <c r="IN26" s="205"/>
      <c r="IO26" s="205"/>
      <c r="IP26" s="205"/>
      <c r="IQ26" s="205"/>
      <c r="IR26" s="205"/>
      <c r="IS26" s="205"/>
      <c r="IT26" s="205"/>
      <c r="IU26" s="205"/>
      <c r="IV26" s="205"/>
      <c r="IW26" s="205"/>
      <c r="IX26" s="205"/>
      <c r="IY26" s="205"/>
      <c r="IZ26" s="205"/>
      <c r="JA26" s="205"/>
      <c r="JB26" s="205"/>
      <c r="JC26" s="205"/>
      <c r="JD26" s="205"/>
      <c r="JE26" s="205"/>
      <c r="JF26" s="205"/>
      <c r="JG26" s="205"/>
      <c r="JH26" s="205"/>
      <c r="JI26" s="205"/>
      <c r="JJ26" s="205"/>
      <c r="JK26" s="205"/>
      <c r="JL26" s="205"/>
      <c r="JM26" s="205"/>
      <c r="JN26" s="205"/>
      <c r="JO26" s="205"/>
      <c r="JP26" s="205"/>
      <c r="JQ26" s="205"/>
      <c r="JR26" s="205"/>
      <c r="JS26" s="205"/>
      <c r="JT26" s="205"/>
      <c r="JU26" s="205"/>
      <c r="JV26" s="205"/>
      <c r="JW26" s="205"/>
      <c r="JX26" s="205"/>
      <c r="JY26" s="205"/>
      <c r="JZ26" s="205"/>
      <c r="KA26" s="205"/>
      <c r="KB26" s="205"/>
      <c r="KC26" s="205"/>
      <c r="KD26" s="205"/>
      <c r="KE26" s="205"/>
      <c r="KF26" s="205"/>
      <c r="KG26" s="205"/>
      <c r="KH26" s="205"/>
      <c r="KI26" s="205"/>
      <c r="KJ26" s="205"/>
      <c r="KK26" s="205"/>
      <c r="KL26" s="205"/>
      <c r="KM26" s="205"/>
      <c r="KN26" s="205"/>
      <c r="KO26" s="205"/>
      <c r="KP26" s="205"/>
      <c r="KQ26" s="205"/>
      <c r="KR26" s="205"/>
      <c r="KS26" s="205"/>
      <c r="KT26" s="205"/>
      <c r="KU26" s="205"/>
      <c r="KV26" s="205"/>
      <c r="KW26" s="205"/>
      <c r="KX26" s="205"/>
      <c r="KY26" s="205"/>
      <c r="KZ26" s="205"/>
      <c r="LA26" s="205"/>
      <c r="LB26" s="205"/>
      <c r="LC26" s="205"/>
      <c r="LD26" s="205"/>
      <c r="LE26" s="205"/>
      <c r="LF26" s="205"/>
      <c r="LG26" s="205"/>
      <c r="LH26" s="205"/>
      <c r="LI26" s="205"/>
      <c r="LJ26" s="205"/>
      <c r="LK26" s="205"/>
      <c r="LL26" s="205"/>
      <c r="LM26" s="205"/>
      <c r="LN26" s="205"/>
      <c r="LO26" s="205"/>
      <c r="LP26" s="205"/>
      <c r="LQ26" s="205"/>
      <c r="LR26" s="205"/>
      <c r="LS26" s="205"/>
      <c r="LT26" s="205"/>
      <c r="LU26" s="205"/>
      <c r="LV26" s="205"/>
      <c r="LW26" s="205"/>
      <c r="LX26" s="205"/>
      <c r="LY26" s="205"/>
      <c r="LZ26" s="205"/>
      <c r="MA26" s="205"/>
      <c r="MB26" s="205"/>
      <c r="MC26" s="205"/>
      <c r="MD26" s="205"/>
      <c r="ME26" s="205"/>
      <c r="MF26" s="205"/>
      <c r="MG26" s="205"/>
      <c r="MH26" s="205"/>
      <c r="MI26" s="205"/>
      <c r="MJ26" s="205"/>
      <c r="MK26" s="205"/>
      <c r="ML26" s="205"/>
      <c r="MM26" s="205"/>
      <c r="MN26" s="205"/>
      <c r="MO26" s="205"/>
      <c r="MP26" s="205"/>
      <c r="MQ26" s="205"/>
      <c r="MR26" s="205"/>
      <c r="MS26" s="205"/>
      <c r="MT26" s="205"/>
      <c r="MU26" s="205"/>
      <c r="MV26" s="205"/>
      <c r="MW26" s="205"/>
      <c r="MX26" s="205"/>
      <c r="MY26" s="205"/>
      <c r="MZ26" s="205"/>
      <c r="NA26" s="205"/>
      <c r="NB26" s="205"/>
      <c r="NC26" s="205"/>
      <c r="ND26" s="205"/>
      <c r="NE26" s="205"/>
      <c r="NF26" s="205"/>
      <c r="NG26" s="205"/>
      <c r="NH26" s="205"/>
      <c r="NI26" s="205"/>
      <c r="NJ26" s="205"/>
      <c r="NK26" s="205"/>
      <c r="NL26" s="205"/>
      <c r="NM26" s="205"/>
      <c r="NN26" s="205"/>
      <c r="NO26" s="205"/>
      <c r="NP26" s="205"/>
      <c r="NQ26" s="205"/>
      <c r="NR26" s="205"/>
      <c r="NS26" s="205"/>
      <c r="NT26" s="205"/>
      <c r="NU26" s="205"/>
      <c r="NV26" s="205"/>
      <c r="NW26" s="205"/>
      <c r="NX26" s="205"/>
      <c r="NY26" s="205"/>
      <c r="NZ26" s="205"/>
      <c r="OA26" s="205"/>
      <c r="OB26" s="205"/>
      <c r="OC26" s="205"/>
      <c r="OD26" s="205"/>
      <c r="OE26" s="205"/>
      <c r="OF26" s="205"/>
      <c r="OG26" s="205"/>
      <c r="OH26" s="205"/>
      <c r="OI26" s="205"/>
      <c r="OJ26" s="205"/>
      <c r="OK26" s="205"/>
      <c r="OL26" s="205"/>
      <c r="OM26" s="205"/>
      <c r="ON26" s="205"/>
      <c r="OO26" s="205"/>
      <c r="OP26" s="205"/>
      <c r="OQ26" s="205"/>
      <c r="OR26" s="205"/>
      <c r="OS26" s="205"/>
      <c r="OT26" s="205"/>
      <c r="OU26" s="205"/>
      <c r="OV26" s="205"/>
      <c r="OW26" s="205"/>
      <c r="OX26" s="205"/>
      <c r="OY26" s="205"/>
      <c r="OZ26" s="205"/>
      <c r="PA26" s="205"/>
      <c r="PB26" s="205"/>
      <c r="PC26" s="205"/>
      <c r="PD26" s="205"/>
      <c r="PE26" s="205"/>
      <c r="PF26" s="205"/>
      <c r="PG26" s="205"/>
      <c r="PH26" s="205"/>
      <c r="PI26" s="205"/>
      <c r="PJ26" s="205"/>
      <c r="PK26" s="205"/>
      <c r="PL26" s="205"/>
      <c r="PM26" s="205"/>
      <c r="PN26" s="205"/>
      <c r="PO26" s="205"/>
      <c r="PP26" s="205"/>
      <c r="PQ26" s="205"/>
      <c r="PR26" s="205"/>
      <c r="PS26" s="205"/>
      <c r="PT26" s="205"/>
      <c r="PU26" s="205"/>
      <c r="PV26" s="205"/>
      <c r="PW26" s="205"/>
      <c r="PX26" s="205"/>
      <c r="PY26" s="205"/>
      <c r="PZ26" s="205"/>
      <c r="QA26" s="205"/>
      <c r="QB26" s="205"/>
      <c r="QC26" s="205"/>
      <c r="QD26" s="205"/>
      <c r="QE26" s="205"/>
      <c r="QF26" s="205"/>
      <c r="QG26" s="205"/>
      <c r="QH26" s="205"/>
      <c r="QI26" s="205"/>
      <c r="QJ26" s="205"/>
      <c r="QK26" s="205"/>
      <c r="QL26" s="205"/>
      <c r="QM26" s="205"/>
      <c r="QN26" s="205"/>
      <c r="QO26" s="205"/>
      <c r="QP26" s="205"/>
      <c r="QQ26" s="205"/>
      <c r="QR26" s="205"/>
      <c r="QS26" s="205"/>
      <c r="QT26" s="205"/>
      <c r="QU26" s="205"/>
      <c r="QV26" s="205"/>
      <c r="QW26" s="205"/>
      <c r="QX26" s="205"/>
      <c r="QY26" s="205"/>
      <c r="QZ26" s="205"/>
      <c r="RA26" s="205"/>
      <c r="RB26" s="205"/>
      <c r="RC26" s="205"/>
      <c r="RD26" s="205"/>
      <c r="RE26" s="205"/>
      <c r="RF26" s="205"/>
      <c r="RG26" s="205"/>
      <c r="RH26" s="205"/>
      <c r="RI26" s="205"/>
      <c r="RJ26" s="205"/>
      <c r="RK26" s="205"/>
      <c r="RL26" s="205"/>
      <c r="RM26" s="205"/>
      <c r="RN26" s="205"/>
      <c r="RO26" s="205"/>
      <c r="RP26" s="205"/>
      <c r="RQ26" s="205"/>
      <c r="RR26" s="205"/>
      <c r="RS26" s="205"/>
      <c r="RT26" s="205"/>
      <c r="RU26" s="205"/>
      <c r="RV26" s="205"/>
      <c r="RW26" s="205"/>
      <c r="RX26" s="205"/>
      <c r="RY26" s="205"/>
    </row>
    <row r="27" s="195" customFormat="1" spans="1:493">
      <c r="A27" s="202"/>
      <c r="B27" s="200">
        <v>25</v>
      </c>
      <c r="C27" s="201" t="s">
        <v>2797</v>
      </c>
      <c r="D27" s="200" t="s">
        <v>2798</v>
      </c>
      <c r="E27" s="200">
        <v>33.9</v>
      </c>
      <c r="F27" s="200">
        <v>23</v>
      </c>
      <c r="G27" s="200">
        <v>5</v>
      </c>
      <c r="H27" s="200">
        <v>115</v>
      </c>
      <c r="I27" s="200">
        <v>169.5</v>
      </c>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5"/>
      <c r="AX27" s="205"/>
      <c r="AY27" s="205"/>
      <c r="AZ27" s="205"/>
      <c r="BA27" s="205"/>
      <c r="BB27" s="205"/>
      <c r="BC27" s="205"/>
      <c r="BD27" s="205"/>
      <c r="BE27" s="205"/>
      <c r="BF27" s="205"/>
      <c r="BG27" s="205"/>
      <c r="BH27" s="205"/>
      <c r="BI27" s="205"/>
      <c r="BJ27" s="205"/>
      <c r="BK27" s="205"/>
      <c r="BL27" s="205"/>
      <c r="BM27" s="205"/>
      <c r="BN27" s="205"/>
      <c r="BO27" s="205"/>
      <c r="BP27" s="205"/>
      <c r="BQ27" s="205"/>
      <c r="BR27" s="205"/>
      <c r="BS27" s="205"/>
      <c r="BT27" s="205"/>
      <c r="BU27" s="205"/>
      <c r="BV27" s="205"/>
      <c r="BW27" s="205"/>
      <c r="BX27" s="205"/>
      <c r="BY27" s="205"/>
      <c r="BZ27" s="205"/>
      <c r="CA27" s="205"/>
      <c r="CB27" s="205"/>
      <c r="CC27" s="205"/>
      <c r="CD27" s="205"/>
      <c r="CE27" s="205"/>
      <c r="CF27" s="205"/>
      <c r="CG27" s="205"/>
      <c r="CH27" s="205"/>
      <c r="CI27" s="205"/>
      <c r="CJ27" s="205"/>
      <c r="CK27" s="205"/>
      <c r="CL27" s="205"/>
      <c r="CM27" s="205"/>
      <c r="CN27" s="205"/>
      <c r="CO27" s="205"/>
      <c r="CP27" s="205"/>
      <c r="CQ27" s="205"/>
      <c r="CR27" s="205"/>
      <c r="CS27" s="205"/>
      <c r="CT27" s="205"/>
      <c r="CU27" s="205"/>
      <c r="CV27" s="205"/>
      <c r="CW27" s="205"/>
      <c r="CX27" s="205"/>
      <c r="CY27" s="205"/>
      <c r="CZ27" s="205"/>
      <c r="DA27" s="205"/>
      <c r="DB27" s="205"/>
      <c r="DC27" s="205"/>
      <c r="DD27" s="205"/>
      <c r="DE27" s="205"/>
      <c r="DF27" s="205"/>
      <c r="DG27" s="205"/>
      <c r="DH27" s="205"/>
      <c r="DI27" s="205"/>
      <c r="DJ27" s="205"/>
      <c r="DK27" s="205"/>
      <c r="DL27" s="205"/>
      <c r="DM27" s="205"/>
      <c r="DN27" s="205"/>
      <c r="DO27" s="205"/>
      <c r="DP27" s="205"/>
      <c r="DQ27" s="205"/>
      <c r="DR27" s="205"/>
      <c r="DS27" s="205"/>
      <c r="DT27" s="205"/>
      <c r="DU27" s="205"/>
      <c r="DV27" s="205"/>
      <c r="DW27" s="205"/>
      <c r="DX27" s="205"/>
      <c r="DY27" s="205"/>
      <c r="DZ27" s="205"/>
      <c r="EA27" s="205"/>
      <c r="EB27" s="205"/>
      <c r="EC27" s="205"/>
      <c r="ED27" s="205"/>
      <c r="EE27" s="205"/>
      <c r="EF27" s="205"/>
      <c r="EG27" s="205"/>
      <c r="EH27" s="205"/>
      <c r="EI27" s="205"/>
      <c r="EJ27" s="205"/>
      <c r="EK27" s="205"/>
      <c r="EL27" s="205"/>
      <c r="EM27" s="205"/>
      <c r="EN27" s="205"/>
      <c r="EO27" s="205"/>
      <c r="EP27" s="205"/>
      <c r="EQ27" s="205"/>
      <c r="ER27" s="205"/>
      <c r="ES27" s="205"/>
      <c r="ET27" s="205"/>
      <c r="EU27" s="205"/>
      <c r="EV27" s="205"/>
      <c r="EW27" s="205"/>
      <c r="EX27" s="205"/>
      <c r="EY27" s="205"/>
      <c r="EZ27" s="205"/>
      <c r="FA27" s="205"/>
      <c r="FB27" s="205"/>
      <c r="FC27" s="205"/>
      <c r="FD27" s="205"/>
      <c r="FE27" s="205"/>
      <c r="FF27" s="205"/>
      <c r="FG27" s="205"/>
      <c r="FH27" s="205"/>
      <c r="FI27" s="205"/>
      <c r="FJ27" s="205"/>
      <c r="FK27" s="205"/>
      <c r="FL27" s="205"/>
      <c r="FM27" s="205"/>
      <c r="FN27" s="205"/>
      <c r="FO27" s="205"/>
      <c r="FP27" s="205"/>
      <c r="FQ27" s="205"/>
      <c r="FR27" s="205"/>
      <c r="FS27" s="205"/>
      <c r="FT27" s="205"/>
      <c r="FU27" s="205"/>
      <c r="FV27" s="205"/>
      <c r="FW27" s="205"/>
      <c r="FX27" s="205"/>
      <c r="FY27" s="205"/>
      <c r="FZ27" s="205"/>
      <c r="GA27" s="205"/>
      <c r="GB27" s="205"/>
      <c r="GC27" s="205"/>
      <c r="GD27" s="205"/>
      <c r="GE27" s="205"/>
      <c r="GF27" s="205"/>
      <c r="GG27" s="205"/>
      <c r="GH27" s="205"/>
      <c r="GI27" s="205"/>
      <c r="GJ27" s="205"/>
      <c r="GK27" s="205"/>
      <c r="GL27" s="205"/>
      <c r="GM27" s="205"/>
      <c r="GN27" s="205"/>
      <c r="GO27" s="205"/>
      <c r="GP27" s="205"/>
      <c r="GQ27" s="205"/>
      <c r="GR27" s="205"/>
      <c r="GS27" s="205"/>
      <c r="GT27" s="205"/>
      <c r="GU27" s="205"/>
      <c r="GV27" s="205"/>
      <c r="GW27" s="205"/>
      <c r="GX27" s="205"/>
      <c r="GY27" s="205"/>
      <c r="GZ27" s="205"/>
      <c r="HA27" s="205"/>
      <c r="HB27" s="205"/>
      <c r="HC27" s="205"/>
      <c r="HD27" s="205"/>
      <c r="HE27" s="205"/>
      <c r="HF27" s="205"/>
      <c r="HG27" s="205"/>
      <c r="HH27" s="205"/>
      <c r="HI27" s="205"/>
      <c r="HJ27" s="205"/>
      <c r="HK27" s="205"/>
      <c r="HL27" s="205"/>
      <c r="HM27" s="205"/>
      <c r="HN27" s="205"/>
      <c r="HO27" s="205"/>
      <c r="HP27" s="205"/>
      <c r="HQ27" s="205"/>
      <c r="HR27" s="205"/>
      <c r="HS27" s="205"/>
      <c r="HT27" s="205"/>
      <c r="HU27" s="205"/>
      <c r="HV27" s="205"/>
      <c r="HW27" s="205"/>
      <c r="HX27" s="205"/>
      <c r="HY27" s="205"/>
      <c r="HZ27" s="205"/>
      <c r="IA27" s="205"/>
      <c r="IB27" s="205"/>
      <c r="IC27" s="205"/>
      <c r="ID27" s="205"/>
      <c r="IE27" s="205"/>
      <c r="IF27" s="205"/>
      <c r="IG27" s="205"/>
      <c r="IH27" s="205"/>
      <c r="II27" s="205"/>
      <c r="IJ27" s="205"/>
      <c r="IK27" s="205"/>
      <c r="IL27" s="205"/>
      <c r="IM27" s="205"/>
      <c r="IN27" s="205"/>
      <c r="IO27" s="205"/>
      <c r="IP27" s="205"/>
      <c r="IQ27" s="205"/>
      <c r="IR27" s="205"/>
      <c r="IS27" s="205"/>
      <c r="IT27" s="205"/>
      <c r="IU27" s="205"/>
      <c r="IV27" s="205"/>
      <c r="IW27" s="205"/>
      <c r="IX27" s="205"/>
      <c r="IY27" s="205"/>
      <c r="IZ27" s="205"/>
      <c r="JA27" s="205"/>
      <c r="JB27" s="205"/>
      <c r="JC27" s="205"/>
      <c r="JD27" s="205"/>
      <c r="JE27" s="205"/>
      <c r="JF27" s="205"/>
      <c r="JG27" s="205"/>
      <c r="JH27" s="205"/>
      <c r="JI27" s="205"/>
      <c r="JJ27" s="205"/>
      <c r="JK27" s="205"/>
      <c r="JL27" s="205"/>
      <c r="JM27" s="205"/>
      <c r="JN27" s="205"/>
      <c r="JO27" s="205"/>
      <c r="JP27" s="205"/>
      <c r="JQ27" s="205"/>
      <c r="JR27" s="205"/>
      <c r="JS27" s="205"/>
      <c r="JT27" s="205"/>
      <c r="JU27" s="205"/>
      <c r="JV27" s="205"/>
      <c r="JW27" s="205"/>
      <c r="JX27" s="205"/>
      <c r="JY27" s="205"/>
      <c r="JZ27" s="205"/>
      <c r="KA27" s="205"/>
      <c r="KB27" s="205"/>
      <c r="KC27" s="205"/>
      <c r="KD27" s="205"/>
      <c r="KE27" s="205"/>
      <c r="KF27" s="205"/>
      <c r="KG27" s="205"/>
      <c r="KH27" s="205"/>
      <c r="KI27" s="205"/>
      <c r="KJ27" s="205"/>
      <c r="KK27" s="205"/>
      <c r="KL27" s="205"/>
      <c r="KM27" s="205"/>
      <c r="KN27" s="205"/>
      <c r="KO27" s="205"/>
      <c r="KP27" s="205"/>
      <c r="KQ27" s="205"/>
      <c r="KR27" s="205"/>
      <c r="KS27" s="205"/>
      <c r="KT27" s="205"/>
      <c r="KU27" s="205"/>
      <c r="KV27" s="205"/>
      <c r="KW27" s="205"/>
      <c r="KX27" s="205"/>
      <c r="KY27" s="205"/>
      <c r="KZ27" s="205"/>
      <c r="LA27" s="205"/>
      <c r="LB27" s="205"/>
      <c r="LC27" s="205"/>
      <c r="LD27" s="205"/>
      <c r="LE27" s="205"/>
      <c r="LF27" s="205"/>
      <c r="LG27" s="205"/>
      <c r="LH27" s="205"/>
      <c r="LI27" s="205"/>
      <c r="LJ27" s="205"/>
      <c r="LK27" s="205"/>
      <c r="LL27" s="205"/>
      <c r="LM27" s="205"/>
      <c r="LN27" s="205"/>
      <c r="LO27" s="205"/>
      <c r="LP27" s="205"/>
      <c r="LQ27" s="205"/>
      <c r="LR27" s="205"/>
      <c r="LS27" s="205"/>
      <c r="LT27" s="205"/>
      <c r="LU27" s="205"/>
      <c r="LV27" s="205"/>
      <c r="LW27" s="205"/>
      <c r="LX27" s="205"/>
      <c r="LY27" s="205"/>
      <c r="LZ27" s="205"/>
      <c r="MA27" s="205"/>
      <c r="MB27" s="205"/>
      <c r="MC27" s="205"/>
      <c r="MD27" s="205"/>
      <c r="ME27" s="205"/>
      <c r="MF27" s="205"/>
      <c r="MG27" s="205"/>
      <c r="MH27" s="205"/>
      <c r="MI27" s="205"/>
      <c r="MJ27" s="205"/>
      <c r="MK27" s="205"/>
      <c r="ML27" s="205"/>
      <c r="MM27" s="205"/>
      <c r="MN27" s="205"/>
      <c r="MO27" s="205"/>
      <c r="MP27" s="205"/>
      <c r="MQ27" s="205"/>
      <c r="MR27" s="205"/>
      <c r="MS27" s="205"/>
      <c r="MT27" s="205"/>
      <c r="MU27" s="205"/>
      <c r="MV27" s="205"/>
      <c r="MW27" s="205"/>
      <c r="MX27" s="205"/>
      <c r="MY27" s="205"/>
      <c r="MZ27" s="205"/>
      <c r="NA27" s="205"/>
      <c r="NB27" s="205"/>
      <c r="NC27" s="205"/>
      <c r="ND27" s="205"/>
      <c r="NE27" s="205"/>
      <c r="NF27" s="205"/>
      <c r="NG27" s="205"/>
      <c r="NH27" s="205"/>
      <c r="NI27" s="205"/>
      <c r="NJ27" s="205"/>
      <c r="NK27" s="205"/>
      <c r="NL27" s="205"/>
      <c r="NM27" s="205"/>
      <c r="NN27" s="205"/>
      <c r="NO27" s="205"/>
      <c r="NP27" s="205"/>
      <c r="NQ27" s="205"/>
      <c r="NR27" s="205"/>
      <c r="NS27" s="205"/>
      <c r="NT27" s="205"/>
      <c r="NU27" s="205"/>
      <c r="NV27" s="205"/>
      <c r="NW27" s="205"/>
      <c r="NX27" s="205"/>
      <c r="NY27" s="205"/>
      <c r="NZ27" s="205"/>
      <c r="OA27" s="205"/>
      <c r="OB27" s="205"/>
      <c r="OC27" s="205"/>
      <c r="OD27" s="205"/>
      <c r="OE27" s="205"/>
      <c r="OF27" s="205"/>
      <c r="OG27" s="205"/>
      <c r="OH27" s="205"/>
      <c r="OI27" s="205"/>
      <c r="OJ27" s="205"/>
      <c r="OK27" s="205"/>
      <c r="OL27" s="205"/>
      <c r="OM27" s="205"/>
      <c r="ON27" s="205"/>
      <c r="OO27" s="205"/>
      <c r="OP27" s="205"/>
      <c r="OQ27" s="205"/>
      <c r="OR27" s="205"/>
      <c r="OS27" s="205"/>
      <c r="OT27" s="205"/>
      <c r="OU27" s="205"/>
      <c r="OV27" s="205"/>
      <c r="OW27" s="205"/>
      <c r="OX27" s="205"/>
      <c r="OY27" s="205"/>
      <c r="OZ27" s="205"/>
      <c r="PA27" s="205"/>
      <c r="PB27" s="205"/>
      <c r="PC27" s="205"/>
      <c r="PD27" s="205"/>
      <c r="PE27" s="205"/>
      <c r="PF27" s="205"/>
      <c r="PG27" s="205"/>
      <c r="PH27" s="205"/>
      <c r="PI27" s="205"/>
      <c r="PJ27" s="205"/>
      <c r="PK27" s="205"/>
      <c r="PL27" s="205"/>
      <c r="PM27" s="205"/>
      <c r="PN27" s="205"/>
      <c r="PO27" s="205"/>
      <c r="PP27" s="205"/>
      <c r="PQ27" s="205"/>
      <c r="PR27" s="205"/>
      <c r="PS27" s="205"/>
      <c r="PT27" s="205"/>
      <c r="PU27" s="205"/>
      <c r="PV27" s="205"/>
      <c r="PW27" s="205"/>
      <c r="PX27" s="205"/>
      <c r="PY27" s="205"/>
      <c r="PZ27" s="205"/>
      <c r="QA27" s="205"/>
      <c r="QB27" s="205"/>
      <c r="QC27" s="205"/>
      <c r="QD27" s="205"/>
      <c r="QE27" s="205"/>
      <c r="QF27" s="205"/>
      <c r="QG27" s="205"/>
      <c r="QH27" s="205"/>
      <c r="QI27" s="205"/>
      <c r="QJ27" s="205"/>
      <c r="QK27" s="205"/>
      <c r="QL27" s="205"/>
      <c r="QM27" s="205"/>
      <c r="QN27" s="205"/>
      <c r="QO27" s="205"/>
      <c r="QP27" s="205"/>
      <c r="QQ27" s="205"/>
      <c r="QR27" s="205"/>
      <c r="QS27" s="205"/>
      <c r="QT27" s="205"/>
      <c r="QU27" s="205"/>
      <c r="QV27" s="205"/>
      <c r="QW27" s="205"/>
      <c r="QX27" s="205"/>
      <c r="QY27" s="205"/>
      <c r="QZ27" s="205"/>
      <c r="RA27" s="205"/>
      <c r="RB27" s="205"/>
      <c r="RC27" s="205"/>
      <c r="RD27" s="205"/>
      <c r="RE27" s="205"/>
      <c r="RF27" s="205"/>
      <c r="RG27" s="205"/>
      <c r="RH27" s="205"/>
      <c r="RI27" s="205"/>
      <c r="RJ27" s="205"/>
      <c r="RK27" s="205"/>
      <c r="RL27" s="205"/>
      <c r="RM27" s="205"/>
      <c r="RN27" s="205"/>
      <c r="RO27" s="205"/>
      <c r="RP27" s="205"/>
      <c r="RQ27" s="205"/>
      <c r="RR27" s="205"/>
      <c r="RS27" s="205"/>
      <c r="RT27" s="205"/>
      <c r="RU27" s="205"/>
      <c r="RV27" s="205"/>
      <c r="RW27" s="205"/>
      <c r="RX27" s="205"/>
      <c r="RY27" s="205"/>
    </row>
    <row r="28" s="195" customFormat="1" spans="1:493">
      <c r="A28" s="202"/>
      <c r="B28" s="200">
        <v>26</v>
      </c>
      <c r="C28" s="201" t="s">
        <v>2799</v>
      </c>
      <c r="D28" s="200" t="s">
        <v>2774</v>
      </c>
      <c r="E28" s="200">
        <v>11.6</v>
      </c>
      <c r="F28" s="200">
        <v>10</v>
      </c>
      <c r="G28" s="200">
        <v>5</v>
      </c>
      <c r="H28" s="200">
        <v>50</v>
      </c>
      <c r="I28" s="200">
        <v>58</v>
      </c>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c r="BK28" s="205"/>
      <c r="BL28" s="205"/>
      <c r="BM28" s="205"/>
      <c r="BN28" s="205"/>
      <c r="BO28" s="205"/>
      <c r="BP28" s="205"/>
      <c r="BQ28" s="205"/>
      <c r="BR28" s="205"/>
      <c r="BS28" s="205"/>
      <c r="BT28" s="205"/>
      <c r="BU28" s="205"/>
      <c r="BV28" s="205"/>
      <c r="BW28" s="205"/>
      <c r="BX28" s="205"/>
      <c r="BY28" s="205"/>
      <c r="BZ28" s="205"/>
      <c r="CA28" s="205"/>
      <c r="CB28" s="205"/>
      <c r="CC28" s="205"/>
      <c r="CD28" s="205"/>
      <c r="CE28" s="205"/>
      <c r="CF28" s="205"/>
      <c r="CG28" s="205"/>
      <c r="CH28" s="205"/>
      <c r="CI28" s="205"/>
      <c r="CJ28" s="205"/>
      <c r="CK28" s="205"/>
      <c r="CL28" s="205"/>
      <c r="CM28" s="205"/>
      <c r="CN28" s="205"/>
      <c r="CO28" s="205"/>
      <c r="CP28" s="205"/>
      <c r="CQ28" s="205"/>
      <c r="CR28" s="205"/>
      <c r="CS28" s="205"/>
      <c r="CT28" s="205"/>
      <c r="CU28" s="205"/>
      <c r="CV28" s="205"/>
      <c r="CW28" s="205"/>
      <c r="CX28" s="205"/>
      <c r="CY28" s="205"/>
      <c r="CZ28" s="205"/>
      <c r="DA28" s="205"/>
      <c r="DB28" s="205"/>
      <c r="DC28" s="205"/>
      <c r="DD28" s="205"/>
      <c r="DE28" s="205"/>
      <c r="DF28" s="205"/>
      <c r="DG28" s="205"/>
      <c r="DH28" s="205"/>
      <c r="DI28" s="205"/>
      <c r="DJ28" s="205"/>
      <c r="DK28" s="205"/>
      <c r="DL28" s="205"/>
      <c r="DM28" s="205"/>
      <c r="DN28" s="205"/>
      <c r="DO28" s="205"/>
      <c r="DP28" s="205"/>
      <c r="DQ28" s="205"/>
      <c r="DR28" s="205"/>
      <c r="DS28" s="205"/>
      <c r="DT28" s="205"/>
      <c r="DU28" s="205"/>
      <c r="DV28" s="205"/>
      <c r="DW28" s="205"/>
      <c r="DX28" s="205"/>
      <c r="DY28" s="205"/>
      <c r="DZ28" s="205"/>
      <c r="EA28" s="205"/>
      <c r="EB28" s="205"/>
      <c r="EC28" s="205"/>
      <c r="ED28" s="205"/>
      <c r="EE28" s="205"/>
      <c r="EF28" s="205"/>
      <c r="EG28" s="205"/>
      <c r="EH28" s="205"/>
      <c r="EI28" s="205"/>
      <c r="EJ28" s="205"/>
      <c r="EK28" s="205"/>
      <c r="EL28" s="205"/>
      <c r="EM28" s="205"/>
      <c r="EN28" s="205"/>
      <c r="EO28" s="205"/>
      <c r="EP28" s="205"/>
      <c r="EQ28" s="205"/>
      <c r="ER28" s="205"/>
      <c r="ES28" s="205"/>
      <c r="ET28" s="205"/>
      <c r="EU28" s="205"/>
      <c r="EV28" s="205"/>
      <c r="EW28" s="205"/>
      <c r="EX28" s="205"/>
      <c r="EY28" s="205"/>
      <c r="EZ28" s="205"/>
      <c r="FA28" s="205"/>
      <c r="FB28" s="205"/>
      <c r="FC28" s="205"/>
      <c r="FD28" s="205"/>
      <c r="FE28" s="205"/>
      <c r="FF28" s="205"/>
      <c r="FG28" s="205"/>
      <c r="FH28" s="205"/>
      <c r="FI28" s="205"/>
      <c r="FJ28" s="205"/>
      <c r="FK28" s="205"/>
      <c r="FL28" s="205"/>
      <c r="FM28" s="205"/>
      <c r="FN28" s="205"/>
      <c r="FO28" s="205"/>
      <c r="FP28" s="205"/>
      <c r="FQ28" s="205"/>
      <c r="FR28" s="205"/>
      <c r="FS28" s="205"/>
      <c r="FT28" s="205"/>
      <c r="FU28" s="205"/>
      <c r="FV28" s="205"/>
      <c r="FW28" s="205"/>
      <c r="FX28" s="205"/>
      <c r="FY28" s="205"/>
      <c r="FZ28" s="205"/>
      <c r="GA28" s="205"/>
      <c r="GB28" s="205"/>
      <c r="GC28" s="205"/>
      <c r="GD28" s="205"/>
      <c r="GE28" s="205"/>
      <c r="GF28" s="205"/>
      <c r="GG28" s="205"/>
      <c r="GH28" s="205"/>
      <c r="GI28" s="205"/>
      <c r="GJ28" s="205"/>
      <c r="GK28" s="205"/>
      <c r="GL28" s="205"/>
      <c r="GM28" s="205"/>
      <c r="GN28" s="205"/>
      <c r="GO28" s="205"/>
      <c r="GP28" s="205"/>
      <c r="GQ28" s="205"/>
      <c r="GR28" s="205"/>
      <c r="GS28" s="205"/>
      <c r="GT28" s="205"/>
      <c r="GU28" s="205"/>
      <c r="GV28" s="205"/>
      <c r="GW28" s="205"/>
      <c r="GX28" s="205"/>
      <c r="GY28" s="205"/>
      <c r="GZ28" s="205"/>
      <c r="HA28" s="205"/>
      <c r="HB28" s="205"/>
      <c r="HC28" s="205"/>
      <c r="HD28" s="205"/>
      <c r="HE28" s="205"/>
      <c r="HF28" s="205"/>
      <c r="HG28" s="205"/>
      <c r="HH28" s="205"/>
      <c r="HI28" s="205"/>
      <c r="HJ28" s="205"/>
      <c r="HK28" s="205"/>
      <c r="HL28" s="205"/>
      <c r="HM28" s="205"/>
      <c r="HN28" s="205"/>
      <c r="HO28" s="205"/>
      <c r="HP28" s="205"/>
      <c r="HQ28" s="205"/>
      <c r="HR28" s="205"/>
      <c r="HS28" s="205"/>
      <c r="HT28" s="205"/>
      <c r="HU28" s="205"/>
      <c r="HV28" s="205"/>
      <c r="HW28" s="205"/>
      <c r="HX28" s="205"/>
      <c r="HY28" s="205"/>
      <c r="HZ28" s="205"/>
      <c r="IA28" s="205"/>
      <c r="IB28" s="205"/>
      <c r="IC28" s="205"/>
      <c r="ID28" s="205"/>
      <c r="IE28" s="205"/>
      <c r="IF28" s="205"/>
      <c r="IG28" s="205"/>
      <c r="IH28" s="205"/>
      <c r="II28" s="205"/>
      <c r="IJ28" s="205"/>
      <c r="IK28" s="205"/>
      <c r="IL28" s="205"/>
      <c r="IM28" s="205"/>
      <c r="IN28" s="205"/>
      <c r="IO28" s="205"/>
      <c r="IP28" s="205"/>
      <c r="IQ28" s="205"/>
      <c r="IR28" s="205"/>
      <c r="IS28" s="205"/>
      <c r="IT28" s="205"/>
      <c r="IU28" s="205"/>
      <c r="IV28" s="205"/>
      <c r="IW28" s="205"/>
      <c r="IX28" s="205"/>
      <c r="IY28" s="205"/>
      <c r="IZ28" s="205"/>
      <c r="JA28" s="205"/>
      <c r="JB28" s="205"/>
      <c r="JC28" s="205"/>
      <c r="JD28" s="205"/>
      <c r="JE28" s="205"/>
      <c r="JF28" s="205"/>
      <c r="JG28" s="205"/>
      <c r="JH28" s="205"/>
      <c r="JI28" s="205"/>
      <c r="JJ28" s="205"/>
      <c r="JK28" s="205"/>
      <c r="JL28" s="205"/>
      <c r="JM28" s="205"/>
      <c r="JN28" s="205"/>
      <c r="JO28" s="205"/>
      <c r="JP28" s="205"/>
      <c r="JQ28" s="205"/>
      <c r="JR28" s="205"/>
      <c r="JS28" s="205"/>
      <c r="JT28" s="205"/>
      <c r="JU28" s="205"/>
      <c r="JV28" s="205"/>
      <c r="JW28" s="205"/>
      <c r="JX28" s="205"/>
      <c r="JY28" s="205"/>
      <c r="JZ28" s="205"/>
      <c r="KA28" s="205"/>
      <c r="KB28" s="205"/>
      <c r="KC28" s="205"/>
      <c r="KD28" s="205"/>
      <c r="KE28" s="205"/>
      <c r="KF28" s="205"/>
      <c r="KG28" s="205"/>
      <c r="KH28" s="205"/>
      <c r="KI28" s="205"/>
      <c r="KJ28" s="205"/>
      <c r="KK28" s="205"/>
      <c r="KL28" s="205"/>
      <c r="KM28" s="205"/>
      <c r="KN28" s="205"/>
      <c r="KO28" s="205"/>
      <c r="KP28" s="205"/>
      <c r="KQ28" s="205"/>
      <c r="KR28" s="205"/>
      <c r="KS28" s="205"/>
      <c r="KT28" s="205"/>
      <c r="KU28" s="205"/>
      <c r="KV28" s="205"/>
      <c r="KW28" s="205"/>
      <c r="KX28" s="205"/>
      <c r="KY28" s="205"/>
      <c r="KZ28" s="205"/>
      <c r="LA28" s="205"/>
      <c r="LB28" s="205"/>
      <c r="LC28" s="205"/>
      <c r="LD28" s="205"/>
      <c r="LE28" s="205"/>
      <c r="LF28" s="205"/>
      <c r="LG28" s="205"/>
      <c r="LH28" s="205"/>
      <c r="LI28" s="205"/>
      <c r="LJ28" s="205"/>
      <c r="LK28" s="205"/>
      <c r="LL28" s="205"/>
      <c r="LM28" s="205"/>
      <c r="LN28" s="205"/>
      <c r="LO28" s="205"/>
      <c r="LP28" s="205"/>
      <c r="LQ28" s="205"/>
      <c r="LR28" s="205"/>
      <c r="LS28" s="205"/>
      <c r="LT28" s="205"/>
      <c r="LU28" s="205"/>
      <c r="LV28" s="205"/>
      <c r="LW28" s="205"/>
      <c r="LX28" s="205"/>
      <c r="LY28" s="205"/>
      <c r="LZ28" s="205"/>
      <c r="MA28" s="205"/>
      <c r="MB28" s="205"/>
      <c r="MC28" s="205"/>
      <c r="MD28" s="205"/>
      <c r="ME28" s="205"/>
      <c r="MF28" s="205"/>
      <c r="MG28" s="205"/>
      <c r="MH28" s="205"/>
      <c r="MI28" s="205"/>
      <c r="MJ28" s="205"/>
      <c r="MK28" s="205"/>
      <c r="ML28" s="205"/>
      <c r="MM28" s="205"/>
      <c r="MN28" s="205"/>
      <c r="MO28" s="205"/>
      <c r="MP28" s="205"/>
      <c r="MQ28" s="205"/>
      <c r="MR28" s="205"/>
      <c r="MS28" s="205"/>
      <c r="MT28" s="205"/>
      <c r="MU28" s="205"/>
      <c r="MV28" s="205"/>
      <c r="MW28" s="205"/>
      <c r="MX28" s="205"/>
      <c r="MY28" s="205"/>
      <c r="MZ28" s="205"/>
      <c r="NA28" s="205"/>
      <c r="NB28" s="205"/>
      <c r="NC28" s="205"/>
      <c r="ND28" s="205"/>
      <c r="NE28" s="205"/>
      <c r="NF28" s="205"/>
      <c r="NG28" s="205"/>
      <c r="NH28" s="205"/>
      <c r="NI28" s="205"/>
      <c r="NJ28" s="205"/>
      <c r="NK28" s="205"/>
      <c r="NL28" s="205"/>
      <c r="NM28" s="205"/>
      <c r="NN28" s="205"/>
      <c r="NO28" s="205"/>
      <c r="NP28" s="205"/>
      <c r="NQ28" s="205"/>
      <c r="NR28" s="205"/>
      <c r="NS28" s="205"/>
      <c r="NT28" s="205"/>
      <c r="NU28" s="205"/>
      <c r="NV28" s="205"/>
      <c r="NW28" s="205"/>
      <c r="NX28" s="205"/>
      <c r="NY28" s="205"/>
      <c r="NZ28" s="205"/>
      <c r="OA28" s="205"/>
      <c r="OB28" s="205"/>
      <c r="OC28" s="205"/>
      <c r="OD28" s="205"/>
      <c r="OE28" s="205"/>
      <c r="OF28" s="205"/>
      <c r="OG28" s="205"/>
      <c r="OH28" s="205"/>
      <c r="OI28" s="205"/>
      <c r="OJ28" s="205"/>
      <c r="OK28" s="205"/>
      <c r="OL28" s="205"/>
      <c r="OM28" s="205"/>
      <c r="ON28" s="205"/>
      <c r="OO28" s="205"/>
      <c r="OP28" s="205"/>
      <c r="OQ28" s="205"/>
      <c r="OR28" s="205"/>
      <c r="OS28" s="205"/>
      <c r="OT28" s="205"/>
      <c r="OU28" s="205"/>
      <c r="OV28" s="205"/>
      <c r="OW28" s="205"/>
      <c r="OX28" s="205"/>
      <c r="OY28" s="205"/>
      <c r="OZ28" s="205"/>
      <c r="PA28" s="205"/>
      <c r="PB28" s="205"/>
      <c r="PC28" s="205"/>
      <c r="PD28" s="205"/>
      <c r="PE28" s="205"/>
      <c r="PF28" s="205"/>
      <c r="PG28" s="205"/>
      <c r="PH28" s="205"/>
      <c r="PI28" s="205"/>
      <c r="PJ28" s="205"/>
      <c r="PK28" s="205"/>
      <c r="PL28" s="205"/>
      <c r="PM28" s="205"/>
      <c r="PN28" s="205"/>
      <c r="PO28" s="205"/>
      <c r="PP28" s="205"/>
      <c r="PQ28" s="205"/>
      <c r="PR28" s="205"/>
      <c r="PS28" s="205"/>
      <c r="PT28" s="205"/>
      <c r="PU28" s="205"/>
      <c r="PV28" s="205"/>
      <c r="PW28" s="205"/>
      <c r="PX28" s="205"/>
      <c r="PY28" s="205"/>
      <c r="PZ28" s="205"/>
      <c r="QA28" s="205"/>
      <c r="QB28" s="205"/>
      <c r="QC28" s="205"/>
      <c r="QD28" s="205"/>
      <c r="QE28" s="205"/>
      <c r="QF28" s="205"/>
      <c r="QG28" s="205"/>
      <c r="QH28" s="205"/>
      <c r="QI28" s="205"/>
      <c r="QJ28" s="205"/>
      <c r="QK28" s="205"/>
      <c r="QL28" s="205"/>
      <c r="QM28" s="205"/>
      <c r="QN28" s="205"/>
      <c r="QO28" s="205"/>
      <c r="QP28" s="205"/>
      <c r="QQ28" s="205"/>
      <c r="QR28" s="205"/>
      <c r="QS28" s="205"/>
      <c r="QT28" s="205"/>
      <c r="QU28" s="205"/>
      <c r="QV28" s="205"/>
      <c r="QW28" s="205"/>
      <c r="QX28" s="205"/>
      <c r="QY28" s="205"/>
      <c r="QZ28" s="205"/>
      <c r="RA28" s="205"/>
      <c r="RB28" s="205"/>
      <c r="RC28" s="205"/>
      <c r="RD28" s="205"/>
      <c r="RE28" s="205"/>
      <c r="RF28" s="205"/>
      <c r="RG28" s="205"/>
      <c r="RH28" s="205"/>
      <c r="RI28" s="205"/>
      <c r="RJ28" s="205"/>
      <c r="RK28" s="205"/>
      <c r="RL28" s="205"/>
      <c r="RM28" s="205"/>
      <c r="RN28" s="205"/>
      <c r="RO28" s="205"/>
      <c r="RP28" s="205"/>
      <c r="RQ28" s="205"/>
      <c r="RR28" s="205"/>
      <c r="RS28" s="205"/>
      <c r="RT28" s="205"/>
      <c r="RU28" s="205"/>
      <c r="RV28" s="205"/>
      <c r="RW28" s="205"/>
      <c r="RX28" s="205"/>
      <c r="RY28" s="205"/>
    </row>
    <row r="29" s="195" customFormat="1" spans="1:493">
      <c r="A29" s="202"/>
      <c r="B29" s="200">
        <v>27</v>
      </c>
      <c r="C29" s="201" t="s">
        <v>2800</v>
      </c>
      <c r="D29" s="201" t="s">
        <v>2801</v>
      </c>
      <c r="E29" s="200">
        <v>27.9</v>
      </c>
      <c r="F29" s="200">
        <v>11</v>
      </c>
      <c r="G29" s="200">
        <v>10</v>
      </c>
      <c r="H29" s="200">
        <v>110</v>
      </c>
      <c r="I29" s="200">
        <v>279</v>
      </c>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c r="BG29" s="205"/>
      <c r="BH29" s="205"/>
      <c r="BI29" s="205"/>
      <c r="BJ29" s="205"/>
      <c r="BK29" s="205"/>
      <c r="BL29" s="205"/>
      <c r="BM29" s="205"/>
      <c r="BN29" s="205"/>
      <c r="BO29" s="205"/>
      <c r="BP29" s="205"/>
      <c r="BQ29" s="205"/>
      <c r="BR29" s="205"/>
      <c r="BS29" s="205"/>
      <c r="BT29" s="205"/>
      <c r="BU29" s="205"/>
      <c r="BV29" s="205"/>
      <c r="BW29" s="205"/>
      <c r="BX29" s="205"/>
      <c r="BY29" s="205"/>
      <c r="BZ29" s="205"/>
      <c r="CA29" s="205"/>
      <c r="CB29" s="205"/>
      <c r="CC29" s="205"/>
      <c r="CD29" s="205"/>
      <c r="CE29" s="205"/>
      <c r="CF29" s="205"/>
      <c r="CG29" s="205"/>
      <c r="CH29" s="205"/>
      <c r="CI29" s="205"/>
      <c r="CJ29" s="205"/>
      <c r="CK29" s="205"/>
      <c r="CL29" s="205"/>
      <c r="CM29" s="205"/>
      <c r="CN29" s="205"/>
      <c r="CO29" s="205"/>
      <c r="CP29" s="205"/>
      <c r="CQ29" s="205"/>
      <c r="CR29" s="205"/>
      <c r="CS29" s="205"/>
      <c r="CT29" s="205"/>
      <c r="CU29" s="205"/>
      <c r="CV29" s="205"/>
      <c r="CW29" s="205"/>
      <c r="CX29" s="205"/>
      <c r="CY29" s="205"/>
      <c r="CZ29" s="205"/>
      <c r="DA29" s="205"/>
      <c r="DB29" s="205"/>
      <c r="DC29" s="205"/>
      <c r="DD29" s="205"/>
      <c r="DE29" s="205"/>
      <c r="DF29" s="205"/>
      <c r="DG29" s="205"/>
      <c r="DH29" s="205"/>
      <c r="DI29" s="205"/>
      <c r="DJ29" s="205"/>
      <c r="DK29" s="205"/>
      <c r="DL29" s="205"/>
      <c r="DM29" s="205"/>
      <c r="DN29" s="205"/>
      <c r="DO29" s="205"/>
      <c r="DP29" s="205"/>
      <c r="DQ29" s="205"/>
      <c r="DR29" s="205"/>
      <c r="DS29" s="205"/>
      <c r="DT29" s="205"/>
      <c r="DU29" s="205"/>
      <c r="DV29" s="205"/>
      <c r="DW29" s="205"/>
      <c r="DX29" s="205"/>
      <c r="DY29" s="205"/>
      <c r="DZ29" s="205"/>
      <c r="EA29" s="205"/>
      <c r="EB29" s="205"/>
      <c r="EC29" s="205"/>
      <c r="ED29" s="205"/>
      <c r="EE29" s="205"/>
      <c r="EF29" s="205"/>
      <c r="EG29" s="205"/>
      <c r="EH29" s="205"/>
      <c r="EI29" s="205"/>
      <c r="EJ29" s="205"/>
      <c r="EK29" s="205"/>
      <c r="EL29" s="205"/>
      <c r="EM29" s="205"/>
      <c r="EN29" s="205"/>
      <c r="EO29" s="205"/>
      <c r="EP29" s="205"/>
      <c r="EQ29" s="205"/>
      <c r="ER29" s="205"/>
      <c r="ES29" s="205"/>
      <c r="ET29" s="205"/>
      <c r="EU29" s="205"/>
      <c r="EV29" s="205"/>
      <c r="EW29" s="205"/>
      <c r="EX29" s="205"/>
      <c r="EY29" s="205"/>
      <c r="EZ29" s="205"/>
      <c r="FA29" s="205"/>
      <c r="FB29" s="205"/>
      <c r="FC29" s="205"/>
      <c r="FD29" s="205"/>
      <c r="FE29" s="205"/>
      <c r="FF29" s="205"/>
      <c r="FG29" s="205"/>
      <c r="FH29" s="205"/>
      <c r="FI29" s="205"/>
      <c r="FJ29" s="205"/>
      <c r="FK29" s="205"/>
      <c r="FL29" s="205"/>
      <c r="FM29" s="205"/>
      <c r="FN29" s="205"/>
      <c r="FO29" s="205"/>
      <c r="FP29" s="205"/>
      <c r="FQ29" s="205"/>
      <c r="FR29" s="205"/>
      <c r="FS29" s="205"/>
      <c r="FT29" s="205"/>
      <c r="FU29" s="205"/>
      <c r="FV29" s="205"/>
      <c r="FW29" s="205"/>
      <c r="FX29" s="205"/>
      <c r="FY29" s="205"/>
      <c r="FZ29" s="205"/>
      <c r="GA29" s="205"/>
      <c r="GB29" s="205"/>
      <c r="GC29" s="205"/>
      <c r="GD29" s="205"/>
      <c r="GE29" s="205"/>
      <c r="GF29" s="205"/>
      <c r="GG29" s="205"/>
      <c r="GH29" s="205"/>
      <c r="GI29" s="205"/>
      <c r="GJ29" s="205"/>
      <c r="GK29" s="205"/>
      <c r="GL29" s="205"/>
      <c r="GM29" s="205"/>
      <c r="GN29" s="205"/>
      <c r="GO29" s="205"/>
      <c r="GP29" s="205"/>
      <c r="GQ29" s="205"/>
      <c r="GR29" s="205"/>
      <c r="GS29" s="205"/>
      <c r="GT29" s="205"/>
      <c r="GU29" s="205"/>
      <c r="GV29" s="205"/>
      <c r="GW29" s="205"/>
      <c r="GX29" s="205"/>
      <c r="GY29" s="205"/>
      <c r="GZ29" s="205"/>
      <c r="HA29" s="205"/>
      <c r="HB29" s="205"/>
      <c r="HC29" s="205"/>
      <c r="HD29" s="205"/>
      <c r="HE29" s="205"/>
      <c r="HF29" s="205"/>
      <c r="HG29" s="205"/>
      <c r="HH29" s="205"/>
      <c r="HI29" s="205"/>
      <c r="HJ29" s="205"/>
      <c r="HK29" s="205"/>
      <c r="HL29" s="205"/>
      <c r="HM29" s="205"/>
      <c r="HN29" s="205"/>
      <c r="HO29" s="205"/>
      <c r="HP29" s="205"/>
      <c r="HQ29" s="205"/>
      <c r="HR29" s="205"/>
      <c r="HS29" s="205"/>
      <c r="HT29" s="205"/>
      <c r="HU29" s="205"/>
      <c r="HV29" s="205"/>
      <c r="HW29" s="205"/>
      <c r="HX29" s="205"/>
      <c r="HY29" s="205"/>
      <c r="HZ29" s="205"/>
      <c r="IA29" s="205"/>
      <c r="IB29" s="205"/>
      <c r="IC29" s="205"/>
      <c r="ID29" s="205"/>
      <c r="IE29" s="205"/>
      <c r="IF29" s="205"/>
      <c r="IG29" s="205"/>
      <c r="IH29" s="205"/>
      <c r="II29" s="205"/>
      <c r="IJ29" s="205"/>
      <c r="IK29" s="205"/>
      <c r="IL29" s="205"/>
      <c r="IM29" s="205"/>
      <c r="IN29" s="205"/>
      <c r="IO29" s="205"/>
      <c r="IP29" s="205"/>
      <c r="IQ29" s="205"/>
      <c r="IR29" s="205"/>
      <c r="IS29" s="205"/>
      <c r="IT29" s="205"/>
      <c r="IU29" s="205"/>
      <c r="IV29" s="205"/>
      <c r="IW29" s="205"/>
      <c r="IX29" s="205"/>
      <c r="IY29" s="205"/>
      <c r="IZ29" s="205"/>
      <c r="JA29" s="205"/>
      <c r="JB29" s="205"/>
      <c r="JC29" s="205"/>
      <c r="JD29" s="205"/>
      <c r="JE29" s="205"/>
      <c r="JF29" s="205"/>
      <c r="JG29" s="205"/>
      <c r="JH29" s="205"/>
      <c r="JI29" s="205"/>
      <c r="JJ29" s="205"/>
      <c r="JK29" s="205"/>
      <c r="JL29" s="205"/>
      <c r="JM29" s="205"/>
      <c r="JN29" s="205"/>
      <c r="JO29" s="205"/>
      <c r="JP29" s="205"/>
      <c r="JQ29" s="205"/>
      <c r="JR29" s="205"/>
      <c r="JS29" s="205"/>
      <c r="JT29" s="205"/>
      <c r="JU29" s="205"/>
      <c r="JV29" s="205"/>
      <c r="JW29" s="205"/>
      <c r="JX29" s="205"/>
      <c r="JY29" s="205"/>
      <c r="JZ29" s="205"/>
      <c r="KA29" s="205"/>
      <c r="KB29" s="205"/>
      <c r="KC29" s="205"/>
      <c r="KD29" s="205"/>
      <c r="KE29" s="205"/>
      <c r="KF29" s="205"/>
      <c r="KG29" s="205"/>
      <c r="KH29" s="205"/>
      <c r="KI29" s="205"/>
      <c r="KJ29" s="205"/>
      <c r="KK29" s="205"/>
      <c r="KL29" s="205"/>
      <c r="KM29" s="205"/>
      <c r="KN29" s="205"/>
      <c r="KO29" s="205"/>
      <c r="KP29" s="205"/>
      <c r="KQ29" s="205"/>
      <c r="KR29" s="205"/>
      <c r="KS29" s="205"/>
      <c r="KT29" s="205"/>
      <c r="KU29" s="205"/>
      <c r="KV29" s="205"/>
      <c r="KW29" s="205"/>
      <c r="KX29" s="205"/>
      <c r="KY29" s="205"/>
      <c r="KZ29" s="205"/>
      <c r="LA29" s="205"/>
      <c r="LB29" s="205"/>
      <c r="LC29" s="205"/>
      <c r="LD29" s="205"/>
      <c r="LE29" s="205"/>
      <c r="LF29" s="205"/>
      <c r="LG29" s="205"/>
      <c r="LH29" s="205"/>
      <c r="LI29" s="205"/>
      <c r="LJ29" s="205"/>
      <c r="LK29" s="205"/>
      <c r="LL29" s="205"/>
      <c r="LM29" s="205"/>
      <c r="LN29" s="205"/>
      <c r="LO29" s="205"/>
      <c r="LP29" s="205"/>
      <c r="LQ29" s="205"/>
      <c r="LR29" s="205"/>
      <c r="LS29" s="205"/>
      <c r="LT29" s="205"/>
      <c r="LU29" s="205"/>
      <c r="LV29" s="205"/>
      <c r="LW29" s="205"/>
      <c r="LX29" s="205"/>
      <c r="LY29" s="205"/>
      <c r="LZ29" s="205"/>
      <c r="MA29" s="205"/>
      <c r="MB29" s="205"/>
      <c r="MC29" s="205"/>
      <c r="MD29" s="205"/>
      <c r="ME29" s="205"/>
      <c r="MF29" s="205"/>
      <c r="MG29" s="205"/>
      <c r="MH29" s="205"/>
      <c r="MI29" s="205"/>
      <c r="MJ29" s="205"/>
      <c r="MK29" s="205"/>
      <c r="ML29" s="205"/>
      <c r="MM29" s="205"/>
      <c r="MN29" s="205"/>
      <c r="MO29" s="205"/>
      <c r="MP29" s="205"/>
      <c r="MQ29" s="205"/>
      <c r="MR29" s="205"/>
      <c r="MS29" s="205"/>
      <c r="MT29" s="205"/>
      <c r="MU29" s="205"/>
      <c r="MV29" s="205"/>
      <c r="MW29" s="205"/>
      <c r="MX29" s="205"/>
      <c r="MY29" s="205"/>
      <c r="MZ29" s="205"/>
      <c r="NA29" s="205"/>
      <c r="NB29" s="205"/>
      <c r="NC29" s="205"/>
      <c r="ND29" s="205"/>
      <c r="NE29" s="205"/>
      <c r="NF29" s="205"/>
      <c r="NG29" s="205"/>
      <c r="NH29" s="205"/>
      <c r="NI29" s="205"/>
      <c r="NJ29" s="205"/>
      <c r="NK29" s="205"/>
      <c r="NL29" s="205"/>
      <c r="NM29" s="205"/>
      <c r="NN29" s="205"/>
      <c r="NO29" s="205"/>
      <c r="NP29" s="205"/>
      <c r="NQ29" s="205"/>
      <c r="NR29" s="205"/>
      <c r="NS29" s="205"/>
      <c r="NT29" s="205"/>
      <c r="NU29" s="205"/>
      <c r="NV29" s="205"/>
      <c r="NW29" s="205"/>
      <c r="NX29" s="205"/>
      <c r="NY29" s="205"/>
      <c r="NZ29" s="205"/>
      <c r="OA29" s="205"/>
      <c r="OB29" s="205"/>
      <c r="OC29" s="205"/>
      <c r="OD29" s="205"/>
      <c r="OE29" s="205"/>
      <c r="OF29" s="205"/>
      <c r="OG29" s="205"/>
      <c r="OH29" s="205"/>
      <c r="OI29" s="205"/>
      <c r="OJ29" s="205"/>
      <c r="OK29" s="205"/>
      <c r="OL29" s="205"/>
      <c r="OM29" s="205"/>
      <c r="ON29" s="205"/>
      <c r="OO29" s="205"/>
      <c r="OP29" s="205"/>
      <c r="OQ29" s="205"/>
      <c r="OR29" s="205"/>
      <c r="OS29" s="205"/>
      <c r="OT29" s="205"/>
      <c r="OU29" s="205"/>
      <c r="OV29" s="205"/>
      <c r="OW29" s="205"/>
      <c r="OX29" s="205"/>
      <c r="OY29" s="205"/>
      <c r="OZ29" s="205"/>
      <c r="PA29" s="205"/>
      <c r="PB29" s="205"/>
      <c r="PC29" s="205"/>
      <c r="PD29" s="205"/>
      <c r="PE29" s="205"/>
      <c r="PF29" s="205"/>
      <c r="PG29" s="205"/>
      <c r="PH29" s="205"/>
      <c r="PI29" s="205"/>
      <c r="PJ29" s="205"/>
      <c r="PK29" s="205"/>
      <c r="PL29" s="205"/>
      <c r="PM29" s="205"/>
      <c r="PN29" s="205"/>
      <c r="PO29" s="205"/>
      <c r="PP29" s="205"/>
      <c r="PQ29" s="205"/>
      <c r="PR29" s="205"/>
      <c r="PS29" s="205"/>
      <c r="PT29" s="205"/>
      <c r="PU29" s="205"/>
      <c r="PV29" s="205"/>
      <c r="PW29" s="205"/>
      <c r="PX29" s="205"/>
      <c r="PY29" s="205"/>
      <c r="PZ29" s="205"/>
      <c r="QA29" s="205"/>
      <c r="QB29" s="205"/>
      <c r="QC29" s="205"/>
      <c r="QD29" s="205"/>
      <c r="QE29" s="205"/>
      <c r="QF29" s="205"/>
      <c r="QG29" s="205"/>
      <c r="QH29" s="205"/>
      <c r="QI29" s="205"/>
      <c r="QJ29" s="205"/>
      <c r="QK29" s="205"/>
      <c r="QL29" s="205"/>
      <c r="QM29" s="205"/>
      <c r="QN29" s="205"/>
      <c r="QO29" s="205"/>
      <c r="QP29" s="205"/>
      <c r="QQ29" s="205"/>
      <c r="QR29" s="205"/>
      <c r="QS29" s="205"/>
      <c r="QT29" s="205"/>
      <c r="QU29" s="205"/>
      <c r="QV29" s="205"/>
      <c r="QW29" s="205"/>
      <c r="QX29" s="205"/>
      <c r="QY29" s="205"/>
      <c r="QZ29" s="205"/>
      <c r="RA29" s="205"/>
      <c r="RB29" s="205"/>
      <c r="RC29" s="205"/>
      <c r="RD29" s="205"/>
      <c r="RE29" s="205"/>
      <c r="RF29" s="205"/>
      <c r="RG29" s="205"/>
      <c r="RH29" s="205"/>
      <c r="RI29" s="205"/>
      <c r="RJ29" s="205"/>
      <c r="RK29" s="205"/>
      <c r="RL29" s="205"/>
      <c r="RM29" s="205"/>
      <c r="RN29" s="205"/>
      <c r="RO29" s="205"/>
      <c r="RP29" s="205"/>
      <c r="RQ29" s="205"/>
      <c r="RR29" s="205"/>
      <c r="RS29" s="205"/>
      <c r="RT29" s="205"/>
      <c r="RU29" s="205"/>
      <c r="RV29" s="205"/>
      <c r="RW29" s="205"/>
      <c r="RX29" s="205"/>
      <c r="RY29" s="205"/>
    </row>
    <row r="30" s="195" customFormat="1" spans="1:493">
      <c r="A30" s="202"/>
      <c r="B30" s="200">
        <v>28</v>
      </c>
      <c r="C30" s="201" t="s">
        <v>2802</v>
      </c>
      <c r="D30" s="200" t="s">
        <v>2803</v>
      </c>
      <c r="E30" s="200">
        <v>27.9</v>
      </c>
      <c r="F30" s="200">
        <v>27</v>
      </c>
      <c r="G30" s="200">
        <v>5</v>
      </c>
      <c r="H30" s="200">
        <v>135</v>
      </c>
      <c r="I30" s="200">
        <v>139.5</v>
      </c>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205"/>
      <c r="AO30" s="205"/>
      <c r="AP30" s="205"/>
      <c r="AQ30" s="205"/>
      <c r="AR30" s="205"/>
      <c r="AS30" s="205"/>
      <c r="AT30" s="205"/>
      <c r="AU30" s="205"/>
      <c r="AV30" s="205"/>
      <c r="AW30" s="205"/>
      <c r="AX30" s="205"/>
      <c r="AY30" s="205"/>
      <c r="AZ30" s="205"/>
      <c r="BA30" s="205"/>
      <c r="BB30" s="205"/>
      <c r="BC30" s="205"/>
      <c r="BD30" s="205"/>
      <c r="BE30" s="205"/>
      <c r="BF30" s="205"/>
      <c r="BG30" s="205"/>
      <c r="BH30" s="205"/>
      <c r="BI30" s="205"/>
      <c r="BJ30" s="205"/>
      <c r="BK30" s="205"/>
      <c r="BL30" s="205"/>
      <c r="BM30" s="205"/>
      <c r="BN30" s="205"/>
      <c r="BO30" s="205"/>
      <c r="BP30" s="205"/>
      <c r="BQ30" s="205"/>
      <c r="BR30" s="205"/>
      <c r="BS30" s="205"/>
      <c r="BT30" s="205"/>
      <c r="BU30" s="205"/>
      <c r="BV30" s="205"/>
      <c r="BW30" s="205"/>
      <c r="BX30" s="205"/>
      <c r="BY30" s="205"/>
      <c r="BZ30" s="205"/>
      <c r="CA30" s="205"/>
      <c r="CB30" s="205"/>
      <c r="CC30" s="205"/>
      <c r="CD30" s="205"/>
      <c r="CE30" s="205"/>
      <c r="CF30" s="205"/>
      <c r="CG30" s="205"/>
      <c r="CH30" s="205"/>
      <c r="CI30" s="205"/>
      <c r="CJ30" s="205"/>
      <c r="CK30" s="205"/>
      <c r="CL30" s="205"/>
      <c r="CM30" s="205"/>
      <c r="CN30" s="205"/>
      <c r="CO30" s="205"/>
      <c r="CP30" s="205"/>
      <c r="CQ30" s="205"/>
      <c r="CR30" s="205"/>
      <c r="CS30" s="205"/>
      <c r="CT30" s="205"/>
      <c r="CU30" s="205"/>
      <c r="CV30" s="205"/>
      <c r="CW30" s="205"/>
      <c r="CX30" s="205"/>
      <c r="CY30" s="205"/>
      <c r="CZ30" s="205"/>
      <c r="DA30" s="205"/>
      <c r="DB30" s="205"/>
      <c r="DC30" s="205"/>
      <c r="DD30" s="205"/>
      <c r="DE30" s="205"/>
      <c r="DF30" s="205"/>
      <c r="DG30" s="205"/>
      <c r="DH30" s="205"/>
      <c r="DI30" s="205"/>
      <c r="DJ30" s="205"/>
      <c r="DK30" s="205"/>
      <c r="DL30" s="205"/>
      <c r="DM30" s="205"/>
      <c r="DN30" s="205"/>
      <c r="DO30" s="205"/>
      <c r="DP30" s="205"/>
      <c r="DQ30" s="205"/>
      <c r="DR30" s="205"/>
      <c r="DS30" s="205"/>
      <c r="DT30" s="205"/>
      <c r="DU30" s="205"/>
      <c r="DV30" s="205"/>
      <c r="DW30" s="205"/>
      <c r="DX30" s="205"/>
      <c r="DY30" s="205"/>
      <c r="DZ30" s="205"/>
      <c r="EA30" s="205"/>
      <c r="EB30" s="205"/>
      <c r="EC30" s="205"/>
      <c r="ED30" s="205"/>
      <c r="EE30" s="205"/>
      <c r="EF30" s="205"/>
      <c r="EG30" s="205"/>
      <c r="EH30" s="205"/>
      <c r="EI30" s="205"/>
      <c r="EJ30" s="205"/>
      <c r="EK30" s="205"/>
      <c r="EL30" s="205"/>
      <c r="EM30" s="205"/>
      <c r="EN30" s="205"/>
      <c r="EO30" s="205"/>
      <c r="EP30" s="205"/>
      <c r="EQ30" s="205"/>
      <c r="ER30" s="205"/>
      <c r="ES30" s="205"/>
      <c r="ET30" s="205"/>
      <c r="EU30" s="205"/>
      <c r="EV30" s="205"/>
      <c r="EW30" s="205"/>
      <c r="EX30" s="205"/>
      <c r="EY30" s="205"/>
      <c r="EZ30" s="205"/>
      <c r="FA30" s="205"/>
      <c r="FB30" s="205"/>
      <c r="FC30" s="205"/>
      <c r="FD30" s="205"/>
      <c r="FE30" s="205"/>
      <c r="FF30" s="205"/>
      <c r="FG30" s="205"/>
      <c r="FH30" s="205"/>
      <c r="FI30" s="205"/>
      <c r="FJ30" s="205"/>
      <c r="FK30" s="205"/>
      <c r="FL30" s="205"/>
      <c r="FM30" s="205"/>
      <c r="FN30" s="205"/>
      <c r="FO30" s="205"/>
      <c r="FP30" s="205"/>
      <c r="FQ30" s="205"/>
      <c r="FR30" s="205"/>
      <c r="FS30" s="205"/>
      <c r="FT30" s="205"/>
      <c r="FU30" s="205"/>
      <c r="FV30" s="205"/>
      <c r="FW30" s="205"/>
      <c r="FX30" s="205"/>
      <c r="FY30" s="205"/>
      <c r="FZ30" s="205"/>
      <c r="GA30" s="205"/>
      <c r="GB30" s="205"/>
      <c r="GC30" s="205"/>
      <c r="GD30" s="205"/>
      <c r="GE30" s="205"/>
      <c r="GF30" s="205"/>
      <c r="GG30" s="205"/>
      <c r="GH30" s="205"/>
      <c r="GI30" s="205"/>
      <c r="GJ30" s="205"/>
      <c r="GK30" s="205"/>
      <c r="GL30" s="205"/>
      <c r="GM30" s="205"/>
      <c r="GN30" s="205"/>
      <c r="GO30" s="205"/>
      <c r="GP30" s="205"/>
      <c r="GQ30" s="205"/>
      <c r="GR30" s="205"/>
      <c r="GS30" s="205"/>
      <c r="GT30" s="205"/>
      <c r="GU30" s="205"/>
      <c r="GV30" s="205"/>
      <c r="GW30" s="205"/>
      <c r="GX30" s="205"/>
      <c r="GY30" s="205"/>
      <c r="GZ30" s="205"/>
      <c r="HA30" s="205"/>
      <c r="HB30" s="205"/>
      <c r="HC30" s="205"/>
      <c r="HD30" s="205"/>
      <c r="HE30" s="205"/>
      <c r="HF30" s="205"/>
      <c r="HG30" s="205"/>
      <c r="HH30" s="205"/>
      <c r="HI30" s="205"/>
      <c r="HJ30" s="205"/>
      <c r="HK30" s="205"/>
      <c r="HL30" s="205"/>
      <c r="HM30" s="205"/>
      <c r="HN30" s="205"/>
      <c r="HO30" s="205"/>
      <c r="HP30" s="205"/>
      <c r="HQ30" s="205"/>
      <c r="HR30" s="205"/>
      <c r="HS30" s="205"/>
      <c r="HT30" s="205"/>
      <c r="HU30" s="205"/>
      <c r="HV30" s="205"/>
      <c r="HW30" s="205"/>
      <c r="HX30" s="205"/>
      <c r="HY30" s="205"/>
      <c r="HZ30" s="205"/>
      <c r="IA30" s="205"/>
      <c r="IB30" s="205"/>
      <c r="IC30" s="205"/>
      <c r="ID30" s="205"/>
      <c r="IE30" s="205"/>
      <c r="IF30" s="205"/>
      <c r="IG30" s="205"/>
      <c r="IH30" s="205"/>
      <c r="II30" s="205"/>
      <c r="IJ30" s="205"/>
      <c r="IK30" s="205"/>
      <c r="IL30" s="205"/>
      <c r="IM30" s="205"/>
      <c r="IN30" s="205"/>
      <c r="IO30" s="205"/>
      <c r="IP30" s="205"/>
      <c r="IQ30" s="205"/>
      <c r="IR30" s="205"/>
      <c r="IS30" s="205"/>
      <c r="IT30" s="205"/>
      <c r="IU30" s="205"/>
      <c r="IV30" s="205"/>
      <c r="IW30" s="205"/>
      <c r="IX30" s="205"/>
      <c r="IY30" s="205"/>
      <c r="IZ30" s="205"/>
      <c r="JA30" s="205"/>
      <c r="JB30" s="205"/>
      <c r="JC30" s="205"/>
      <c r="JD30" s="205"/>
      <c r="JE30" s="205"/>
      <c r="JF30" s="205"/>
      <c r="JG30" s="205"/>
      <c r="JH30" s="205"/>
      <c r="JI30" s="205"/>
      <c r="JJ30" s="205"/>
      <c r="JK30" s="205"/>
      <c r="JL30" s="205"/>
      <c r="JM30" s="205"/>
      <c r="JN30" s="205"/>
      <c r="JO30" s="205"/>
      <c r="JP30" s="205"/>
      <c r="JQ30" s="205"/>
      <c r="JR30" s="205"/>
      <c r="JS30" s="205"/>
      <c r="JT30" s="205"/>
      <c r="JU30" s="205"/>
      <c r="JV30" s="205"/>
      <c r="JW30" s="205"/>
      <c r="JX30" s="205"/>
      <c r="JY30" s="205"/>
      <c r="JZ30" s="205"/>
      <c r="KA30" s="205"/>
      <c r="KB30" s="205"/>
      <c r="KC30" s="205"/>
      <c r="KD30" s="205"/>
      <c r="KE30" s="205"/>
      <c r="KF30" s="205"/>
      <c r="KG30" s="205"/>
      <c r="KH30" s="205"/>
      <c r="KI30" s="205"/>
      <c r="KJ30" s="205"/>
      <c r="KK30" s="205"/>
      <c r="KL30" s="205"/>
      <c r="KM30" s="205"/>
      <c r="KN30" s="205"/>
      <c r="KO30" s="205"/>
      <c r="KP30" s="205"/>
      <c r="KQ30" s="205"/>
      <c r="KR30" s="205"/>
      <c r="KS30" s="205"/>
      <c r="KT30" s="205"/>
      <c r="KU30" s="205"/>
      <c r="KV30" s="205"/>
      <c r="KW30" s="205"/>
      <c r="KX30" s="205"/>
      <c r="KY30" s="205"/>
      <c r="KZ30" s="205"/>
      <c r="LA30" s="205"/>
      <c r="LB30" s="205"/>
      <c r="LC30" s="205"/>
      <c r="LD30" s="205"/>
      <c r="LE30" s="205"/>
      <c r="LF30" s="205"/>
      <c r="LG30" s="205"/>
      <c r="LH30" s="205"/>
      <c r="LI30" s="205"/>
      <c r="LJ30" s="205"/>
      <c r="LK30" s="205"/>
      <c r="LL30" s="205"/>
      <c r="LM30" s="205"/>
      <c r="LN30" s="205"/>
      <c r="LO30" s="205"/>
      <c r="LP30" s="205"/>
      <c r="LQ30" s="205"/>
      <c r="LR30" s="205"/>
      <c r="LS30" s="205"/>
      <c r="LT30" s="205"/>
      <c r="LU30" s="205"/>
      <c r="LV30" s="205"/>
      <c r="LW30" s="205"/>
      <c r="LX30" s="205"/>
      <c r="LY30" s="205"/>
      <c r="LZ30" s="205"/>
      <c r="MA30" s="205"/>
      <c r="MB30" s="205"/>
      <c r="MC30" s="205"/>
      <c r="MD30" s="205"/>
      <c r="ME30" s="205"/>
      <c r="MF30" s="205"/>
      <c r="MG30" s="205"/>
      <c r="MH30" s="205"/>
      <c r="MI30" s="205"/>
      <c r="MJ30" s="205"/>
      <c r="MK30" s="205"/>
      <c r="ML30" s="205"/>
      <c r="MM30" s="205"/>
      <c r="MN30" s="205"/>
      <c r="MO30" s="205"/>
      <c r="MP30" s="205"/>
      <c r="MQ30" s="205"/>
      <c r="MR30" s="205"/>
      <c r="MS30" s="205"/>
      <c r="MT30" s="205"/>
      <c r="MU30" s="205"/>
      <c r="MV30" s="205"/>
      <c r="MW30" s="205"/>
      <c r="MX30" s="205"/>
      <c r="MY30" s="205"/>
      <c r="MZ30" s="205"/>
      <c r="NA30" s="205"/>
      <c r="NB30" s="205"/>
      <c r="NC30" s="205"/>
      <c r="ND30" s="205"/>
      <c r="NE30" s="205"/>
      <c r="NF30" s="205"/>
      <c r="NG30" s="205"/>
      <c r="NH30" s="205"/>
      <c r="NI30" s="205"/>
      <c r="NJ30" s="205"/>
      <c r="NK30" s="205"/>
      <c r="NL30" s="205"/>
      <c r="NM30" s="205"/>
      <c r="NN30" s="205"/>
      <c r="NO30" s="205"/>
      <c r="NP30" s="205"/>
      <c r="NQ30" s="205"/>
      <c r="NR30" s="205"/>
      <c r="NS30" s="205"/>
      <c r="NT30" s="205"/>
      <c r="NU30" s="205"/>
      <c r="NV30" s="205"/>
      <c r="NW30" s="205"/>
      <c r="NX30" s="205"/>
      <c r="NY30" s="205"/>
      <c r="NZ30" s="205"/>
      <c r="OA30" s="205"/>
      <c r="OB30" s="205"/>
      <c r="OC30" s="205"/>
      <c r="OD30" s="205"/>
      <c r="OE30" s="205"/>
      <c r="OF30" s="205"/>
      <c r="OG30" s="205"/>
      <c r="OH30" s="205"/>
      <c r="OI30" s="205"/>
      <c r="OJ30" s="205"/>
      <c r="OK30" s="205"/>
      <c r="OL30" s="205"/>
      <c r="OM30" s="205"/>
      <c r="ON30" s="205"/>
      <c r="OO30" s="205"/>
      <c r="OP30" s="205"/>
      <c r="OQ30" s="205"/>
      <c r="OR30" s="205"/>
      <c r="OS30" s="205"/>
      <c r="OT30" s="205"/>
      <c r="OU30" s="205"/>
      <c r="OV30" s="205"/>
      <c r="OW30" s="205"/>
      <c r="OX30" s="205"/>
      <c r="OY30" s="205"/>
      <c r="OZ30" s="205"/>
      <c r="PA30" s="205"/>
      <c r="PB30" s="205"/>
      <c r="PC30" s="205"/>
      <c r="PD30" s="205"/>
      <c r="PE30" s="205"/>
      <c r="PF30" s="205"/>
      <c r="PG30" s="205"/>
      <c r="PH30" s="205"/>
      <c r="PI30" s="205"/>
      <c r="PJ30" s="205"/>
      <c r="PK30" s="205"/>
      <c r="PL30" s="205"/>
      <c r="PM30" s="205"/>
      <c r="PN30" s="205"/>
      <c r="PO30" s="205"/>
      <c r="PP30" s="205"/>
      <c r="PQ30" s="205"/>
      <c r="PR30" s="205"/>
      <c r="PS30" s="205"/>
      <c r="PT30" s="205"/>
      <c r="PU30" s="205"/>
      <c r="PV30" s="205"/>
      <c r="PW30" s="205"/>
      <c r="PX30" s="205"/>
      <c r="PY30" s="205"/>
      <c r="PZ30" s="205"/>
      <c r="QA30" s="205"/>
      <c r="QB30" s="205"/>
      <c r="QC30" s="205"/>
      <c r="QD30" s="205"/>
      <c r="QE30" s="205"/>
      <c r="QF30" s="205"/>
      <c r="QG30" s="205"/>
      <c r="QH30" s="205"/>
      <c r="QI30" s="205"/>
      <c r="QJ30" s="205"/>
      <c r="QK30" s="205"/>
      <c r="QL30" s="205"/>
      <c r="QM30" s="205"/>
      <c r="QN30" s="205"/>
      <c r="QO30" s="205"/>
      <c r="QP30" s="205"/>
      <c r="QQ30" s="205"/>
      <c r="QR30" s="205"/>
      <c r="QS30" s="205"/>
      <c r="QT30" s="205"/>
      <c r="QU30" s="205"/>
      <c r="QV30" s="205"/>
      <c r="QW30" s="205"/>
      <c r="QX30" s="205"/>
      <c r="QY30" s="205"/>
      <c r="QZ30" s="205"/>
      <c r="RA30" s="205"/>
      <c r="RB30" s="205"/>
      <c r="RC30" s="205"/>
      <c r="RD30" s="205"/>
      <c r="RE30" s="205"/>
      <c r="RF30" s="205"/>
      <c r="RG30" s="205"/>
      <c r="RH30" s="205"/>
      <c r="RI30" s="205"/>
      <c r="RJ30" s="205"/>
      <c r="RK30" s="205"/>
      <c r="RL30" s="205"/>
      <c r="RM30" s="205"/>
      <c r="RN30" s="205"/>
      <c r="RO30" s="205"/>
      <c r="RP30" s="205"/>
      <c r="RQ30" s="205"/>
      <c r="RR30" s="205"/>
      <c r="RS30" s="205"/>
      <c r="RT30" s="205"/>
      <c r="RU30" s="205"/>
      <c r="RV30" s="205"/>
      <c r="RW30" s="205"/>
      <c r="RX30" s="205"/>
      <c r="RY30" s="205"/>
    </row>
    <row r="31" s="195" customFormat="1" spans="1:493">
      <c r="A31" s="202"/>
      <c r="B31" s="200">
        <v>29</v>
      </c>
      <c r="C31" s="201" t="s">
        <v>2804</v>
      </c>
      <c r="D31" s="200" t="s">
        <v>2805</v>
      </c>
      <c r="E31" s="200">
        <v>12</v>
      </c>
      <c r="F31" s="200">
        <v>12</v>
      </c>
      <c r="G31" s="200">
        <v>5</v>
      </c>
      <c r="H31" s="200">
        <v>60</v>
      </c>
      <c r="I31" s="200">
        <v>60</v>
      </c>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5"/>
      <c r="DJ31" s="205"/>
      <c r="DK31" s="205"/>
      <c r="DL31" s="205"/>
      <c r="DM31" s="205"/>
      <c r="DN31" s="205"/>
      <c r="DO31" s="205"/>
      <c r="DP31" s="205"/>
      <c r="DQ31" s="205"/>
      <c r="DR31" s="205"/>
      <c r="DS31" s="205"/>
      <c r="DT31" s="205"/>
      <c r="DU31" s="205"/>
      <c r="DV31" s="205"/>
      <c r="DW31" s="205"/>
      <c r="DX31" s="205"/>
      <c r="DY31" s="205"/>
      <c r="DZ31" s="205"/>
      <c r="EA31" s="205"/>
      <c r="EB31" s="205"/>
      <c r="EC31" s="205"/>
      <c r="ED31" s="205"/>
      <c r="EE31" s="205"/>
      <c r="EF31" s="205"/>
      <c r="EG31" s="205"/>
      <c r="EH31" s="205"/>
      <c r="EI31" s="205"/>
      <c r="EJ31" s="205"/>
      <c r="EK31" s="205"/>
      <c r="EL31" s="205"/>
      <c r="EM31" s="205"/>
      <c r="EN31" s="205"/>
      <c r="EO31" s="205"/>
      <c r="EP31" s="205"/>
      <c r="EQ31" s="205"/>
      <c r="ER31" s="205"/>
      <c r="ES31" s="205"/>
      <c r="ET31" s="205"/>
      <c r="EU31" s="205"/>
      <c r="EV31" s="205"/>
      <c r="EW31" s="205"/>
      <c r="EX31" s="205"/>
      <c r="EY31" s="205"/>
      <c r="EZ31" s="205"/>
      <c r="FA31" s="205"/>
      <c r="FB31" s="205"/>
      <c r="FC31" s="205"/>
      <c r="FD31" s="205"/>
      <c r="FE31" s="205"/>
      <c r="FF31" s="205"/>
      <c r="FG31" s="205"/>
      <c r="FH31" s="205"/>
      <c r="FI31" s="205"/>
      <c r="FJ31" s="205"/>
      <c r="FK31" s="205"/>
      <c r="FL31" s="205"/>
      <c r="FM31" s="205"/>
      <c r="FN31" s="205"/>
      <c r="FO31" s="205"/>
      <c r="FP31" s="205"/>
      <c r="FQ31" s="205"/>
      <c r="FR31" s="205"/>
      <c r="FS31" s="205"/>
      <c r="FT31" s="205"/>
      <c r="FU31" s="205"/>
      <c r="FV31" s="205"/>
      <c r="FW31" s="205"/>
      <c r="FX31" s="205"/>
      <c r="FY31" s="205"/>
      <c r="FZ31" s="205"/>
      <c r="GA31" s="205"/>
      <c r="GB31" s="205"/>
      <c r="GC31" s="205"/>
      <c r="GD31" s="205"/>
      <c r="GE31" s="205"/>
      <c r="GF31" s="205"/>
      <c r="GG31" s="205"/>
      <c r="GH31" s="205"/>
      <c r="GI31" s="205"/>
      <c r="GJ31" s="205"/>
      <c r="GK31" s="205"/>
      <c r="GL31" s="205"/>
      <c r="GM31" s="205"/>
      <c r="GN31" s="205"/>
      <c r="GO31" s="205"/>
      <c r="GP31" s="205"/>
      <c r="GQ31" s="205"/>
      <c r="GR31" s="205"/>
      <c r="GS31" s="205"/>
      <c r="GT31" s="205"/>
      <c r="GU31" s="205"/>
      <c r="GV31" s="205"/>
      <c r="GW31" s="205"/>
      <c r="GX31" s="205"/>
      <c r="GY31" s="205"/>
      <c r="GZ31" s="205"/>
      <c r="HA31" s="205"/>
      <c r="HB31" s="205"/>
      <c r="HC31" s="205"/>
      <c r="HD31" s="205"/>
      <c r="HE31" s="205"/>
      <c r="HF31" s="205"/>
      <c r="HG31" s="205"/>
      <c r="HH31" s="205"/>
      <c r="HI31" s="205"/>
      <c r="HJ31" s="205"/>
      <c r="HK31" s="205"/>
      <c r="HL31" s="205"/>
      <c r="HM31" s="205"/>
      <c r="HN31" s="205"/>
      <c r="HO31" s="205"/>
      <c r="HP31" s="205"/>
      <c r="HQ31" s="205"/>
      <c r="HR31" s="205"/>
      <c r="HS31" s="205"/>
      <c r="HT31" s="205"/>
      <c r="HU31" s="205"/>
      <c r="HV31" s="205"/>
      <c r="HW31" s="205"/>
      <c r="HX31" s="205"/>
      <c r="HY31" s="205"/>
      <c r="HZ31" s="205"/>
      <c r="IA31" s="205"/>
      <c r="IB31" s="205"/>
      <c r="IC31" s="205"/>
      <c r="ID31" s="205"/>
      <c r="IE31" s="205"/>
      <c r="IF31" s="205"/>
      <c r="IG31" s="205"/>
      <c r="IH31" s="205"/>
      <c r="II31" s="205"/>
      <c r="IJ31" s="205"/>
      <c r="IK31" s="205"/>
      <c r="IL31" s="205"/>
      <c r="IM31" s="205"/>
      <c r="IN31" s="205"/>
      <c r="IO31" s="205"/>
      <c r="IP31" s="205"/>
      <c r="IQ31" s="205"/>
      <c r="IR31" s="205"/>
      <c r="IS31" s="205"/>
      <c r="IT31" s="205"/>
      <c r="IU31" s="205"/>
      <c r="IV31" s="205"/>
      <c r="IW31" s="205"/>
      <c r="IX31" s="205"/>
      <c r="IY31" s="205"/>
      <c r="IZ31" s="205"/>
      <c r="JA31" s="205"/>
      <c r="JB31" s="205"/>
      <c r="JC31" s="205"/>
      <c r="JD31" s="205"/>
      <c r="JE31" s="205"/>
      <c r="JF31" s="205"/>
      <c r="JG31" s="205"/>
      <c r="JH31" s="205"/>
      <c r="JI31" s="205"/>
      <c r="JJ31" s="205"/>
      <c r="JK31" s="205"/>
      <c r="JL31" s="205"/>
      <c r="JM31" s="205"/>
      <c r="JN31" s="205"/>
      <c r="JO31" s="205"/>
      <c r="JP31" s="205"/>
      <c r="JQ31" s="205"/>
      <c r="JR31" s="205"/>
      <c r="JS31" s="205"/>
      <c r="JT31" s="205"/>
      <c r="JU31" s="205"/>
      <c r="JV31" s="205"/>
      <c r="JW31" s="205"/>
      <c r="JX31" s="205"/>
      <c r="JY31" s="205"/>
      <c r="JZ31" s="205"/>
      <c r="KA31" s="205"/>
      <c r="KB31" s="205"/>
      <c r="KC31" s="205"/>
      <c r="KD31" s="205"/>
      <c r="KE31" s="205"/>
      <c r="KF31" s="205"/>
      <c r="KG31" s="205"/>
      <c r="KH31" s="205"/>
      <c r="KI31" s="205"/>
      <c r="KJ31" s="205"/>
      <c r="KK31" s="205"/>
      <c r="KL31" s="205"/>
      <c r="KM31" s="205"/>
      <c r="KN31" s="205"/>
      <c r="KO31" s="205"/>
      <c r="KP31" s="205"/>
      <c r="KQ31" s="205"/>
      <c r="KR31" s="205"/>
      <c r="KS31" s="205"/>
      <c r="KT31" s="205"/>
      <c r="KU31" s="205"/>
      <c r="KV31" s="205"/>
      <c r="KW31" s="205"/>
      <c r="KX31" s="205"/>
      <c r="KY31" s="205"/>
      <c r="KZ31" s="205"/>
      <c r="LA31" s="205"/>
      <c r="LB31" s="205"/>
      <c r="LC31" s="205"/>
      <c r="LD31" s="205"/>
      <c r="LE31" s="205"/>
      <c r="LF31" s="205"/>
      <c r="LG31" s="205"/>
      <c r="LH31" s="205"/>
      <c r="LI31" s="205"/>
      <c r="LJ31" s="205"/>
      <c r="LK31" s="205"/>
      <c r="LL31" s="205"/>
      <c r="LM31" s="205"/>
      <c r="LN31" s="205"/>
      <c r="LO31" s="205"/>
      <c r="LP31" s="205"/>
      <c r="LQ31" s="205"/>
      <c r="LR31" s="205"/>
      <c r="LS31" s="205"/>
      <c r="LT31" s="205"/>
      <c r="LU31" s="205"/>
      <c r="LV31" s="205"/>
      <c r="LW31" s="205"/>
      <c r="LX31" s="205"/>
      <c r="LY31" s="205"/>
      <c r="LZ31" s="205"/>
      <c r="MA31" s="205"/>
      <c r="MB31" s="205"/>
      <c r="MC31" s="205"/>
      <c r="MD31" s="205"/>
      <c r="ME31" s="205"/>
      <c r="MF31" s="205"/>
      <c r="MG31" s="205"/>
      <c r="MH31" s="205"/>
      <c r="MI31" s="205"/>
      <c r="MJ31" s="205"/>
      <c r="MK31" s="205"/>
      <c r="ML31" s="205"/>
      <c r="MM31" s="205"/>
      <c r="MN31" s="205"/>
      <c r="MO31" s="205"/>
      <c r="MP31" s="205"/>
      <c r="MQ31" s="205"/>
      <c r="MR31" s="205"/>
      <c r="MS31" s="205"/>
      <c r="MT31" s="205"/>
      <c r="MU31" s="205"/>
      <c r="MV31" s="205"/>
      <c r="MW31" s="205"/>
      <c r="MX31" s="205"/>
      <c r="MY31" s="205"/>
      <c r="MZ31" s="205"/>
      <c r="NA31" s="205"/>
      <c r="NB31" s="205"/>
      <c r="NC31" s="205"/>
      <c r="ND31" s="205"/>
      <c r="NE31" s="205"/>
      <c r="NF31" s="205"/>
      <c r="NG31" s="205"/>
      <c r="NH31" s="205"/>
      <c r="NI31" s="205"/>
      <c r="NJ31" s="205"/>
      <c r="NK31" s="205"/>
      <c r="NL31" s="205"/>
      <c r="NM31" s="205"/>
      <c r="NN31" s="205"/>
      <c r="NO31" s="205"/>
      <c r="NP31" s="205"/>
      <c r="NQ31" s="205"/>
      <c r="NR31" s="205"/>
      <c r="NS31" s="205"/>
      <c r="NT31" s="205"/>
      <c r="NU31" s="205"/>
      <c r="NV31" s="205"/>
      <c r="NW31" s="205"/>
      <c r="NX31" s="205"/>
      <c r="NY31" s="205"/>
      <c r="NZ31" s="205"/>
      <c r="OA31" s="205"/>
      <c r="OB31" s="205"/>
      <c r="OC31" s="205"/>
      <c r="OD31" s="205"/>
      <c r="OE31" s="205"/>
      <c r="OF31" s="205"/>
      <c r="OG31" s="205"/>
      <c r="OH31" s="205"/>
      <c r="OI31" s="205"/>
      <c r="OJ31" s="205"/>
      <c r="OK31" s="205"/>
      <c r="OL31" s="205"/>
      <c r="OM31" s="205"/>
      <c r="ON31" s="205"/>
      <c r="OO31" s="205"/>
      <c r="OP31" s="205"/>
      <c r="OQ31" s="205"/>
      <c r="OR31" s="205"/>
      <c r="OS31" s="205"/>
      <c r="OT31" s="205"/>
      <c r="OU31" s="205"/>
      <c r="OV31" s="205"/>
      <c r="OW31" s="205"/>
      <c r="OX31" s="205"/>
      <c r="OY31" s="205"/>
      <c r="OZ31" s="205"/>
      <c r="PA31" s="205"/>
      <c r="PB31" s="205"/>
      <c r="PC31" s="205"/>
      <c r="PD31" s="205"/>
      <c r="PE31" s="205"/>
      <c r="PF31" s="205"/>
      <c r="PG31" s="205"/>
      <c r="PH31" s="205"/>
      <c r="PI31" s="205"/>
      <c r="PJ31" s="205"/>
      <c r="PK31" s="205"/>
      <c r="PL31" s="205"/>
      <c r="PM31" s="205"/>
      <c r="PN31" s="205"/>
      <c r="PO31" s="205"/>
      <c r="PP31" s="205"/>
      <c r="PQ31" s="205"/>
      <c r="PR31" s="205"/>
      <c r="PS31" s="205"/>
      <c r="PT31" s="205"/>
      <c r="PU31" s="205"/>
      <c r="PV31" s="205"/>
      <c r="PW31" s="205"/>
      <c r="PX31" s="205"/>
      <c r="PY31" s="205"/>
      <c r="PZ31" s="205"/>
      <c r="QA31" s="205"/>
      <c r="QB31" s="205"/>
      <c r="QC31" s="205"/>
      <c r="QD31" s="205"/>
      <c r="QE31" s="205"/>
      <c r="QF31" s="205"/>
      <c r="QG31" s="205"/>
      <c r="QH31" s="205"/>
      <c r="QI31" s="205"/>
      <c r="QJ31" s="205"/>
      <c r="QK31" s="205"/>
      <c r="QL31" s="205"/>
      <c r="QM31" s="205"/>
      <c r="QN31" s="205"/>
      <c r="QO31" s="205"/>
      <c r="QP31" s="205"/>
      <c r="QQ31" s="205"/>
      <c r="QR31" s="205"/>
      <c r="QS31" s="205"/>
      <c r="QT31" s="205"/>
      <c r="QU31" s="205"/>
      <c r="QV31" s="205"/>
      <c r="QW31" s="205"/>
      <c r="QX31" s="205"/>
      <c r="QY31" s="205"/>
      <c r="QZ31" s="205"/>
      <c r="RA31" s="205"/>
      <c r="RB31" s="205"/>
      <c r="RC31" s="205"/>
      <c r="RD31" s="205"/>
      <c r="RE31" s="205"/>
      <c r="RF31" s="205"/>
      <c r="RG31" s="205"/>
      <c r="RH31" s="205"/>
      <c r="RI31" s="205"/>
      <c r="RJ31" s="205"/>
      <c r="RK31" s="205"/>
      <c r="RL31" s="205"/>
      <c r="RM31" s="205"/>
      <c r="RN31" s="205"/>
      <c r="RO31" s="205"/>
      <c r="RP31" s="205"/>
      <c r="RQ31" s="205"/>
      <c r="RR31" s="205"/>
      <c r="RS31" s="205"/>
      <c r="RT31" s="205"/>
      <c r="RU31" s="205"/>
      <c r="RV31" s="205"/>
      <c r="RW31" s="205"/>
      <c r="RX31" s="205"/>
      <c r="RY31" s="205"/>
    </row>
    <row r="32" s="195" customFormat="1" spans="1:493">
      <c r="A32" s="202"/>
      <c r="B32" s="200">
        <v>30</v>
      </c>
      <c r="C32" s="201" t="s">
        <v>2806</v>
      </c>
      <c r="D32" s="200" t="s">
        <v>2807</v>
      </c>
      <c r="E32" s="200">
        <v>109</v>
      </c>
      <c r="F32" s="200">
        <v>24</v>
      </c>
      <c r="G32" s="200">
        <v>4</v>
      </c>
      <c r="H32" s="200">
        <v>96</v>
      </c>
      <c r="I32" s="200">
        <v>436</v>
      </c>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c r="AZ32" s="205"/>
      <c r="BA32" s="205"/>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205"/>
      <c r="BY32" s="205"/>
      <c r="BZ32" s="205"/>
      <c r="CA32" s="205"/>
      <c r="CB32" s="205"/>
      <c r="CC32" s="205"/>
      <c r="CD32" s="205"/>
      <c r="CE32" s="205"/>
      <c r="CF32" s="205"/>
      <c r="CG32" s="205"/>
      <c r="CH32" s="205"/>
      <c r="CI32" s="205"/>
      <c r="CJ32" s="205"/>
      <c r="CK32" s="205"/>
      <c r="CL32" s="205"/>
      <c r="CM32" s="205"/>
      <c r="CN32" s="205"/>
      <c r="CO32" s="205"/>
      <c r="CP32" s="205"/>
      <c r="CQ32" s="205"/>
      <c r="CR32" s="205"/>
      <c r="CS32" s="205"/>
      <c r="CT32" s="205"/>
      <c r="CU32" s="205"/>
      <c r="CV32" s="205"/>
      <c r="CW32" s="205"/>
      <c r="CX32" s="205"/>
      <c r="CY32" s="205"/>
      <c r="CZ32" s="205"/>
      <c r="DA32" s="205"/>
      <c r="DB32" s="205"/>
      <c r="DC32" s="205"/>
      <c r="DD32" s="205"/>
      <c r="DE32" s="205"/>
      <c r="DF32" s="205"/>
      <c r="DG32" s="205"/>
      <c r="DH32" s="205"/>
      <c r="DI32" s="205"/>
      <c r="DJ32" s="205"/>
      <c r="DK32" s="205"/>
      <c r="DL32" s="205"/>
      <c r="DM32" s="205"/>
      <c r="DN32" s="205"/>
      <c r="DO32" s="205"/>
      <c r="DP32" s="205"/>
      <c r="DQ32" s="205"/>
      <c r="DR32" s="205"/>
      <c r="DS32" s="205"/>
      <c r="DT32" s="205"/>
      <c r="DU32" s="205"/>
      <c r="DV32" s="205"/>
      <c r="DW32" s="205"/>
      <c r="DX32" s="205"/>
      <c r="DY32" s="205"/>
      <c r="DZ32" s="205"/>
      <c r="EA32" s="205"/>
      <c r="EB32" s="205"/>
      <c r="EC32" s="205"/>
      <c r="ED32" s="205"/>
      <c r="EE32" s="205"/>
      <c r="EF32" s="205"/>
      <c r="EG32" s="205"/>
      <c r="EH32" s="205"/>
      <c r="EI32" s="205"/>
      <c r="EJ32" s="205"/>
      <c r="EK32" s="205"/>
      <c r="EL32" s="205"/>
      <c r="EM32" s="205"/>
      <c r="EN32" s="205"/>
      <c r="EO32" s="205"/>
      <c r="EP32" s="205"/>
      <c r="EQ32" s="205"/>
      <c r="ER32" s="205"/>
      <c r="ES32" s="205"/>
      <c r="ET32" s="205"/>
      <c r="EU32" s="205"/>
      <c r="EV32" s="205"/>
      <c r="EW32" s="205"/>
      <c r="EX32" s="205"/>
      <c r="EY32" s="205"/>
      <c r="EZ32" s="205"/>
      <c r="FA32" s="205"/>
      <c r="FB32" s="205"/>
      <c r="FC32" s="205"/>
      <c r="FD32" s="205"/>
      <c r="FE32" s="205"/>
      <c r="FF32" s="205"/>
      <c r="FG32" s="205"/>
      <c r="FH32" s="205"/>
      <c r="FI32" s="205"/>
      <c r="FJ32" s="205"/>
      <c r="FK32" s="205"/>
      <c r="FL32" s="205"/>
      <c r="FM32" s="205"/>
      <c r="FN32" s="205"/>
      <c r="FO32" s="205"/>
      <c r="FP32" s="205"/>
      <c r="FQ32" s="205"/>
      <c r="FR32" s="205"/>
      <c r="FS32" s="205"/>
      <c r="FT32" s="205"/>
      <c r="FU32" s="205"/>
      <c r="FV32" s="205"/>
      <c r="FW32" s="205"/>
      <c r="FX32" s="205"/>
      <c r="FY32" s="205"/>
      <c r="FZ32" s="205"/>
      <c r="GA32" s="205"/>
      <c r="GB32" s="205"/>
      <c r="GC32" s="205"/>
      <c r="GD32" s="205"/>
      <c r="GE32" s="205"/>
      <c r="GF32" s="205"/>
      <c r="GG32" s="205"/>
      <c r="GH32" s="205"/>
      <c r="GI32" s="205"/>
      <c r="GJ32" s="205"/>
      <c r="GK32" s="205"/>
      <c r="GL32" s="205"/>
      <c r="GM32" s="205"/>
      <c r="GN32" s="205"/>
      <c r="GO32" s="205"/>
      <c r="GP32" s="205"/>
      <c r="GQ32" s="205"/>
      <c r="GR32" s="205"/>
      <c r="GS32" s="205"/>
      <c r="GT32" s="205"/>
      <c r="GU32" s="205"/>
      <c r="GV32" s="205"/>
      <c r="GW32" s="205"/>
      <c r="GX32" s="205"/>
      <c r="GY32" s="205"/>
      <c r="GZ32" s="205"/>
      <c r="HA32" s="205"/>
      <c r="HB32" s="205"/>
      <c r="HC32" s="205"/>
      <c r="HD32" s="205"/>
      <c r="HE32" s="205"/>
      <c r="HF32" s="205"/>
      <c r="HG32" s="205"/>
      <c r="HH32" s="205"/>
      <c r="HI32" s="205"/>
      <c r="HJ32" s="205"/>
      <c r="HK32" s="205"/>
      <c r="HL32" s="205"/>
      <c r="HM32" s="205"/>
      <c r="HN32" s="205"/>
      <c r="HO32" s="205"/>
      <c r="HP32" s="205"/>
      <c r="HQ32" s="205"/>
      <c r="HR32" s="205"/>
      <c r="HS32" s="205"/>
      <c r="HT32" s="205"/>
      <c r="HU32" s="205"/>
      <c r="HV32" s="205"/>
      <c r="HW32" s="205"/>
      <c r="HX32" s="205"/>
      <c r="HY32" s="205"/>
      <c r="HZ32" s="205"/>
      <c r="IA32" s="205"/>
      <c r="IB32" s="205"/>
      <c r="IC32" s="205"/>
      <c r="ID32" s="205"/>
      <c r="IE32" s="205"/>
      <c r="IF32" s="205"/>
      <c r="IG32" s="205"/>
      <c r="IH32" s="205"/>
      <c r="II32" s="205"/>
      <c r="IJ32" s="205"/>
      <c r="IK32" s="205"/>
      <c r="IL32" s="205"/>
      <c r="IM32" s="205"/>
      <c r="IN32" s="205"/>
      <c r="IO32" s="205"/>
      <c r="IP32" s="205"/>
      <c r="IQ32" s="205"/>
      <c r="IR32" s="205"/>
      <c r="IS32" s="205"/>
      <c r="IT32" s="205"/>
      <c r="IU32" s="205"/>
      <c r="IV32" s="205"/>
      <c r="IW32" s="205"/>
      <c r="IX32" s="205"/>
      <c r="IY32" s="205"/>
      <c r="IZ32" s="205"/>
      <c r="JA32" s="205"/>
      <c r="JB32" s="205"/>
      <c r="JC32" s="205"/>
      <c r="JD32" s="205"/>
      <c r="JE32" s="205"/>
      <c r="JF32" s="205"/>
      <c r="JG32" s="205"/>
      <c r="JH32" s="205"/>
      <c r="JI32" s="205"/>
      <c r="JJ32" s="205"/>
      <c r="JK32" s="205"/>
      <c r="JL32" s="205"/>
      <c r="JM32" s="205"/>
      <c r="JN32" s="205"/>
      <c r="JO32" s="205"/>
      <c r="JP32" s="205"/>
      <c r="JQ32" s="205"/>
      <c r="JR32" s="205"/>
      <c r="JS32" s="205"/>
      <c r="JT32" s="205"/>
      <c r="JU32" s="205"/>
      <c r="JV32" s="205"/>
      <c r="JW32" s="205"/>
      <c r="JX32" s="205"/>
      <c r="JY32" s="205"/>
      <c r="JZ32" s="205"/>
      <c r="KA32" s="205"/>
      <c r="KB32" s="205"/>
      <c r="KC32" s="205"/>
      <c r="KD32" s="205"/>
      <c r="KE32" s="205"/>
      <c r="KF32" s="205"/>
      <c r="KG32" s="205"/>
      <c r="KH32" s="205"/>
      <c r="KI32" s="205"/>
      <c r="KJ32" s="205"/>
      <c r="KK32" s="205"/>
      <c r="KL32" s="205"/>
      <c r="KM32" s="205"/>
      <c r="KN32" s="205"/>
      <c r="KO32" s="205"/>
      <c r="KP32" s="205"/>
      <c r="KQ32" s="205"/>
      <c r="KR32" s="205"/>
      <c r="KS32" s="205"/>
      <c r="KT32" s="205"/>
      <c r="KU32" s="205"/>
      <c r="KV32" s="205"/>
      <c r="KW32" s="205"/>
      <c r="KX32" s="205"/>
      <c r="KY32" s="205"/>
      <c r="KZ32" s="205"/>
      <c r="LA32" s="205"/>
      <c r="LB32" s="205"/>
      <c r="LC32" s="205"/>
      <c r="LD32" s="205"/>
      <c r="LE32" s="205"/>
      <c r="LF32" s="205"/>
      <c r="LG32" s="205"/>
      <c r="LH32" s="205"/>
      <c r="LI32" s="205"/>
      <c r="LJ32" s="205"/>
      <c r="LK32" s="205"/>
      <c r="LL32" s="205"/>
      <c r="LM32" s="205"/>
      <c r="LN32" s="205"/>
      <c r="LO32" s="205"/>
      <c r="LP32" s="205"/>
      <c r="LQ32" s="205"/>
      <c r="LR32" s="205"/>
      <c r="LS32" s="205"/>
      <c r="LT32" s="205"/>
      <c r="LU32" s="205"/>
      <c r="LV32" s="205"/>
      <c r="LW32" s="205"/>
      <c r="LX32" s="205"/>
      <c r="LY32" s="205"/>
      <c r="LZ32" s="205"/>
      <c r="MA32" s="205"/>
      <c r="MB32" s="205"/>
      <c r="MC32" s="205"/>
      <c r="MD32" s="205"/>
      <c r="ME32" s="205"/>
      <c r="MF32" s="205"/>
      <c r="MG32" s="205"/>
      <c r="MH32" s="205"/>
      <c r="MI32" s="205"/>
      <c r="MJ32" s="205"/>
      <c r="MK32" s="205"/>
      <c r="ML32" s="205"/>
      <c r="MM32" s="205"/>
      <c r="MN32" s="205"/>
      <c r="MO32" s="205"/>
      <c r="MP32" s="205"/>
      <c r="MQ32" s="205"/>
      <c r="MR32" s="205"/>
      <c r="MS32" s="205"/>
      <c r="MT32" s="205"/>
      <c r="MU32" s="205"/>
      <c r="MV32" s="205"/>
      <c r="MW32" s="205"/>
      <c r="MX32" s="205"/>
      <c r="MY32" s="205"/>
      <c r="MZ32" s="205"/>
      <c r="NA32" s="205"/>
      <c r="NB32" s="205"/>
      <c r="NC32" s="205"/>
      <c r="ND32" s="205"/>
      <c r="NE32" s="205"/>
      <c r="NF32" s="205"/>
      <c r="NG32" s="205"/>
      <c r="NH32" s="205"/>
      <c r="NI32" s="205"/>
      <c r="NJ32" s="205"/>
      <c r="NK32" s="205"/>
      <c r="NL32" s="205"/>
      <c r="NM32" s="205"/>
      <c r="NN32" s="205"/>
      <c r="NO32" s="205"/>
      <c r="NP32" s="205"/>
      <c r="NQ32" s="205"/>
      <c r="NR32" s="205"/>
      <c r="NS32" s="205"/>
      <c r="NT32" s="205"/>
      <c r="NU32" s="205"/>
      <c r="NV32" s="205"/>
      <c r="NW32" s="205"/>
      <c r="NX32" s="205"/>
      <c r="NY32" s="205"/>
      <c r="NZ32" s="205"/>
      <c r="OA32" s="205"/>
      <c r="OB32" s="205"/>
      <c r="OC32" s="205"/>
      <c r="OD32" s="205"/>
      <c r="OE32" s="205"/>
      <c r="OF32" s="205"/>
      <c r="OG32" s="205"/>
      <c r="OH32" s="205"/>
      <c r="OI32" s="205"/>
      <c r="OJ32" s="205"/>
      <c r="OK32" s="205"/>
      <c r="OL32" s="205"/>
      <c r="OM32" s="205"/>
      <c r="ON32" s="205"/>
      <c r="OO32" s="205"/>
      <c r="OP32" s="205"/>
      <c r="OQ32" s="205"/>
      <c r="OR32" s="205"/>
      <c r="OS32" s="205"/>
      <c r="OT32" s="205"/>
      <c r="OU32" s="205"/>
      <c r="OV32" s="205"/>
      <c r="OW32" s="205"/>
      <c r="OX32" s="205"/>
      <c r="OY32" s="205"/>
      <c r="OZ32" s="205"/>
      <c r="PA32" s="205"/>
      <c r="PB32" s="205"/>
      <c r="PC32" s="205"/>
      <c r="PD32" s="205"/>
      <c r="PE32" s="205"/>
      <c r="PF32" s="205"/>
      <c r="PG32" s="205"/>
      <c r="PH32" s="205"/>
      <c r="PI32" s="205"/>
      <c r="PJ32" s="205"/>
      <c r="PK32" s="205"/>
      <c r="PL32" s="205"/>
      <c r="PM32" s="205"/>
      <c r="PN32" s="205"/>
      <c r="PO32" s="205"/>
      <c r="PP32" s="205"/>
      <c r="PQ32" s="205"/>
      <c r="PR32" s="205"/>
      <c r="PS32" s="205"/>
      <c r="PT32" s="205"/>
      <c r="PU32" s="205"/>
      <c r="PV32" s="205"/>
      <c r="PW32" s="205"/>
      <c r="PX32" s="205"/>
      <c r="PY32" s="205"/>
      <c r="PZ32" s="205"/>
      <c r="QA32" s="205"/>
      <c r="QB32" s="205"/>
      <c r="QC32" s="205"/>
      <c r="QD32" s="205"/>
      <c r="QE32" s="205"/>
      <c r="QF32" s="205"/>
      <c r="QG32" s="205"/>
      <c r="QH32" s="205"/>
      <c r="QI32" s="205"/>
      <c r="QJ32" s="205"/>
      <c r="QK32" s="205"/>
      <c r="QL32" s="205"/>
      <c r="QM32" s="205"/>
      <c r="QN32" s="205"/>
      <c r="QO32" s="205"/>
      <c r="QP32" s="205"/>
      <c r="QQ32" s="205"/>
      <c r="QR32" s="205"/>
      <c r="QS32" s="205"/>
      <c r="QT32" s="205"/>
      <c r="QU32" s="205"/>
      <c r="QV32" s="205"/>
      <c r="QW32" s="205"/>
      <c r="QX32" s="205"/>
      <c r="QY32" s="205"/>
      <c r="QZ32" s="205"/>
      <c r="RA32" s="205"/>
      <c r="RB32" s="205"/>
      <c r="RC32" s="205"/>
      <c r="RD32" s="205"/>
      <c r="RE32" s="205"/>
      <c r="RF32" s="205"/>
      <c r="RG32" s="205"/>
      <c r="RH32" s="205"/>
      <c r="RI32" s="205"/>
      <c r="RJ32" s="205"/>
      <c r="RK32" s="205"/>
      <c r="RL32" s="205"/>
      <c r="RM32" s="205"/>
      <c r="RN32" s="205"/>
      <c r="RO32" s="205"/>
      <c r="RP32" s="205"/>
      <c r="RQ32" s="205"/>
      <c r="RR32" s="205"/>
      <c r="RS32" s="205"/>
      <c r="RT32" s="205"/>
      <c r="RU32" s="205"/>
      <c r="RV32" s="205"/>
      <c r="RW32" s="205"/>
      <c r="RX32" s="205"/>
      <c r="RY32" s="205"/>
    </row>
    <row r="33" s="195" customFormat="1" spans="1:493">
      <c r="A33" s="202"/>
      <c r="B33" s="200">
        <v>31</v>
      </c>
      <c r="C33" s="201" t="s">
        <v>2808</v>
      </c>
      <c r="D33" s="201" t="s">
        <v>2809</v>
      </c>
      <c r="E33" s="200">
        <v>8.9</v>
      </c>
      <c r="F33" s="200">
        <v>6</v>
      </c>
      <c r="G33" s="200">
        <v>10</v>
      </c>
      <c r="H33" s="200">
        <v>60</v>
      </c>
      <c r="I33" s="200">
        <v>89</v>
      </c>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205"/>
      <c r="AO33" s="205"/>
      <c r="AP33" s="205"/>
      <c r="AQ33" s="205"/>
      <c r="AR33" s="205"/>
      <c r="AS33" s="205"/>
      <c r="AT33" s="205"/>
      <c r="AU33" s="205"/>
      <c r="AV33" s="205"/>
      <c r="AW33" s="205"/>
      <c r="AX33" s="205"/>
      <c r="AY33" s="205"/>
      <c r="AZ33" s="205"/>
      <c r="BA33" s="205"/>
      <c r="BB33" s="205"/>
      <c r="BC33" s="205"/>
      <c r="BD33" s="205"/>
      <c r="BE33" s="205"/>
      <c r="BF33" s="205"/>
      <c r="BG33" s="205"/>
      <c r="BH33" s="205"/>
      <c r="BI33" s="205"/>
      <c r="BJ33" s="205"/>
      <c r="BK33" s="205"/>
      <c r="BL33" s="205"/>
      <c r="BM33" s="205"/>
      <c r="BN33" s="205"/>
      <c r="BO33" s="205"/>
      <c r="BP33" s="205"/>
      <c r="BQ33" s="205"/>
      <c r="BR33" s="205"/>
      <c r="BS33" s="205"/>
      <c r="BT33" s="205"/>
      <c r="BU33" s="205"/>
      <c r="BV33" s="205"/>
      <c r="BW33" s="205"/>
      <c r="BX33" s="205"/>
      <c r="BY33" s="205"/>
      <c r="BZ33" s="205"/>
      <c r="CA33" s="205"/>
      <c r="CB33" s="205"/>
      <c r="CC33" s="205"/>
      <c r="CD33" s="205"/>
      <c r="CE33" s="205"/>
      <c r="CF33" s="205"/>
      <c r="CG33" s="205"/>
      <c r="CH33" s="205"/>
      <c r="CI33" s="205"/>
      <c r="CJ33" s="205"/>
      <c r="CK33" s="205"/>
      <c r="CL33" s="205"/>
      <c r="CM33" s="205"/>
      <c r="CN33" s="205"/>
      <c r="CO33" s="205"/>
      <c r="CP33" s="205"/>
      <c r="CQ33" s="205"/>
      <c r="CR33" s="205"/>
      <c r="CS33" s="205"/>
      <c r="CT33" s="205"/>
      <c r="CU33" s="205"/>
      <c r="CV33" s="205"/>
      <c r="CW33" s="205"/>
      <c r="CX33" s="205"/>
      <c r="CY33" s="205"/>
      <c r="CZ33" s="205"/>
      <c r="DA33" s="205"/>
      <c r="DB33" s="205"/>
      <c r="DC33" s="205"/>
      <c r="DD33" s="205"/>
      <c r="DE33" s="205"/>
      <c r="DF33" s="205"/>
      <c r="DG33" s="205"/>
      <c r="DH33" s="205"/>
      <c r="DI33" s="205"/>
      <c r="DJ33" s="205"/>
      <c r="DK33" s="205"/>
      <c r="DL33" s="205"/>
      <c r="DM33" s="205"/>
      <c r="DN33" s="205"/>
      <c r="DO33" s="205"/>
      <c r="DP33" s="205"/>
      <c r="DQ33" s="205"/>
      <c r="DR33" s="205"/>
      <c r="DS33" s="205"/>
      <c r="DT33" s="205"/>
      <c r="DU33" s="205"/>
      <c r="DV33" s="205"/>
      <c r="DW33" s="205"/>
      <c r="DX33" s="205"/>
      <c r="DY33" s="205"/>
      <c r="DZ33" s="205"/>
      <c r="EA33" s="205"/>
      <c r="EB33" s="205"/>
      <c r="EC33" s="205"/>
      <c r="ED33" s="205"/>
      <c r="EE33" s="205"/>
      <c r="EF33" s="205"/>
      <c r="EG33" s="205"/>
      <c r="EH33" s="205"/>
      <c r="EI33" s="205"/>
      <c r="EJ33" s="205"/>
      <c r="EK33" s="205"/>
      <c r="EL33" s="205"/>
      <c r="EM33" s="205"/>
      <c r="EN33" s="205"/>
      <c r="EO33" s="205"/>
      <c r="EP33" s="205"/>
      <c r="EQ33" s="205"/>
      <c r="ER33" s="205"/>
      <c r="ES33" s="205"/>
      <c r="ET33" s="205"/>
      <c r="EU33" s="205"/>
      <c r="EV33" s="205"/>
      <c r="EW33" s="205"/>
      <c r="EX33" s="205"/>
      <c r="EY33" s="205"/>
      <c r="EZ33" s="205"/>
      <c r="FA33" s="205"/>
      <c r="FB33" s="205"/>
      <c r="FC33" s="205"/>
      <c r="FD33" s="205"/>
      <c r="FE33" s="205"/>
      <c r="FF33" s="205"/>
      <c r="FG33" s="205"/>
      <c r="FH33" s="205"/>
      <c r="FI33" s="205"/>
      <c r="FJ33" s="205"/>
      <c r="FK33" s="205"/>
      <c r="FL33" s="205"/>
      <c r="FM33" s="205"/>
      <c r="FN33" s="205"/>
      <c r="FO33" s="205"/>
      <c r="FP33" s="205"/>
      <c r="FQ33" s="205"/>
      <c r="FR33" s="205"/>
      <c r="FS33" s="205"/>
      <c r="FT33" s="205"/>
      <c r="FU33" s="205"/>
      <c r="FV33" s="205"/>
      <c r="FW33" s="205"/>
      <c r="FX33" s="205"/>
      <c r="FY33" s="205"/>
      <c r="FZ33" s="205"/>
      <c r="GA33" s="205"/>
      <c r="GB33" s="205"/>
      <c r="GC33" s="205"/>
      <c r="GD33" s="205"/>
      <c r="GE33" s="205"/>
      <c r="GF33" s="205"/>
      <c r="GG33" s="205"/>
      <c r="GH33" s="205"/>
      <c r="GI33" s="205"/>
      <c r="GJ33" s="205"/>
      <c r="GK33" s="205"/>
      <c r="GL33" s="205"/>
      <c r="GM33" s="205"/>
      <c r="GN33" s="205"/>
      <c r="GO33" s="205"/>
      <c r="GP33" s="205"/>
      <c r="GQ33" s="205"/>
      <c r="GR33" s="205"/>
      <c r="GS33" s="205"/>
      <c r="GT33" s="205"/>
      <c r="GU33" s="205"/>
      <c r="GV33" s="205"/>
      <c r="GW33" s="205"/>
      <c r="GX33" s="205"/>
      <c r="GY33" s="205"/>
      <c r="GZ33" s="205"/>
      <c r="HA33" s="205"/>
      <c r="HB33" s="205"/>
      <c r="HC33" s="205"/>
      <c r="HD33" s="205"/>
      <c r="HE33" s="205"/>
      <c r="HF33" s="205"/>
      <c r="HG33" s="205"/>
      <c r="HH33" s="205"/>
      <c r="HI33" s="205"/>
      <c r="HJ33" s="205"/>
      <c r="HK33" s="205"/>
      <c r="HL33" s="205"/>
      <c r="HM33" s="205"/>
      <c r="HN33" s="205"/>
      <c r="HO33" s="205"/>
      <c r="HP33" s="205"/>
      <c r="HQ33" s="205"/>
      <c r="HR33" s="205"/>
      <c r="HS33" s="205"/>
      <c r="HT33" s="205"/>
      <c r="HU33" s="205"/>
      <c r="HV33" s="205"/>
      <c r="HW33" s="205"/>
      <c r="HX33" s="205"/>
      <c r="HY33" s="205"/>
      <c r="HZ33" s="205"/>
      <c r="IA33" s="205"/>
      <c r="IB33" s="205"/>
      <c r="IC33" s="205"/>
      <c r="ID33" s="205"/>
      <c r="IE33" s="205"/>
      <c r="IF33" s="205"/>
      <c r="IG33" s="205"/>
      <c r="IH33" s="205"/>
      <c r="II33" s="205"/>
      <c r="IJ33" s="205"/>
      <c r="IK33" s="205"/>
      <c r="IL33" s="205"/>
      <c r="IM33" s="205"/>
      <c r="IN33" s="205"/>
      <c r="IO33" s="205"/>
      <c r="IP33" s="205"/>
      <c r="IQ33" s="205"/>
      <c r="IR33" s="205"/>
      <c r="IS33" s="205"/>
      <c r="IT33" s="205"/>
      <c r="IU33" s="205"/>
      <c r="IV33" s="205"/>
      <c r="IW33" s="205"/>
      <c r="IX33" s="205"/>
      <c r="IY33" s="205"/>
      <c r="IZ33" s="205"/>
      <c r="JA33" s="205"/>
      <c r="JB33" s="205"/>
      <c r="JC33" s="205"/>
      <c r="JD33" s="205"/>
      <c r="JE33" s="205"/>
      <c r="JF33" s="205"/>
      <c r="JG33" s="205"/>
      <c r="JH33" s="205"/>
      <c r="JI33" s="205"/>
      <c r="JJ33" s="205"/>
      <c r="JK33" s="205"/>
      <c r="JL33" s="205"/>
      <c r="JM33" s="205"/>
      <c r="JN33" s="205"/>
      <c r="JO33" s="205"/>
      <c r="JP33" s="205"/>
      <c r="JQ33" s="205"/>
      <c r="JR33" s="205"/>
      <c r="JS33" s="205"/>
      <c r="JT33" s="205"/>
      <c r="JU33" s="205"/>
      <c r="JV33" s="205"/>
      <c r="JW33" s="205"/>
      <c r="JX33" s="205"/>
      <c r="JY33" s="205"/>
      <c r="JZ33" s="205"/>
      <c r="KA33" s="205"/>
      <c r="KB33" s="205"/>
      <c r="KC33" s="205"/>
      <c r="KD33" s="205"/>
      <c r="KE33" s="205"/>
      <c r="KF33" s="205"/>
      <c r="KG33" s="205"/>
      <c r="KH33" s="205"/>
      <c r="KI33" s="205"/>
      <c r="KJ33" s="205"/>
      <c r="KK33" s="205"/>
      <c r="KL33" s="205"/>
      <c r="KM33" s="205"/>
      <c r="KN33" s="205"/>
      <c r="KO33" s="205"/>
      <c r="KP33" s="205"/>
      <c r="KQ33" s="205"/>
      <c r="KR33" s="205"/>
      <c r="KS33" s="205"/>
      <c r="KT33" s="205"/>
      <c r="KU33" s="205"/>
      <c r="KV33" s="205"/>
      <c r="KW33" s="205"/>
      <c r="KX33" s="205"/>
      <c r="KY33" s="205"/>
      <c r="KZ33" s="205"/>
      <c r="LA33" s="205"/>
      <c r="LB33" s="205"/>
      <c r="LC33" s="205"/>
      <c r="LD33" s="205"/>
      <c r="LE33" s="205"/>
      <c r="LF33" s="205"/>
      <c r="LG33" s="205"/>
      <c r="LH33" s="205"/>
      <c r="LI33" s="205"/>
      <c r="LJ33" s="205"/>
      <c r="LK33" s="205"/>
      <c r="LL33" s="205"/>
      <c r="LM33" s="205"/>
      <c r="LN33" s="205"/>
      <c r="LO33" s="205"/>
      <c r="LP33" s="205"/>
      <c r="LQ33" s="205"/>
      <c r="LR33" s="205"/>
      <c r="LS33" s="205"/>
      <c r="LT33" s="205"/>
      <c r="LU33" s="205"/>
      <c r="LV33" s="205"/>
      <c r="LW33" s="205"/>
      <c r="LX33" s="205"/>
      <c r="LY33" s="205"/>
      <c r="LZ33" s="205"/>
      <c r="MA33" s="205"/>
      <c r="MB33" s="205"/>
      <c r="MC33" s="205"/>
      <c r="MD33" s="205"/>
      <c r="ME33" s="205"/>
      <c r="MF33" s="205"/>
      <c r="MG33" s="205"/>
      <c r="MH33" s="205"/>
      <c r="MI33" s="205"/>
      <c r="MJ33" s="205"/>
      <c r="MK33" s="205"/>
      <c r="ML33" s="205"/>
      <c r="MM33" s="205"/>
      <c r="MN33" s="205"/>
      <c r="MO33" s="205"/>
      <c r="MP33" s="205"/>
      <c r="MQ33" s="205"/>
      <c r="MR33" s="205"/>
      <c r="MS33" s="205"/>
      <c r="MT33" s="205"/>
      <c r="MU33" s="205"/>
      <c r="MV33" s="205"/>
      <c r="MW33" s="205"/>
      <c r="MX33" s="205"/>
      <c r="MY33" s="205"/>
      <c r="MZ33" s="205"/>
      <c r="NA33" s="205"/>
      <c r="NB33" s="205"/>
      <c r="NC33" s="205"/>
      <c r="ND33" s="205"/>
      <c r="NE33" s="205"/>
      <c r="NF33" s="205"/>
      <c r="NG33" s="205"/>
      <c r="NH33" s="205"/>
      <c r="NI33" s="205"/>
      <c r="NJ33" s="205"/>
      <c r="NK33" s="205"/>
      <c r="NL33" s="205"/>
      <c r="NM33" s="205"/>
      <c r="NN33" s="205"/>
      <c r="NO33" s="205"/>
      <c r="NP33" s="205"/>
      <c r="NQ33" s="205"/>
      <c r="NR33" s="205"/>
      <c r="NS33" s="205"/>
      <c r="NT33" s="205"/>
      <c r="NU33" s="205"/>
      <c r="NV33" s="205"/>
      <c r="NW33" s="205"/>
      <c r="NX33" s="205"/>
      <c r="NY33" s="205"/>
      <c r="NZ33" s="205"/>
      <c r="OA33" s="205"/>
      <c r="OB33" s="205"/>
      <c r="OC33" s="205"/>
      <c r="OD33" s="205"/>
      <c r="OE33" s="205"/>
      <c r="OF33" s="205"/>
      <c r="OG33" s="205"/>
      <c r="OH33" s="205"/>
      <c r="OI33" s="205"/>
      <c r="OJ33" s="205"/>
      <c r="OK33" s="205"/>
      <c r="OL33" s="205"/>
      <c r="OM33" s="205"/>
      <c r="ON33" s="205"/>
      <c r="OO33" s="205"/>
      <c r="OP33" s="205"/>
      <c r="OQ33" s="205"/>
      <c r="OR33" s="205"/>
      <c r="OS33" s="205"/>
      <c r="OT33" s="205"/>
      <c r="OU33" s="205"/>
      <c r="OV33" s="205"/>
      <c r="OW33" s="205"/>
      <c r="OX33" s="205"/>
      <c r="OY33" s="205"/>
      <c r="OZ33" s="205"/>
      <c r="PA33" s="205"/>
      <c r="PB33" s="205"/>
      <c r="PC33" s="205"/>
      <c r="PD33" s="205"/>
      <c r="PE33" s="205"/>
      <c r="PF33" s="205"/>
      <c r="PG33" s="205"/>
      <c r="PH33" s="205"/>
      <c r="PI33" s="205"/>
      <c r="PJ33" s="205"/>
      <c r="PK33" s="205"/>
      <c r="PL33" s="205"/>
      <c r="PM33" s="205"/>
      <c r="PN33" s="205"/>
      <c r="PO33" s="205"/>
      <c r="PP33" s="205"/>
      <c r="PQ33" s="205"/>
      <c r="PR33" s="205"/>
      <c r="PS33" s="205"/>
      <c r="PT33" s="205"/>
      <c r="PU33" s="205"/>
      <c r="PV33" s="205"/>
      <c r="PW33" s="205"/>
      <c r="PX33" s="205"/>
      <c r="PY33" s="205"/>
      <c r="PZ33" s="205"/>
      <c r="QA33" s="205"/>
      <c r="QB33" s="205"/>
      <c r="QC33" s="205"/>
      <c r="QD33" s="205"/>
      <c r="QE33" s="205"/>
      <c r="QF33" s="205"/>
      <c r="QG33" s="205"/>
      <c r="QH33" s="205"/>
      <c r="QI33" s="205"/>
      <c r="QJ33" s="205"/>
      <c r="QK33" s="205"/>
      <c r="QL33" s="205"/>
      <c r="QM33" s="205"/>
      <c r="QN33" s="205"/>
      <c r="QO33" s="205"/>
      <c r="QP33" s="205"/>
      <c r="QQ33" s="205"/>
      <c r="QR33" s="205"/>
      <c r="QS33" s="205"/>
      <c r="QT33" s="205"/>
      <c r="QU33" s="205"/>
      <c r="QV33" s="205"/>
      <c r="QW33" s="205"/>
      <c r="QX33" s="205"/>
      <c r="QY33" s="205"/>
      <c r="QZ33" s="205"/>
      <c r="RA33" s="205"/>
      <c r="RB33" s="205"/>
      <c r="RC33" s="205"/>
      <c r="RD33" s="205"/>
      <c r="RE33" s="205"/>
      <c r="RF33" s="205"/>
      <c r="RG33" s="205"/>
      <c r="RH33" s="205"/>
      <c r="RI33" s="205"/>
      <c r="RJ33" s="205"/>
      <c r="RK33" s="205"/>
      <c r="RL33" s="205"/>
      <c r="RM33" s="205"/>
      <c r="RN33" s="205"/>
      <c r="RO33" s="205"/>
      <c r="RP33" s="205"/>
      <c r="RQ33" s="205"/>
      <c r="RR33" s="205"/>
      <c r="RS33" s="205"/>
      <c r="RT33" s="205"/>
      <c r="RU33" s="205"/>
      <c r="RV33" s="205"/>
      <c r="RW33" s="205"/>
      <c r="RX33" s="205"/>
      <c r="RY33" s="205"/>
    </row>
    <row r="34" s="195" customFormat="1" spans="1:493">
      <c r="A34" s="202"/>
      <c r="B34" s="200">
        <v>32</v>
      </c>
      <c r="C34" s="201" t="s">
        <v>2810</v>
      </c>
      <c r="D34" s="201" t="s">
        <v>2811</v>
      </c>
      <c r="E34" s="200">
        <v>8.6</v>
      </c>
      <c r="F34" s="200">
        <v>7</v>
      </c>
      <c r="G34" s="200">
        <v>10</v>
      </c>
      <c r="H34" s="200">
        <v>70</v>
      </c>
      <c r="I34" s="200">
        <v>86</v>
      </c>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205"/>
      <c r="AO34" s="205"/>
      <c r="AP34" s="205"/>
      <c r="AQ34" s="205"/>
      <c r="AR34" s="205"/>
      <c r="AS34" s="205"/>
      <c r="AT34" s="205"/>
      <c r="AU34" s="205"/>
      <c r="AV34" s="205"/>
      <c r="AW34" s="205"/>
      <c r="AX34" s="205"/>
      <c r="AY34" s="205"/>
      <c r="AZ34" s="205"/>
      <c r="BA34" s="205"/>
      <c r="BB34" s="205"/>
      <c r="BC34" s="205"/>
      <c r="BD34" s="205"/>
      <c r="BE34" s="205"/>
      <c r="BF34" s="205"/>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C34" s="205"/>
      <c r="CD34" s="205"/>
      <c r="CE34" s="205"/>
      <c r="CF34" s="205"/>
      <c r="CG34" s="205"/>
      <c r="CH34" s="205"/>
      <c r="CI34" s="205"/>
      <c r="CJ34" s="205"/>
      <c r="CK34" s="205"/>
      <c r="CL34" s="205"/>
      <c r="CM34" s="205"/>
      <c r="CN34" s="205"/>
      <c r="CO34" s="205"/>
      <c r="CP34" s="205"/>
      <c r="CQ34" s="205"/>
      <c r="CR34" s="205"/>
      <c r="CS34" s="205"/>
      <c r="CT34" s="205"/>
      <c r="CU34" s="205"/>
      <c r="CV34" s="205"/>
      <c r="CW34" s="205"/>
      <c r="CX34" s="205"/>
      <c r="CY34" s="205"/>
      <c r="CZ34" s="205"/>
      <c r="DA34" s="205"/>
      <c r="DB34" s="205"/>
      <c r="DC34" s="205"/>
      <c r="DD34" s="205"/>
      <c r="DE34" s="205"/>
      <c r="DF34" s="205"/>
      <c r="DG34" s="205"/>
      <c r="DH34" s="205"/>
      <c r="DI34" s="205"/>
      <c r="DJ34" s="205"/>
      <c r="DK34" s="205"/>
      <c r="DL34" s="205"/>
      <c r="DM34" s="205"/>
      <c r="DN34" s="205"/>
      <c r="DO34" s="205"/>
      <c r="DP34" s="205"/>
      <c r="DQ34" s="205"/>
      <c r="DR34" s="205"/>
      <c r="DS34" s="205"/>
      <c r="DT34" s="205"/>
      <c r="DU34" s="205"/>
      <c r="DV34" s="205"/>
      <c r="DW34" s="205"/>
      <c r="DX34" s="205"/>
      <c r="DY34" s="205"/>
      <c r="DZ34" s="205"/>
      <c r="EA34" s="205"/>
      <c r="EB34" s="205"/>
      <c r="EC34" s="205"/>
      <c r="ED34" s="205"/>
      <c r="EE34" s="205"/>
      <c r="EF34" s="205"/>
      <c r="EG34" s="205"/>
      <c r="EH34" s="205"/>
      <c r="EI34" s="205"/>
      <c r="EJ34" s="205"/>
      <c r="EK34" s="205"/>
      <c r="EL34" s="205"/>
      <c r="EM34" s="205"/>
      <c r="EN34" s="205"/>
      <c r="EO34" s="205"/>
      <c r="EP34" s="205"/>
      <c r="EQ34" s="205"/>
      <c r="ER34" s="205"/>
      <c r="ES34" s="205"/>
      <c r="ET34" s="205"/>
      <c r="EU34" s="205"/>
      <c r="EV34" s="205"/>
      <c r="EW34" s="205"/>
      <c r="EX34" s="205"/>
      <c r="EY34" s="205"/>
      <c r="EZ34" s="205"/>
      <c r="FA34" s="205"/>
      <c r="FB34" s="205"/>
      <c r="FC34" s="205"/>
      <c r="FD34" s="205"/>
      <c r="FE34" s="205"/>
      <c r="FF34" s="205"/>
      <c r="FG34" s="205"/>
      <c r="FH34" s="205"/>
      <c r="FI34" s="205"/>
      <c r="FJ34" s="205"/>
      <c r="FK34" s="205"/>
      <c r="FL34" s="205"/>
      <c r="FM34" s="205"/>
      <c r="FN34" s="205"/>
      <c r="FO34" s="205"/>
      <c r="FP34" s="205"/>
      <c r="FQ34" s="205"/>
      <c r="FR34" s="205"/>
      <c r="FS34" s="205"/>
      <c r="FT34" s="205"/>
      <c r="FU34" s="205"/>
      <c r="FV34" s="205"/>
      <c r="FW34" s="205"/>
      <c r="FX34" s="205"/>
      <c r="FY34" s="205"/>
      <c r="FZ34" s="205"/>
      <c r="GA34" s="205"/>
      <c r="GB34" s="205"/>
      <c r="GC34" s="205"/>
      <c r="GD34" s="205"/>
      <c r="GE34" s="205"/>
      <c r="GF34" s="205"/>
      <c r="GG34" s="205"/>
      <c r="GH34" s="205"/>
      <c r="GI34" s="205"/>
      <c r="GJ34" s="205"/>
      <c r="GK34" s="205"/>
      <c r="GL34" s="205"/>
      <c r="GM34" s="205"/>
      <c r="GN34" s="205"/>
      <c r="GO34" s="205"/>
      <c r="GP34" s="205"/>
      <c r="GQ34" s="205"/>
      <c r="GR34" s="205"/>
      <c r="GS34" s="205"/>
      <c r="GT34" s="205"/>
      <c r="GU34" s="205"/>
      <c r="GV34" s="205"/>
      <c r="GW34" s="205"/>
      <c r="GX34" s="205"/>
      <c r="GY34" s="205"/>
      <c r="GZ34" s="205"/>
      <c r="HA34" s="205"/>
      <c r="HB34" s="205"/>
      <c r="HC34" s="205"/>
      <c r="HD34" s="205"/>
      <c r="HE34" s="205"/>
      <c r="HF34" s="205"/>
      <c r="HG34" s="205"/>
      <c r="HH34" s="205"/>
      <c r="HI34" s="205"/>
      <c r="HJ34" s="205"/>
      <c r="HK34" s="205"/>
      <c r="HL34" s="205"/>
      <c r="HM34" s="205"/>
      <c r="HN34" s="205"/>
      <c r="HO34" s="205"/>
      <c r="HP34" s="205"/>
      <c r="HQ34" s="205"/>
      <c r="HR34" s="205"/>
      <c r="HS34" s="205"/>
      <c r="HT34" s="205"/>
      <c r="HU34" s="205"/>
      <c r="HV34" s="205"/>
      <c r="HW34" s="205"/>
      <c r="HX34" s="205"/>
      <c r="HY34" s="205"/>
      <c r="HZ34" s="205"/>
      <c r="IA34" s="205"/>
      <c r="IB34" s="205"/>
      <c r="IC34" s="205"/>
      <c r="ID34" s="205"/>
      <c r="IE34" s="205"/>
      <c r="IF34" s="205"/>
      <c r="IG34" s="205"/>
      <c r="IH34" s="205"/>
      <c r="II34" s="205"/>
      <c r="IJ34" s="205"/>
      <c r="IK34" s="205"/>
      <c r="IL34" s="205"/>
      <c r="IM34" s="205"/>
      <c r="IN34" s="205"/>
      <c r="IO34" s="205"/>
      <c r="IP34" s="205"/>
      <c r="IQ34" s="205"/>
      <c r="IR34" s="205"/>
      <c r="IS34" s="205"/>
      <c r="IT34" s="205"/>
      <c r="IU34" s="205"/>
      <c r="IV34" s="205"/>
      <c r="IW34" s="205"/>
      <c r="IX34" s="205"/>
      <c r="IY34" s="205"/>
      <c r="IZ34" s="205"/>
      <c r="JA34" s="205"/>
      <c r="JB34" s="205"/>
      <c r="JC34" s="205"/>
      <c r="JD34" s="205"/>
      <c r="JE34" s="205"/>
      <c r="JF34" s="205"/>
      <c r="JG34" s="205"/>
      <c r="JH34" s="205"/>
      <c r="JI34" s="205"/>
      <c r="JJ34" s="205"/>
      <c r="JK34" s="205"/>
      <c r="JL34" s="205"/>
      <c r="JM34" s="205"/>
      <c r="JN34" s="205"/>
      <c r="JO34" s="205"/>
      <c r="JP34" s="205"/>
      <c r="JQ34" s="205"/>
      <c r="JR34" s="205"/>
      <c r="JS34" s="205"/>
      <c r="JT34" s="205"/>
      <c r="JU34" s="205"/>
      <c r="JV34" s="205"/>
      <c r="JW34" s="205"/>
      <c r="JX34" s="205"/>
      <c r="JY34" s="205"/>
      <c r="JZ34" s="205"/>
      <c r="KA34" s="205"/>
      <c r="KB34" s="205"/>
      <c r="KC34" s="205"/>
      <c r="KD34" s="205"/>
      <c r="KE34" s="205"/>
      <c r="KF34" s="205"/>
      <c r="KG34" s="205"/>
      <c r="KH34" s="205"/>
      <c r="KI34" s="205"/>
      <c r="KJ34" s="205"/>
      <c r="KK34" s="205"/>
      <c r="KL34" s="205"/>
      <c r="KM34" s="205"/>
      <c r="KN34" s="205"/>
      <c r="KO34" s="205"/>
      <c r="KP34" s="205"/>
      <c r="KQ34" s="205"/>
      <c r="KR34" s="205"/>
      <c r="KS34" s="205"/>
      <c r="KT34" s="205"/>
      <c r="KU34" s="205"/>
      <c r="KV34" s="205"/>
      <c r="KW34" s="205"/>
      <c r="KX34" s="205"/>
      <c r="KY34" s="205"/>
      <c r="KZ34" s="205"/>
      <c r="LA34" s="205"/>
      <c r="LB34" s="205"/>
      <c r="LC34" s="205"/>
      <c r="LD34" s="205"/>
      <c r="LE34" s="205"/>
      <c r="LF34" s="205"/>
      <c r="LG34" s="205"/>
      <c r="LH34" s="205"/>
      <c r="LI34" s="205"/>
      <c r="LJ34" s="205"/>
      <c r="LK34" s="205"/>
      <c r="LL34" s="205"/>
      <c r="LM34" s="205"/>
      <c r="LN34" s="205"/>
      <c r="LO34" s="205"/>
      <c r="LP34" s="205"/>
      <c r="LQ34" s="205"/>
      <c r="LR34" s="205"/>
      <c r="LS34" s="205"/>
      <c r="LT34" s="205"/>
      <c r="LU34" s="205"/>
      <c r="LV34" s="205"/>
      <c r="LW34" s="205"/>
      <c r="LX34" s="205"/>
      <c r="LY34" s="205"/>
      <c r="LZ34" s="205"/>
      <c r="MA34" s="205"/>
      <c r="MB34" s="205"/>
      <c r="MC34" s="205"/>
      <c r="MD34" s="205"/>
      <c r="ME34" s="205"/>
      <c r="MF34" s="205"/>
      <c r="MG34" s="205"/>
      <c r="MH34" s="205"/>
      <c r="MI34" s="205"/>
      <c r="MJ34" s="205"/>
      <c r="MK34" s="205"/>
      <c r="ML34" s="205"/>
      <c r="MM34" s="205"/>
      <c r="MN34" s="205"/>
      <c r="MO34" s="205"/>
      <c r="MP34" s="205"/>
      <c r="MQ34" s="205"/>
      <c r="MR34" s="205"/>
      <c r="MS34" s="205"/>
      <c r="MT34" s="205"/>
      <c r="MU34" s="205"/>
      <c r="MV34" s="205"/>
      <c r="MW34" s="205"/>
      <c r="MX34" s="205"/>
      <c r="MY34" s="205"/>
      <c r="MZ34" s="205"/>
      <c r="NA34" s="205"/>
      <c r="NB34" s="205"/>
      <c r="NC34" s="205"/>
      <c r="ND34" s="205"/>
      <c r="NE34" s="205"/>
      <c r="NF34" s="205"/>
      <c r="NG34" s="205"/>
      <c r="NH34" s="205"/>
      <c r="NI34" s="205"/>
      <c r="NJ34" s="205"/>
      <c r="NK34" s="205"/>
      <c r="NL34" s="205"/>
      <c r="NM34" s="205"/>
      <c r="NN34" s="205"/>
      <c r="NO34" s="205"/>
      <c r="NP34" s="205"/>
      <c r="NQ34" s="205"/>
      <c r="NR34" s="205"/>
      <c r="NS34" s="205"/>
      <c r="NT34" s="205"/>
      <c r="NU34" s="205"/>
      <c r="NV34" s="205"/>
      <c r="NW34" s="205"/>
      <c r="NX34" s="205"/>
      <c r="NY34" s="205"/>
      <c r="NZ34" s="205"/>
      <c r="OA34" s="205"/>
      <c r="OB34" s="205"/>
      <c r="OC34" s="205"/>
      <c r="OD34" s="205"/>
      <c r="OE34" s="205"/>
      <c r="OF34" s="205"/>
      <c r="OG34" s="205"/>
      <c r="OH34" s="205"/>
      <c r="OI34" s="205"/>
      <c r="OJ34" s="205"/>
      <c r="OK34" s="205"/>
      <c r="OL34" s="205"/>
      <c r="OM34" s="205"/>
      <c r="ON34" s="205"/>
      <c r="OO34" s="205"/>
      <c r="OP34" s="205"/>
      <c r="OQ34" s="205"/>
      <c r="OR34" s="205"/>
      <c r="OS34" s="205"/>
      <c r="OT34" s="205"/>
      <c r="OU34" s="205"/>
      <c r="OV34" s="205"/>
      <c r="OW34" s="205"/>
      <c r="OX34" s="205"/>
      <c r="OY34" s="205"/>
      <c r="OZ34" s="205"/>
      <c r="PA34" s="205"/>
      <c r="PB34" s="205"/>
      <c r="PC34" s="205"/>
      <c r="PD34" s="205"/>
      <c r="PE34" s="205"/>
      <c r="PF34" s="205"/>
      <c r="PG34" s="205"/>
      <c r="PH34" s="205"/>
      <c r="PI34" s="205"/>
      <c r="PJ34" s="205"/>
      <c r="PK34" s="205"/>
      <c r="PL34" s="205"/>
      <c r="PM34" s="205"/>
      <c r="PN34" s="205"/>
      <c r="PO34" s="205"/>
      <c r="PP34" s="205"/>
      <c r="PQ34" s="205"/>
      <c r="PR34" s="205"/>
      <c r="PS34" s="205"/>
      <c r="PT34" s="205"/>
      <c r="PU34" s="205"/>
      <c r="PV34" s="205"/>
      <c r="PW34" s="205"/>
      <c r="PX34" s="205"/>
      <c r="PY34" s="205"/>
      <c r="PZ34" s="205"/>
      <c r="QA34" s="205"/>
      <c r="QB34" s="205"/>
      <c r="QC34" s="205"/>
      <c r="QD34" s="205"/>
      <c r="QE34" s="205"/>
      <c r="QF34" s="205"/>
      <c r="QG34" s="205"/>
      <c r="QH34" s="205"/>
      <c r="QI34" s="205"/>
      <c r="QJ34" s="205"/>
      <c r="QK34" s="205"/>
      <c r="QL34" s="205"/>
      <c r="QM34" s="205"/>
      <c r="QN34" s="205"/>
      <c r="QO34" s="205"/>
      <c r="QP34" s="205"/>
      <c r="QQ34" s="205"/>
      <c r="QR34" s="205"/>
      <c r="QS34" s="205"/>
      <c r="QT34" s="205"/>
      <c r="QU34" s="205"/>
      <c r="QV34" s="205"/>
      <c r="QW34" s="205"/>
      <c r="QX34" s="205"/>
      <c r="QY34" s="205"/>
      <c r="QZ34" s="205"/>
      <c r="RA34" s="205"/>
      <c r="RB34" s="205"/>
      <c r="RC34" s="205"/>
      <c r="RD34" s="205"/>
      <c r="RE34" s="205"/>
      <c r="RF34" s="205"/>
      <c r="RG34" s="205"/>
      <c r="RH34" s="205"/>
      <c r="RI34" s="205"/>
      <c r="RJ34" s="205"/>
      <c r="RK34" s="205"/>
      <c r="RL34" s="205"/>
      <c r="RM34" s="205"/>
      <c r="RN34" s="205"/>
      <c r="RO34" s="205"/>
      <c r="RP34" s="205"/>
      <c r="RQ34" s="205"/>
      <c r="RR34" s="205"/>
      <c r="RS34" s="205"/>
      <c r="RT34" s="205"/>
      <c r="RU34" s="205"/>
      <c r="RV34" s="205"/>
      <c r="RW34" s="205"/>
      <c r="RX34" s="205"/>
      <c r="RY34" s="205"/>
    </row>
    <row r="35" s="195" customFormat="1" spans="1:493">
      <c r="A35" s="202"/>
      <c r="B35" s="200">
        <v>33</v>
      </c>
      <c r="C35" s="201" t="s">
        <v>2812</v>
      </c>
      <c r="D35" s="200" t="s">
        <v>2813</v>
      </c>
      <c r="E35" s="200">
        <v>16.9</v>
      </c>
      <c r="F35" s="200">
        <v>16</v>
      </c>
      <c r="G35" s="200">
        <v>10</v>
      </c>
      <c r="H35" s="200">
        <v>160</v>
      </c>
      <c r="I35" s="200">
        <v>169</v>
      </c>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05"/>
      <c r="CN35" s="205"/>
      <c r="CO35" s="205"/>
      <c r="CP35" s="205"/>
      <c r="CQ35" s="205"/>
      <c r="CR35" s="205"/>
      <c r="CS35" s="205"/>
      <c r="CT35" s="205"/>
      <c r="CU35" s="205"/>
      <c r="CV35" s="205"/>
      <c r="CW35" s="205"/>
      <c r="CX35" s="205"/>
      <c r="CY35" s="205"/>
      <c r="CZ35" s="205"/>
      <c r="DA35" s="205"/>
      <c r="DB35" s="205"/>
      <c r="DC35" s="205"/>
      <c r="DD35" s="205"/>
      <c r="DE35" s="205"/>
      <c r="DF35" s="205"/>
      <c r="DG35" s="205"/>
      <c r="DH35" s="205"/>
      <c r="DI35" s="205"/>
      <c r="DJ35" s="205"/>
      <c r="DK35" s="205"/>
      <c r="DL35" s="205"/>
      <c r="DM35" s="205"/>
      <c r="DN35" s="205"/>
      <c r="DO35" s="205"/>
      <c r="DP35" s="205"/>
      <c r="DQ35" s="205"/>
      <c r="DR35" s="205"/>
      <c r="DS35" s="205"/>
      <c r="DT35" s="205"/>
      <c r="DU35" s="205"/>
      <c r="DV35" s="205"/>
      <c r="DW35" s="205"/>
      <c r="DX35" s="205"/>
      <c r="DY35" s="205"/>
      <c r="DZ35" s="205"/>
      <c r="EA35" s="205"/>
      <c r="EB35" s="205"/>
      <c r="EC35" s="205"/>
      <c r="ED35" s="205"/>
      <c r="EE35" s="205"/>
      <c r="EF35" s="205"/>
      <c r="EG35" s="205"/>
      <c r="EH35" s="205"/>
      <c r="EI35" s="205"/>
      <c r="EJ35" s="205"/>
      <c r="EK35" s="205"/>
      <c r="EL35" s="205"/>
      <c r="EM35" s="205"/>
      <c r="EN35" s="205"/>
      <c r="EO35" s="205"/>
      <c r="EP35" s="205"/>
      <c r="EQ35" s="205"/>
      <c r="ER35" s="205"/>
      <c r="ES35" s="205"/>
      <c r="ET35" s="205"/>
      <c r="EU35" s="205"/>
      <c r="EV35" s="205"/>
      <c r="EW35" s="205"/>
      <c r="EX35" s="205"/>
      <c r="EY35" s="205"/>
      <c r="EZ35" s="205"/>
      <c r="FA35" s="205"/>
      <c r="FB35" s="205"/>
      <c r="FC35" s="205"/>
      <c r="FD35" s="205"/>
      <c r="FE35" s="205"/>
      <c r="FF35" s="205"/>
      <c r="FG35" s="205"/>
      <c r="FH35" s="205"/>
      <c r="FI35" s="205"/>
      <c r="FJ35" s="205"/>
      <c r="FK35" s="205"/>
      <c r="FL35" s="205"/>
      <c r="FM35" s="205"/>
      <c r="FN35" s="205"/>
      <c r="FO35" s="205"/>
      <c r="FP35" s="205"/>
      <c r="FQ35" s="205"/>
      <c r="FR35" s="205"/>
      <c r="FS35" s="205"/>
      <c r="FT35" s="205"/>
      <c r="FU35" s="205"/>
      <c r="FV35" s="205"/>
      <c r="FW35" s="205"/>
      <c r="FX35" s="205"/>
      <c r="FY35" s="205"/>
      <c r="FZ35" s="205"/>
      <c r="GA35" s="205"/>
      <c r="GB35" s="205"/>
      <c r="GC35" s="205"/>
      <c r="GD35" s="205"/>
      <c r="GE35" s="205"/>
      <c r="GF35" s="205"/>
      <c r="GG35" s="205"/>
      <c r="GH35" s="205"/>
      <c r="GI35" s="205"/>
      <c r="GJ35" s="205"/>
      <c r="GK35" s="205"/>
      <c r="GL35" s="205"/>
      <c r="GM35" s="205"/>
      <c r="GN35" s="205"/>
      <c r="GO35" s="205"/>
      <c r="GP35" s="205"/>
      <c r="GQ35" s="205"/>
      <c r="GR35" s="205"/>
      <c r="GS35" s="205"/>
      <c r="GT35" s="205"/>
      <c r="GU35" s="205"/>
      <c r="GV35" s="205"/>
      <c r="GW35" s="205"/>
      <c r="GX35" s="205"/>
      <c r="GY35" s="205"/>
      <c r="GZ35" s="205"/>
      <c r="HA35" s="205"/>
      <c r="HB35" s="205"/>
      <c r="HC35" s="205"/>
      <c r="HD35" s="205"/>
      <c r="HE35" s="205"/>
      <c r="HF35" s="205"/>
      <c r="HG35" s="205"/>
      <c r="HH35" s="205"/>
      <c r="HI35" s="205"/>
      <c r="HJ35" s="205"/>
      <c r="HK35" s="205"/>
      <c r="HL35" s="205"/>
      <c r="HM35" s="205"/>
      <c r="HN35" s="205"/>
      <c r="HO35" s="205"/>
      <c r="HP35" s="205"/>
      <c r="HQ35" s="205"/>
      <c r="HR35" s="205"/>
      <c r="HS35" s="205"/>
      <c r="HT35" s="205"/>
      <c r="HU35" s="205"/>
      <c r="HV35" s="205"/>
      <c r="HW35" s="205"/>
      <c r="HX35" s="205"/>
      <c r="HY35" s="205"/>
      <c r="HZ35" s="205"/>
      <c r="IA35" s="205"/>
      <c r="IB35" s="205"/>
      <c r="IC35" s="205"/>
      <c r="ID35" s="205"/>
      <c r="IE35" s="205"/>
      <c r="IF35" s="205"/>
      <c r="IG35" s="205"/>
      <c r="IH35" s="205"/>
      <c r="II35" s="205"/>
      <c r="IJ35" s="205"/>
      <c r="IK35" s="205"/>
      <c r="IL35" s="205"/>
      <c r="IM35" s="205"/>
      <c r="IN35" s="205"/>
      <c r="IO35" s="205"/>
      <c r="IP35" s="205"/>
      <c r="IQ35" s="205"/>
      <c r="IR35" s="205"/>
      <c r="IS35" s="205"/>
      <c r="IT35" s="205"/>
      <c r="IU35" s="205"/>
      <c r="IV35" s="205"/>
      <c r="IW35" s="205"/>
      <c r="IX35" s="205"/>
      <c r="IY35" s="205"/>
      <c r="IZ35" s="205"/>
      <c r="JA35" s="205"/>
      <c r="JB35" s="205"/>
      <c r="JC35" s="205"/>
      <c r="JD35" s="205"/>
      <c r="JE35" s="205"/>
      <c r="JF35" s="205"/>
      <c r="JG35" s="205"/>
      <c r="JH35" s="205"/>
      <c r="JI35" s="205"/>
      <c r="JJ35" s="205"/>
      <c r="JK35" s="205"/>
      <c r="JL35" s="205"/>
      <c r="JM35" s="205"/>
      <c r="JN35" s="205"/>
      <c r="JO35" s="205"/>
      <c r="JP35" s="205"/>
      <c r="JQ35" s="205"/>
      <c r="JR35" s="205"/>
      <c r="JS35" s="205"/>
      <c r="JT35" s="205"/>
      <c r="JU35" s="205"/>
      <c r="JV35" s="205"/>
      <c r="JW35" s="205"/>
      <c r="JX35" s="205"/>
      <c r="JY35" s="205"/>
      <c r="JZ35" s="205"/>
      <c r="KA35" s="205"/>
      <c r="KB35" s="205"/>
      <c r="KC35" s="205"/>
      <c r="KD35" s="205"/>
      <c r="KE35" s="205"/>
      <c r="KF35" s="205"/>
      <c r="KG35" s="205"/>
      <c r="KH35" s="205"/>
      <c r="KI35" s="205"/>
      <c r="KJ35" s="205"/>
      <c r="KK35" s="205"/>
      <c r="KL35" s="205"/>
      <c r="KM35" s="205"/>
      <c r="KN35" s="205"/>
      <c r="KO35" s="205"/>
      <c r="KP35" s="205"/>
      <c r="KQ35" s="205"/>
      <c r="KR35" s="205"/>
      <c r="KS35" s="205"/>
      <c r="KT35" s="205"/>
      <c r="KU35" s="205"/>
      <c r="KV35" s="205"/>
      <c r="KW35" s="205"/>
      <c r="KX35" s="205"/>
      <c r="KY35" s="205"/>
      <c r="KZ35" s="205"/>
      <c r="LA35" s="205"/>
      <c r="LB35" s="205"/>
      <c r="LC35" s="205"/>
      <c r="LD35" s="205"/>
      <c r="LE35" s="205"/>
      <c r="LF35" s="205"/>
      <c r="LG35" s="205"/>
      <c r="LH35" s="205"/>
      <c r="LI35" s="205"/>
      <c r="LJ35" s="205"/>
      <c r="LK35" s="205"/>
      <c r="LL35" s="205"/>
      <c r="LM35" s="205"/>
      <c r="LN35" s="205"/>
      <c r="LO35" s="205"/>
      <c r="LP35" s="205"/>
      <c r="LQ35" s="205"/>
      <c r="LR35" s="205"/>
      <c r="LS35" s="205"/>
      <c r="LT35" s="205"/>
      <c r="LU35" s="205"/>
      <c r="LV35" s="205"/>
      <c r="LW35" s="205"/>
      <c r="LX35" s="205"/>
      <c r="LY35" s="205"/>
      <c r="LZ35" s="205"/>
      <c r="MA35" s="205"/>
      <c r="MB35" s="205"/>
      <c r="MC35" s="205"/>
      <c r="MD35" s="205"/>
      <c r="ME35" s="205"/>
      <c r="MF35" s="205"/>
      <c r="MG35" s="205"/>
      <c r="MH35" s="205"/>
      <c r="MI35" s="205"/>
      <c r="MJ35" s="205"/>
      <c r="MK35" s="205"/>
      <c r="ML35" s="205"/>
      <c r="MM35" s="205"/>
      <c r="MN35" s="205"/>
      <c r="MO35" s="205"/>
      <c r="MP35" s="205"/>
      <c r="MQ35" s="205"/>
      <c r="MR35" s="205"/>
      <c r="MS35" s="205"/>
      <c r="MT35" s="205"/>
      <c r="MU35" s="205"/>
      <c r="MV35" s="205"/>
      <c r="MW35" s="205"/>
      <c r="MX35" s="205"/>
      <c r="MY35" s="205"/>
      <c r="MZ35" s="205"/>
      <c r="NA35" s="205"/>
      <c r="NB35" s="205"/>
      <c r="NC35" s="205"/>
      <c r="ND35" s="205"/>
      <c r="NE35" s="205"/>
      <c r="NF35" s="205"/>
      <c r="NG35" s="205"/>
      <c r="NH35" s="205"/>
      <c r="NI35" s="205"/>
      <c r="NJ35" s="205"/>
      <c r="NK35" s="205"/>
      <c r="NL35" s="205"/>
      <c r="NM35" s="205"/>
      <c r="NN35" s="205"/>
      <c r="NO35" s="205"/>
      <c r="NP35" s="205"/>
      <c r="NQ35" s="205"/>
      <c r="NR35" s="205"/>
      <c r="NS35" s="205"/>
      <c r="NT35" s="205"/>
      <c r="NU35" s="205"/>
      <c r="NV35" s="205"/>
      <c r="NW35" s="205"/>
      <c r="NX35" s="205"/>
      <c r="NY35" s="205"/>
      <c r="NZ35" s="205"/>
      <c r="OA35" s="205"/>
      <c r="OB35" s="205"/>
      <c r="OC35" s="205"/>
      <c r="OD35" s="205"/>
      <c r="OE35" s="205"/>
      <c r="OF35" s="205"/>
      <c r="OG35" s="205"/>
      <c r="OH35" s="205"/>
      <c r="OI35" s="205"/>
      <c r="OJ35" s="205"/>
      <c r="OK35" s="205"/>
      <c r="OL35" s="205"/>
      <c r="OM35" s="205"/>
      <c r="ON35" s="205"/>
      <c r="OO35" s="205"/>
      <c r="OP35" s="205"/>
      <c r="OQ35" s="205"/>
      <c r="OR35" s="205"/>
      <c r="OS35" s="205"/>
      <c r="OT35" s="205"/>
      <c r="OU35" s="205"/>
      <c r="OV35" s="205"/>
      <c r="OW35" s="205"/>
      <c r="OX35" s="205"/>
      <c r="OY35" s="205"/>
      <c r="OZ35" s="205"/>
      <c r="PA35" s="205"/>
      <c r="PB35" s="205"/>
      <c r="PC35" s="205"/>
      <c r="PD35" s="205"/>
      <c r="PE35" s="205"/>
      <c r="PF35" s="205"/>
      <c r="PG35" s="205"/>
      <c r="PH35" s="205"/>
      <c r="PI35" s="205"/>
      <c r="PJ35" s="205"/>
      <c r="PK35" s="205"/>
      <c r="PL35" s="205"/>
      <c r="PM35" s="205"/>
      <c r="PN35" s="205"/>
      <c r="PO35" s="205"/>
      <c r="PP35" s="205"/>
      <c r="PQ35" s="205"/>
      <c r="PR35" s="205"/>
      <c r="PS35" s="205"/>
      <c r="PT35" s="205"/>
      <c r="PU35" s="205"/>
      <c r="PV35" s="205"/>
      <c r="PW35" s="205"/>
      <c r="PX35" s="205"/>
      <c r="PY35" s="205"/>
      <c r="PZ35" s="205"/>
      <c r="QA35" s="205"/>
      <c r="QB35" s="205"/>
      <c r="QC35" s="205"/>
      <c r="QD35" s="205"/>
      <c r="QE35" s="205"/>
      <c r="QF35" s="205"/>
      <c r="QG35" s="205"/>
      <c r="QH35" s="205"/>
      <c r="QI35" s="205"/>
      <c r="QJ35" s="205"/>
      <c r="QK35" s="205"/>
      <c r="QL35" s="205"/>
      <c r="QM35" s="205"/>
      <c r="QN35" s="205"/>
      <c r="QO35" s="205"/>
      <c r="QP35" s="205"/>
      <c r="QQ35" s="205"/>
      <c r="QR35" s="205"/>
      <c r="QS35" s="205"/>
      <c r="QT35" s="205"/>
      <c r="QU35" s="205"/>
      <c r="QV35" s="205"/>
      <c r="QW35" s="205"/>
      <c r="QX35" s="205"/>
      <c r="QY35" s="205"/>
      <c r="QZ35" s="205"/>
      <c r="RA35" s="205"/>
      <c r="RB35" s="205"/>
      <c r="RC35" s="205"/>
      <c r="RD35" s="205"/>
      <c r="RE35" s="205"/>
      <c r="RF35" s="205"/>
      <c r="RG35" s="205"/>
      <c r="RH35" s="205"/>
      <c r="RI35" s="205"/>
      <c r="RJ35" s="205"/>
      <c r="RK35" s="205"/>
      <c r="RL35" s="205"/>
      <c r="RM35" s="205"/>
      <c r="RN35" s="205"/>
      <c r="RO35" s="205"/>
      <c r="RP35" s="205"/>
      <c r="RQ35" s="205"/>
      <c r="RR35" s="205"/>
      <c r="RS35" s="205"/>
      <c r="RT35" s="205"/>
      <c r="RU35" s="205"/>
      <c r="RV35" s="205"/>
      <c r="RW35" s="205"/>
      <c r="RX35" s="205"/>
      <c r="RY35" s="205"/>
    </row>
    <row r="36" s="195" customFormat="1" spans="1:493">
      <c r="A36" s="202"/>
      <c r="B36" s="200">
        <v>34</v>
      </c>
      <c r="C36" s="201" t="s">
        <v>2814</v>
      </c>
      <c r="D36" s="200" t="s">
        <v>2815</v>
      </c>
      <c r="E36" s="200">
        <v>9.6</v>
      </c>
      <c r="F36" s="200">
        <v>6</v>
      </c>
      <c r="G36" s="200">
        <v>10</v>
      </c>
      <c r="H36" s="200">
        <v>60</v>
      </c>
      <c r="I36" s="200">
        <v>96</v>
      </c>
      <c r="J36" s="205"/>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c r="CG36" s="205"/>
      <c r="CH36" s="205"/>
      <c r="CI36" s="205"/>
      <c r="CJ36" s="205"/>
      <c r="CK36" s="205"/>
      <c r="CL36" s="205"/>
      <c r="CM36" s="205"/>
      <c r="CN36" s="205"/>
      <c r="CO36" s="205"/>
      <c r="CP36" s="205"/>
      <c r="CQ36" s="205"/>
      <c r="CR36" s="205"/>
      <c r="CS36" s="205"/>
      <c r="CT36" s="205"/>
      <c r="CU36" s="205"/>
      <c r="CV36" s="205"/>
      <c r="CW36" s="205"/>
      <c r="CX36" s="205"/>
      <c r="CY36" s="205"/>
      <c r="CZ36" s="205"/>
      <c r="DA36" s="205"/>
      <c r="DB36" s="205"/>
      <c r="DC36" s="205"/>
      <c r="DD36" s="205"/>
      <c r="DE36" s="205"/>
      <c r="DF36" s="205"/>
      <c r="DG36" s="205"/>
      <c r="DH36" s="205"/>
      <c r="DI36" s="205"/>
      <c r="DJ36" s="205"/>
      <c r="DK36" s="205"/>
      <c r="DL36" s="205"/>
      <c r="DM36" s="205"/>
      <c r="DN36" s="205"/>
      <c r="DO36" s="205"/>
      <c r="DP36" s="205"/>
      <c r="DQ36" s="205"/>
      <c r="DR36" s="205"/>
      <c r="DS36" s="205"/>
      <c r="DT36" s="205"/>
      <c r="DU36" s="205"/>
      <c r="DV36" s="205"/>
      <c r="DW36" s="205"/>
      <c r="DX36" s="205"/>
      <c r="DY36" s="205"/>
      <c r="DZ36" s="205"/>
      <c r="EA36" s="205"/>
      <c r="EB36" s="205"/>
      <c r="EC36" s="205"/>
      <c r="ED36" s="205"/>
      <c r="EE36" s="205"/>
      <c r="EF36" s="205"/>
      <c r="EG36" s="205"/>
      <c r="EH36" s="205"/>
      <c r="EI36" s="205"/>
      <c r="EJ36" s="205"/>
      <c r="EK36" s="205"/>
      <c r="EL36" s="205"/>
      <c r="EM36" s="205"/>
      <c r="EN36" s="205"/>
      <c r="EO36" s="205"/>
      <c r="EP36" s="205"/>
      <c r="EQ36" s="205"/>
      <c r="ER36" s="205"/>
      <c r="ES36" s="205"/>
      <c r="ET36" s="205"/>
      <c r="EU36" s="205"/>
      <c r="EV36" s="205"/>
      <c r="EW36" s="205"/>
      <c r="EX36" s="205"/>
      <c r="EY36" s="205"/>
      <c r="EZ36" s="205"/>
      <c r="FA36" s="205"/>
      <c r="FB36" s="205"/>
      <c r="FC36" s="205"/>
      <c r="FD36" s="205"/>
      <c r="FE36" s="205"/>
      <c r="FF36" s="205"/>
      <c r="FG36" s="205"/>
      <c r="FH36" s="205"/>
      <c r="FI36" s="205"/>
      <c r="FJ36" s="205"/>
      <c r="FK36" s="205"/>
      <c r="FL36" s="205"/>
      <c r="FM36" s="205"/>
      <c r="FN36" s="205"/>
      <c r="FO36" s="205"/>
      <c r="FP36" s="205"/>
      <c r="FQ36" s="205"/>
      <c r="FR36" s="205"/>
      <c r="FS36" s="205"/>
      <c r="FT36" s="205"/>
      <c r="FU36" s="205"/>
      <c r="FV36" s="205"/>
      <c r="FW36" s="205"/>
      <c r="FX36" s="205"/>
      <c r="FY36" s="205"/>
      <c r="FZ36" s="205"/>
      <c r="GA36" s="205"/>
      <c r="GB36" s="205"/>
      <c r="GC36" s="205"/>
      <c r="GD36" s="205"/>
      <c r="GE36" s="205"/>
      <c r="GF36" s="205"/>
      <c r="GG36" s="205"/>
      <c r="GH36" s="205"/>
      <c r="GI36" s="205"/>
      <c r="GJ36" s="205"/>
      <c r="GK36" s="205"/>
      <c r="GL36" s="205"/>
      <c r="GM36" s="205"/>
      <c r="GN36" s="205"/>
      <c r="GO36" s="205"/>
      <c r="GP36" s="205"/>
      <c r="GQ36" s="205"/>
      <c r="GR36" s="205"/>
      <c r="GS36" s="205"/>
      <c r="GT36" s="205"/>
      <c r="GU36" s="205"/>
      <c r="GV36" s="205"/>
      <c r="GW36" s="205"/>
      <c r="GX36" s="205"/>
      <c r="GY36" s="205"/>
      <c r="GZ36" s="205"/>
      <c r="HA36" s="205"/>
      <c r="HB36" s="205"/>
      <c r="HC36" s="205"/>
      <c r="HD36" s="205"/>
      <c r="HE36" s="205"/>
      <c r="HF36" s="205"/>
      <c r="HG36" s="205"/>
      <c r="HH36" s="205"/>
      <c r="HI36" s="205"/>
      <c r="HJ36" s="205"/>
      <c r="HK36" s="205"/>
      <c r="HL36" s="205"/>
      <c r="HM36" s="205"/>
      <c r="HN36" s="205"/>
      <c r="HO36" s="205"/>
      <c r="HP36" s="205"/>
      <c r="HQ36" s="205"/>
      <c r="HR36" s="205"/>
      <c r="HS36" s="205"/>
      <c r="HT36" s="205"/>
      <c r="HU36" s="205"/>
      <c r="HV36" s="205"/>
      <c r="HW36" s="205"/>
      <c r="HX36" s="205"/>
      <c r="HY36" s="205"/>
      <c r="HZ36" s="205"/>
      <c r="IA36" s="205"/>
      <c r="IB36" s="205"/>
      <c r="IC36" s="205"/>
      <c r="ID36" s="205"/>
      <c r="IE36" s="205"/>
      <c r="IF36" s="205"/>
      <c r="IG36" s="205"/>
      <c r="IH36" s="205"/>
      <c r="II36" s="205"/>
      <c r="IJ36" s="205"/>
      <c r="IK36" s="205"/>
      <c r="IL36" s="205"/>
      <c r="IM36" s="205"/>
      <c r="IN36" s="205"/>
      <c r="IO36" s="205"/>
      <c r="IP36" s="205"/>
      <c r="IQ36" s="205"/>
      <c r="IR36" s="205"/>
      <c r="IS36" s="205"/>
      <c r="IT36" s="205"/>
      <c r="IU36" s="205"/>
      <c r="IV36" s="205"/>
      <c r="IW36" s="205"/>
      <c r="IX36" s="205"/>
      <c r="IY36" s="205"/>
      <c r="IZ36" s="205"/>
      <c r="JA36" s="205"/>
      <c r="JB36" s="205"/>
      <c r="JC36" s="205"/>
      <c r="JD36" s="205"/>
      <c r="JE36" s="205"/>
      <c r="JF36" s="205"/>
      <c r="JG36" s="205"/>
      <c r="JH36" s="205"/>
      <c r="JI36" s="205"/>
      <c r="JJ36" s="205"/>
      <c r="JK36" s="205"/>
      <c r="JL36" s="205"/>
      <c r="JM36" s="205"/>
      <c r="JN36" s="205"/>
      <c r="JO36" s="205"/>
      <c r="JP36" s="205"/>
      <c r="JQ36" s="205"/>
      <c r="JR36" s="205"/>
      <c r="JS36" s="205"/>
      <c r="JT36" s="205"/>
      <c r="JU36" s="205"/>
      <c r="JV36" s="205"/>
      <c r="JW36" s="205"/>
      <c r="JX36" s="205"/>
      <c r="JY36" s="205"/>
      <c r="JZ36" s="205"/>
      <c r="KA36" s="205"/>
      <c r="KB36" s="205"/>
      <c r="KC36" s="205"/>
      <c r="KD36" s="205"/>
      <c r="KE36" s="205"/>
      <c r="KF36" s="205"/>
      <c r="KG36" s="205"/>
      <c r="KH36" s="205"/>
      <c r="KI36" s="205"/>
      <c r="KJ36" s="205"/>
      <c r="KK36" s="205"/>
      <c r="KL36" s="205"/>
      <c r="KM36" s="205"/>
      <c r="KN36" s="205"/>
      <c r="KO36" s="205"/>
      <c r="KP36" s="205"/>
      <c r="KQ36" s="205"/>
      <c r="KR36" s="205"/>
      <c r="KS36" s="205"/>
      <c r="KT36" s="205"/>
      <c r="KU36" s="205"/>
      <c r="KV36" s="205"/>
      <c r="KW36" s="205"/>
      <c r="KX36" s="205"/>
      <c r="KY36" s="205"/>
      <c r="KZ36" s="205"/>
      <c r="LA36" s="205"/>
      <c r="LB36" s="205"/>
      <c r="LC36" s="205"/>
      <c r="LD36" s="205"/>
      <c r="LE36" s="205"/>
      <c r="LF36" s="205"/>
      <c r="LG36" s="205"/>
      <c r="LH36" s="205"/>
      <c r="LI36" s="205"/>
      <c r="LJ36" s="205"/>
      <c r="LK36" s="205"/>
      <c r="LL36" s="205"/>
      <c r="LM36" s="205"/>
      <c r="LN36" s="205"/>
      <c r="LO36" s="205"/>
      <c r="LP36" s="205"/>
      <c r="LQ36" s="205"/>
      <c r="LR36" s="205"/>
      <c r="LS36" s="205"/>
      <c r="LT36" s="205"/>
      <c r="LU36" s="205"/>
      <c r="LV36" s="205"/>
      <c r="LW36" s="205"/>
      <c r="LX36" s="205"/>
      <c r="LY36" s="205"/>
      <c r="LZ36" s="205"/>
      <c r="MA36" s="205"/>
      <c r="MB36" s="205"/>
      <c r="MC36" s="205"/>
      <c r="MD36" s="205"/>
      <c r="ME36" s="205"/>
      <c r="MF36" s="205"/>
      <c r="MG36" s="205"/>
      <c r="MH36" s="205"/>
      <c r="MI36" s="205"/>
      <c r="MJ36" s="205"/>
      <c r="MK36" s="205"/>
      <c r="ML36" s="205"/>
      <c r="MM36" s="205"/>
      <c r="MN36" s="205"/>
      <c r="MO36" s="205"/>
      <c r="MP36" s="205"/>
      <c r="MQ36" s="205"/>
      <c r="MR36" s="205"/>
      <c r="MS36" s="205"/>
      <c r="MT36" s="205"/>
      <c r="MU36" s="205"/>
      <c r="MV36" s="205"/>
      <c r="MW36" s="205"/>
      <c r="MX36" s="205"/>
      <c r="MY36" s="205"/>
      <c r="MZ36" s="205"/>
      <c r="NA36" s="205"/>
      <c r="NB36" s="205"/>
      <c r="NC36" s="205"/>
      <c r="ND36" s="205"/>
      <c r="NE36" s="205"/>
      <c r="NF36" s="205"/>
      <c r="NG36" s="205"/>
      <c r="NH36" s="205"/>
      <c r="NI36" s="205"/>
      <c r="NJ36" s="205"/>
      <c r="NK36" s="205"/>
      <c r="NL36" s="205"/>
      <c r="NM36" s="205"/>
      <c r="NN36" s="205"/>
      <c r="NO36" s="205"/>
      <c r="NP36" s="205"/>
      <c r="NQ36" s="205"/>
      <c r="NR36" s="205"/>
      <c r="NS36" s="205"/>
      <c r="NT36" s="205"/>
      <c r="NU36" s="205"/>
      <c r="NV36" s="205"/>
      <c r="NW36" s="205"/>
      <c r="NX36" s="205"/>
      <c r="NY36" s="205"/>
      <c r="NZ36" s="205"/>
      <c r="OA36" s="205"/>
      <c r="OB36" s="205"/>
      <c r="OC36" s="205"/>
      <c r="OD36" s="205"/>
      <c r="OE36" s="205"/>
      <c r="OF36" s="205"/>
      <c r="OG36" s="205"/>
      <c r="OH36" s="205"/>
      <c r="OI36" s="205"/>
      <c r="OJ36" s="205"/>
      <c r="OK36" s="205"/>
      <c r="OL36" s="205"/>
      <c r="OM36" s="205"/>
      <c r="ON36" s="205"/>
      <c r="OO36" s="205"/>
      <c r="OP36" s="205"/>
      <c r="OQ36" s="205"/>
      <c r="OR36" s="205"/>
      <c r="OS36" s="205"/>
      <c r="OT36" s="205"/>
      <c r="OU36" s="205"/>
      <c r="OV36" s="205"/>
      <c r="OW36" s="205"/>
      <c r="OX36" s="205"/>
      <c r="OY36" s="205"/>
      <c r="OZ36" s="205"/>
      <c r="PA36" s="205"/>
      <c r="PB36" s="205"/>
      <c r="PC36" s="205"/>
      <c r="PD36" s="205"/>
      <c r="PE36" s="205"/>
      <c r="PF36" s="205"/>
      <c r="PG36" s="205"/>
      <c r="PH36" s="205"/>
      <c r="PI36" s="205"/>
      <c r="PJ36" s="205"/>
      <c r="PK36" s="205"/>
      <c r="PL36" s="205"/>
      <c r="PM36" s="205"/>
      <c r="PN36" s="205"/>
      <c r="PO36" s="205"/>
      <c r="PP36" s="205"/>
      <c r="PQ36" s="205"/>
      <c r="PR36" s="205"/>
      <c r="PS36" s="205"/>
      <c r="PT36" s="205"/>
      <c r="PU36" s="205"/>
      <c r="PV36" s="205"/>
      <c r="PW36" s="205"/>
      <c r="PX36" s="205"/>
      <c r="PY36" s="205"/>
      <c r="PZ36" s="205"/>
      <c r="QA36" s="205"/>
      <c r="QB36" s="205"/>
      <c r="QC36" s="205"/>
      <c r="QD36" s="205"/>
      <c r="QE36" s="205"/>
      <c r="QF36" s="205"/>
      <c r="QG36" s="205"/>
      <c r="QH36" s="205"/>
      <c r="QI36" s="205"/>
      <c r="QJ36" s="205"/>
      <c r="QK36" s="205"/>
      <c r="QL36" s="205"/>
      <c r="QM36" s="205"/>
      <c r="QN36" s="205"/>
      <c r="QO36" s="205"/>
      <c r="QP36" s="205"/>
      <c r="QQ36" s="205"/>
      <c r="QR36" s="205"/>
      <c r="QS36" s="205"/>
      <c r="QT36" s="205"/>
      <c r="QU36" s="205"/>
      <c r="QV36" s="205"/>
      <c r="QW36" s="205"/>
      <c r="QX36" s="205"/>
      <c r="QY36" s="205"/>
      <c r="QZ36" s="205"/>
      <c r="RA36" s="205"/>
      <c r="RB36" s="205"/>
      <c r="RC36" s="205"/>
      <c r="RD36" s="205"/>
      <c r="RE36" s="205"/>
      <c r="RF36" s="205"/>
      <c r="RG36" s="205"/>
      <c r="RH36" s="205"/>
      <c r="RI36" s="205"/>
      <c r="RJ36" s="205"/>
      <c r="RK36" s="205"/>
      <c r="RL36" s="205"/>
      <c r="RM36" s="205"/>
      <c r="RN36" s="205"/>
      <c r="RO36" s="205"/>
      <c r="RP36" s="205"/>
      <c r="RQ36" s="205"/>
      <c r="RR36" s="205"/>
      <c r="RS36" s="205"/>
      <c r="RT36" s="205"/>
      <c r="RU36" s="205"/>
      <c r="RV36" s="205"/>
      <c r="RW36" s="205"/>
      <c r="RX36" s="205"/>
      <c r="RY36" s="205"/>
    </row>
    <row r="37" s="195" customFormat="1" spans="1:493">
      <c r="A37" s="202"/>
      <c r="B37" s="200">
        <v>35</v>
      </c>
      <c r="C37" s="201" t="s">
        <v>2816</v>
      </c>
      <c r="D37" s="201" t="s">
        <v>2817</v>
      </c>
      <c r="E37" s="200">
        <v>148</v>
      </c>
      <c r="F37" s="200">
        <v>30</v>
      </c>
      <c r="G37" s="200">
        <v>5</v>
      </c>
      <c r="H37" s="200">
        <v>150</v>
      </c>
      <c r="I37" s="200">
        <v>740</v>
      </c>
      <c r="J37" s="205"/>
      <c r="K37" s="205"/>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05"/>
      <c r="AK37" s="205"/>
      <c r="AL37" s="205"/>
      <c r="AM37" s="205"/>
      <c r="AN37" s="205"/>
      <c r="AO37" s="205"/>
      <c r="AP37" s="205"/>
      <c r="AQ37" s="205"/>
      <c r="AR37" s="205"/>
      <c r="AS37" s="205"/>
      <c r="AT37" s="205"/>
      <c r="AU37" s="205"/>
      <c r="AV37" s="205"/>
      <c r="AW37" s="205"/>
      <c r="AX37" s="205"/>
      <c r="AY37" s="205"/>
      <c r="AZ37" s="205"/>
      <c r="BA37" s="205"/>
      <c r="BB37" s="205"/>
      <c r="BC37" s="205"/>
      <c r="BD37" s="205"/>
      <c r="BE37" s="205"/>
      <c r="BF37" s="205"/>
      <c r="BG37" s="205"/>
      <c r="BH37" s="205"/>
      <c r="BI37" s="205"/>
      <c r="BJ37" s="205"/>
      <c r="BK37" s="205"/>
      <c r="BL37" s="205"/>
      <c r="BM37" s="205"/>
      <c r="BN37" s="205"/>
      <c r="BO37" s="205"/>
      <c r="BP37" s="205"/>
      <c r="BQ37" s="205"/>
      <c r="BR37" s="205"/>
      <c r="BS37" s="205"/>
      <c r="BT37" s="205"/>
      <c r="BU37" s="205"/>
      <c r="BV37" s="205"/>
      <c r="BW37" s="205"/>
      <c r="BX37" s="205"/>
      <c r="BY37" s="205"/>
      <c r="BZ37" s="205"/>
      <c r="CA37" s="205"/>
      <c r="CB37" s="205"/>
      <c r="CC37" s="205"/>
      <c r="CD37" s="205"/>
      <c r="CE37" s="205"/>
      <c r="CF37" s="205"/>
      <c r="CG37" s="205"/>
      <c r="CH37" s="205"/>
      <c r="CI37" s="205"/>
      <c r="CJ37" s="205"/>
      <c r="CK37" s="205"/>
      <c r="CL37" s="205"/>
      <c r="CM37" s="205"/>
      <c r="CN37" s="205"/>
      <c r="CO37" s="205"/>
      <c r="CP37" s="205"/>
      <c r="CQ37" s="205"/>
      <c r="CR37" s="205"/>
      <c r="CS37" s="205"/>
      <c r="CT37" s="205"/>
      <c r="CU37" s="205"/>
      <c r="CV37" s="205"/>
      <c r="CW37" s="205"/>
      <c r="CX37" s="205"/>
      <c r="CY37" s="205"/>
      <c r="CZ37" s="205"/>
      <c r="DA37" s="205"/>
      <c r="DB37" s="205"/>
      <c r="DC37" s="205"/>
      <c r="DD37" s="205"/>
      <c r="DE37" s="205"/>
      <c r="DF37" s="205"/>
      <c r="DG37" s="205"/>
      <c r="DH37" s="205"/>
      <c r="DI37" s="205"/>
      <c r="DJ37" s="205"/>
      <c r="DK37" s="205"/>
      <c r="DL37" s="205"/>
      <c r="DM37" s="205"/>
      <c r="DN37" s="205"/>
      <c r="DO37" s="205"/>
      <c r="DP37" s="205"/>
      <c r="DQ37" s="205"/>
      <c r="DR37" s="205"/>
      <c r="DS37" s="205"/>
      <c r="DT37" s="205"/>
      <c r="DU37" s="205"/>
      <c r="DV37" s="205"/>
      <c r="DW37" s="205"/>
      <c r="DX37" s="205"/>
      <c r="DY37" s="205"/>
      <c r="DZ37" s="205"/>
      <c r="EA37" s="205"/>
      <c r="EB37" s="205"/>
      <c r="EC37" s="205"/>
      <c r="ED37" s="205"/>
      <c r="EE37" s="205"/>
      <c r="EF37" s="205"/>
      <c r="EG37" s="205"/>
      <c r="EH37" s="205"/>
      <c r="EI37" s="205"/>
      <c r="EJ37" s="205"/>
      <c r="EK37" s="205"/>
      <c r="EL37" s="205"/>
      <c r="EM37" s="205"/>
      <c r="EN37" s="205"/>
      <c r="EO37" s="205"/>
      <c r="EP37" s="205"/>
      <c r="EQ37" s="205"/>
      <c r="ER37" s="205"/>
      <c r="ES37" s="205"/>
      <c r="ET37" s="205"/>
      <c r="EU37" s="205"/>
      <c r="EV37" s="205"/>
      <c r="EW37" s="205"/>
      <c r="EX37" s="205"/>
      <c r="EY37" s="205"/>
      <c r="EZ37" s="205"/>
      <c r="FA37" s="205"/>
      <c r="FB37" s="205"/>
      <c r="FC37" s="205"/>
      <c r="FD37" s="205"/>
      <c r="FE37" s="205"/>
      <c r="FF37" s="205"/>
      <c r="FG37" s="205"/>
      <c r="FH37" s="205"/>
      <c r="FI37" s="205"/>
      <c r="FJ37" s="205"/>
      <c r="FK37" s="205"/>
      <c r="FL37" s="205"/>
      <c r="FM37" s="205"/>
      <c r="FN37" s="205"/>
      <c r="FO37" s="205"/>
      <c r="FP37" s="205"/>
      <c r="FQ37" s="205"/>
      <c r="FR37" s="205"/>
      <c r="FS37" s="205"/>
      <c r="FT37" s="205"/>
      <c r="FU37" s="205"/>
      <c r="FV37" s="205"/>
      <c r="FW37" s="205"/>
      <c r="FX37" s="205"/>
      <c r="FY37" s="205"/>
      <c r="FZ37" s="205"/>
      <c r="GA37" s="205"/>
      <c r="GB37" s="205"/>
      <c r="GC37" s="205"/>
      <c r="GD37" s="205"/>
      <c r="GE37" s="205"/>
      <c r="GF37" s="205"/>
      <c r="GG37" s="205"/>
      <c r="GH37" s="205"/>
      <c r="GI37" s="205"/>
      <c r="GJ37" s="205"/>
      <c r="GK37" s="205"/>
      <c r="GL37" s="205"/>
      <c r="GM37" s="205"/>
      <c r="GN37" s="205"/>
      <c r="GO37" s="205"/>
      <c r="GP37" s="205"/>
      <c r="GQ37" s="205"/>
      <c r="GR37" s="205"/>
      <c r="GS37" s="205"/>
      <c r="GT37" s="205"/>
      <c r="GU37" s="205"/>
      <c r="GV37" s="205"/>
      <c r="GW37" s="205"/>
      <c r="GX37" s="205"/>
      <c r="GY37" s="205"/>
      <c r="GZ37" s="205"/>
      <c r="HA37" s="205"/>
      <c r="HB37" s="205"/>
      <c r="HC37" s="205"/>
      <c r="HD37" s="205"/>
      <c r="HE37" s="205"/>
      <c r="HF37" s="205"/>
      <c r="HG37" s="205"/>
      <c r="HH37" s="205"/>
      <c r="HI37" s="205"/>
      <c r="HJ37" s="205"/>
      <c r="HK37" s="205"/>
      <c r="HL37" s="205"/>
      <c r="HM37" s="205"/>
      <c r="HN37" s="205"/>
      <c r="HO37" s="205"/>
      <c r="HP37" s="205"/>
      <c r="HQ37" s="205"/>
      <c r="HR37" s="205"/>
      <c r="HS37" s="205"/>
      <c r="HT37" s="205"/>
      <c r="HU37" s="205"/>
      <c r="HV37" s="205"/>
      <c r="HW37" s="205"/>
      <c r="HX37" s="205"/>
      <c r="HY37" s="205"/>
      <c r="HZ37" s="205"/>
      <c r="IA37" s="205"/>
      <c r="IB37" s="205"/>
      <c r="IC37" s="205"/>
      <c r="ID37" s="205"/>
      <c r="IE37" s="205"/>
      <c r="IF37" s="205"/>
      <c r="IG37" s="205"/>
      <c r="IH37" s="205"/>
      <c r="II37" s="205"/>
      <c r="IJ37" s="205"/>
      <c r="IK37" s="205"/>
      <c r="IL37" s="205"/>
      <c r="IM37" s="205"/>
      <c r="IN37" s="205"/>
      <c r="IO37" s="205"/>
      <c r="IP37" s="205"/>
      <c r="IQ37" s="205"/>
      <c r="IR37" s="205"/>
      <c r="IS37" s="205"/>
      <c r="IT37" s="205"/>
      <c r="IU37" s="205"/>
      <c r="IV37" s="205"/>
      <c r="IW37" s="205"/>
      <c r="IX37" s="205"/>
      <c r="IY37" s="205"/>
      <c r="IZ37" s="205"/>
      <c r="JA37" s="205"/>
      <c r="JB37" s="205"/>
      <c r="JC37" s="205"/>
      <c r="JD37" s="205"/>
      <c r="JE37" s="205"/>
      <c r="JF37" s="205"/>
      <c r="JG37" s="205"/>
      <c r="JH37" s="205"/>
      <c r="JI37" s="205"/>
      <c r="JJ37" s="205"/>
      <c r="JK37" s="205"/>
      <c r="JL37" s="205"/>
      <c r="JM37" s="205"/>
      <c r="JN37" s="205"/>
      <c r="JO37" s="205"/>
      <c r="JP37" s="205"/>
      <c r="JQ37" s="205"/>
      <c r="JR37" s="205"/>
      <c r="JS37" s="205"/>
      <c r="JT37" s="205"/>
      <c r="JU37" s="205"/>
      <c r="JV37" s="205"/>
      <c r="JW37" s="205"/>
      <c r="JX37" s="205"/>
      <c r="JY37" s="205"/>
      <c r="JZ37" s="205"/>
      <c r="KA37" s="205"/>
      <c r="KB37" s="205"/>
      <c r="KC37" s="205"/>
      <c r="KD37" s="205"/>
      <c r="KE37" s="205"/>
      <c r="KF37" s="205"/>
      <c r="KG37" s="205"/>
      <c r="KH37" s="205"/>
      <c r="KI37" s="205"/>
      <c r="KJ37" s="205"/>
      <c r="KK37" s="205"/>
      <c r="KL37" s="205"/>
      <c r="KM37" s="205"/>
      <c r="KN37" s="205"/>
      <c r="KO37" s="205"/>
      <c r="KP37" s="205"/>
      <c r="KQ37" s="205"/>
      <c r="KR37" s="205"/>
      <c r="KS37" s="205"/>
      <c r="KT37" s="205"/>
      <c r="KU37" s="205"/>
      <c r="KV37" s="205"/>
      <c r="KW37" s="205"/>
      <c r="KX37" s="205"/>
      <c r="KY37" s="205"/>
      <c r="KZ37" s="205"/>
      <c r="LA37" s="205"/>
      <c r="LB37" s="205"/>
      <c r="LC37" s="205"/>
      <c r="LD37" s="205"/>
      <c r="LE37" s="205"/>
      <c r="LF37" s="205"/>
      <c r="LG37" s="205"/>
      <c r="LH37" s="205"/>
      <c r="LI37" s="205"/>
      <c r="LJ37" s="205"/>
      <c r="LK37" s="205"/>
      <c r="LL37" s="205"/>
      <c r="LM37" s="205"/>
      <c r="LN37" s="205"/>
      <c r="LO37" s="205"/>
      <c r="LP37" s="205"/>
      <c r="LQ37" s="205"/>
      <c r="LR37" s="205"/>
      <c r="LS37" s="205"/>
      <c r="LT37" s="205"/>
      <c r="LU37" s="205"/>
      <c r="LV37" s="205"/>
      <c r="LW37" s="205"/>
      <c r="LX37" s="205"/>
      <c r="LY37" s="205"/>
      <c r="LZ37" s="205"/>
      <c r="MA37" s="205"/>
      <c r="MB37" s="205"/>
      <c r="MC37" s="205"/>
      <c r="MD37" s="205"/>
      <c r="ME37" s="205"/>
      <c r="MF37" s="205"/>
      <c r="MG37" s="205"/>
      <c r="MH37" s="205"/>
      <c r="MI37" s="205"/>
      <c r="MJ37" s="205"/>
      <c r="MK37" s="205"/>
      <c r="ML37" s="205"/>
      <c r="MM37" s="205"/>
      <c r="MN37" s="205"/>
      <c r="MO37" s="205"/>
      <c r="MP37" s="205"/>
      <c r="MQ37" s="205"/>
      <c r="MR37" s="205"/>
      <c r="MS37" s="205"/>
      <c r="MT37" s="205"/>
      <c r="MU37" s="205"/>
      <c r="MV37" s="205"/>
      <c r="MW37" s="205"/>
      <c r="MX37" s="205"/>
      <c r="MY37" s="205"/>
      <c r="MZ37" s="205"/>
      <c r="NA37" s="205"/>
      <c r="NB37" s="205"/>
      <c r="NC37" s="205"/>
      <c r="ND37" s="205"/>
      <c r="NE37" s="205"/>
      <c r="NF37" s="205"/>
      <c r="NG37" s="205"/>
      <c r="NH37" s="205"/>
      <c r="NI37" s="205"/>
      <c r="NJ37" s="205"/>
      <c r="NK37" s="205"/>
      <c r="NL37" s="205"/>
      <c r="NM37" s="205"/>
      <c r="NN37" s="205"/>
      <c r="NO37" s="205"/>
      <c r="NP37" s="205"/>
      <c r="NQ37" s="205"/>
      <c r="NR37" s="205"/>
      <c r="NS37" s="205"/>
      <c r="NT37" s="205"/>
      <c r="NU37" s="205"/>
      <c r="NV37" s="205"/>
      <c r="NW37" s="205"/>
      <c r="NX37" s="205"/>
      <c r="NY37" s="205"/>
      <c r="NZ37" s="205"/>
      <c r="OA37" s="205"/>
      <c r="OB37" s="205"/>
      <c r="OC37" s="205"/>
      <c r="OD37" s="205"/>
      <c r="OE37" s="205"/>
      <c r="OF37" s="205"/>
      <c r="OG37" s="205"/>
      <c r="OH37" s="205"/>
      <c r="OI37" s="205"/>
      <c r="OJ37" s="205"/>
      <c r="OK37" s="205"/>
      <c r="OL37" s="205"/>
      <c r="OM37" s="205"/>
      <c r="ON37" s="205"/>
      <c r="OO37" s="205"/>
      <c r="OP37" s="205"/>
      <c r="OQ37" s="205"/>
      <c r="OR37" s="205"/>
      <c r="OS37" s="205"/>
      <c r="OT37" s="205"/>
      <c r="OU37" s="205"/>
      <c r="OV37" s="205"/>
      <c r="OW37" s="205"/>
      <c r="OX37" s="205"/>
      <c r="OY37" s="205"/>
      <c r="OZ37" s="205"/>
      <c r="PA37" s="205"/>
      <c r="PB37" s="205"/>
      <c r="PC37" s="205"/>
      <c r="PD37" s="205"/>
      <c r="PE37" s="205"/>
      <c r="PF37" s="205"/>
      <c r="PG37" s="205"/>
      <c r="PH37" s="205"/>
      <c r="PI37" s="205"/>
      <c r="PJ37" s="205"/>
      <c r="PK37" s="205"/>
      <c r="PL37" s="205"/>
      <c r="PM37" s="205"/>
      <c r="PN37" s="205"/>
      <c r="PO37" s="205"/>
      <c r="PP37" s="205"/>
      <c r="PQ37" s="205"/>
      <c r="PR37" s="205"/>
      <c r="PS37" s="205"/>
      <c r="PT37" s="205"/>
      <c r="PU37" s="205"/>
      <c r="PV37" s="205"/>
      <c r="PW37" s="205"/>
      <c r="PX37" s="205"/>
      <c r="PY37" s="205"/>
      <c r="PZ37" s="205"/>
      <c r="QA37" s="205"/>
      <c r="QB37" s="205"/>
      <c r="QC37" s="205"/>
      <c r="QD37" s="205"/>
      <c r="QE37" s="205"/>
      <c r="QF37" s="205"/>
      <c r="QG37" s="205"/>
      <c r="QH37" s="205"/>
      <c r="QI37" s="205"/>
      <c r="QJ37" s="205"/>
      <c r="QK37" s="205"/>
      <c r="QL37" s="205"/>
      <c r="QM37" s="205"/>
      <c r="QN37" s="205"/>
      <c r="QO37" s="205"/>
      <c r="QP37" s="205"/>
      <c r="QQ37" s="205"/>
      <c r="QR37" s="205"/>
      <c r="QS37" s="205"/>
      <c r="QT37" s="205"/>
      <c r="QU37" s="205"/>
      <c r="QV37" s="205"/>
      <c r="QW37" s="205"/>
      <c r="QX37" s="205"/>
      <c r="QY37" s="205"/>
      <c r="QZ37" s="205"/>
      <c r="RA37" s="205"/>
      <c r="RB37" s="205"/>
      <c r="RC37" s="205"/>
      <c r="RD37" s="205"/>
      <c r="RE37" s="205"/>
      <c r="RF37" s="205"/>
      <c r="RG37" s="205"/>
      <c r="RH37" s="205"/>
      <c r="RI37" s="205"/>
      <c r="RJ37" s="205"/>
      <c r="RK37" s="205"/>
      <c r="RL37" s="205"/>
      <c r="RM37" s="205"/>
      <c r="RN37" s="205"/>
      <c r="RO37" s="205"/>
      <c r="RP37" s="205"/>
      <c r="RQ37" s="205"/>
      <c r="RR37" s="205"/>
      <c r="RS37" s="205"/>
      <c r="RT37" s="205"/>
      <c r="RU37" s="205"/>
      <c r="RV37" s="205"/>
      <c r="RW37" s="205"/>
      <c r="RX37" s="205"/>
      <c r="RY37" s="205"/>
    </row>
    <row r="38" s="195" customFormat="1" spans="1:493">
      <c r="A38" s="202"/>
      <c r="B38" s="200">
        <v>36</v>
      </c>
      <c r="C38" s="201" t="s">
        <v>2818</v>
      </c>
      <c r="D38" s="201" t="s">
        <v>2819</v>
      </c>
      <c r="E38" s="200">
        <v>15</v>
      </c>
      <c r="F38" s="200">
        <v>5</v>
      </c>
      <c r="G38" s="200">
        <v>5</v>
      </c>
      <c r="H38" s="200">
        <v>25</v>
      </c>
      <c r="I38" s="200">
        <v>75</v>
      </c>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05"/>
      <c r="AP38" s="205"/>
      <c r="AQ38" s="205"/>
      <c r="AR38" s="205"/>
      <c r="AS38" s="205"/>
      <c r="AT38" s="205"/>
      <c r="AU38" s="205"/>
      <c r="AV38" s="205"/>
      <c r="AW38" s="205"/>
      <c r="AX38" s="205"/>
      <c r="AY38" s="205"/>
      <c r="AZ38" s="205"/>
      <c r="BA38" s="205"/>
      <c r="BB38" s="205"/>
      <c r="BC38" s="205"/>
      <c r="BD38" s="205"/>
      <c r="BE38" s="205"/>
      <c r="BF38" s="205"/>
      <c r="BG38" s="205"/>
      <c r="BH38" s="205"/>
      <c r="BI38" s="205"/>
      <c r="BJ38" s="205"/>
      <c r="BK38" s="205"/>
      <c r="BL38" s="205"/>
      <c r="BM38" s="205"/>
      <c r="BN38" s="205"/>
      <c r="BO38" s="205"/>
      <c r="BP38" s="205"/>
      <c r="BQ38" s="205"/>
      <c r="BR38" s="205"/>
      <c r="BS38" s="205"/>
      <c r="BT38" s="205"/>
      <c r="BU38" s="205"/>
      <c r="BV38" s="205"/>
      <c r="BW38" s="205"/>
      <c r="BX38" s="205"/>
      <c r="BY38" s="205"/>
      <c r="BZ38" s="205"/>
      <c r="CA38" s="205"/>
      <c r="CB38" s="205"/>
      <c r="CC38" s="205"/>
      <c r="CD38" s="205"/>
      <c r="CE38" s="205"/>
      <c r="CF38" s="205"/>
      <c r="CG38" s="205"/>
      <c r="CH38" s="205"/>
      <c r="CI38" s="205"/>
      <c r="CJ38" s="205"/>
      <c r="CK38" s="205"/>
      <c r="CL38" s="205"/>
      <c r="CM38" s="205"/>
      <c r="CN38" s="205"/>
      <c r="CO38" s="205"/>
      <c r="CP38" s="205"/>
      <c r="CQ38" s="205"/>
      <c r="CR38" s="205"/>
      <c r="CS38" s="205"/>
      <c r="CT38" s="205"/>
      <c r="CU38" s="205"/>
      <c r="CV38" s="205"/>
      <c r="CW38" s="205"/>
      <c r="CX38" s="205"/>
      <c r="CY38" s="205"/>
      <c r="CZ38" s="205"/>
      <c r="DA38" s="205"/>
      <c r="DB38" s="205"/>
      <c r="DC38" s="205"/>
      <c r="DD38" s="205"/>
      <c r="DE38" s="205"/>
      <c r="DF38" s="205"/>
      <c r="DG38" s="205"/>
      <c r="DH38" s="205"/>
      <c r="DI38" s="205"/>
      <c r="DJ38" s="205"/>
      <c r="DK38" s="205"/>
      <c r="DL38" s="205"/>
      <c r="DM38" s="205"/>
      <c r="DN38" s="205"/>
      <c r="DO38" s="205"/>
      <c r="DP38" s="205"/>
      <c r="DQ38" s="205"/>
      <c r="DR38" s="205"/>
      <c r="DS38" s="205"/>
      <c r="DT38" s="205"/>
      <c r="DU38" s="205"/>
      <c r="DV38" s="205"/>
      <c r="DW38" s="205"/>
      <c r="DX38" s="205"/>
      <c r="DY38" s="205"/>
      <c r="DZ38" s="205"/>
      <c r="EA38" s="205"/>
      <c r="EB38" s="205"/>
      <c r="EC38" s="205"/>
      <c r="ED38" s="205"/>
      <c r="EE38" s="205"/>
      <c r="EF38" s="205"/>
      <c r="EG38" s="205"/>
      <c r="EH38" s="205"/>
      <c r="EI38" s="205"/>
      <c r="EJ38" s="205"/>
      <c r="EK38" s="205"/>
      <c r="EL38" s="205"/>
      <c r="EM38" s="205"/>
      <c r="EN38" s="205"/>
      <c r="EO38" s="205"/>
      <c r="EP38" s="205"/>
      <c r="EQ38" s="205"/>
      <c r="ER38" s="205"/>
      <c r="ES38" s="205"/>
      <c r="ET38" s="205"/>
      <c r="EU38" s="205"/>
      <c r="EV38" s="205"/>
      <c r="EW38" s="205"/>
      <c r="EX38" s="205"/>
      <c r="EY38" s="205"/>
      <c r="EZ38" s="205"/>
      <c r="FA38" s="205"/>
      <c r="FB38" s="205"/>
      <c r="FC38" s="205"/>
      <c r="FD38" s="205"/>
      <c r="FE38" s="205"/>
      <c r="FF38" s="205"/>
      <c r="FG38" s="205"/>
      <c r="FH38" s="205"/>
      <c r="FI38" s="205"/>
      <c r="FJ38" s="205"/>
      <c r="FK38" s="205"/>
      <c r="FL38" s="205"/>
      <c r="FM38" s="205"/>
      <c r="FN38" s="205"/>
      <c r="FO38" s="205"/>
      <c r="FP38" s="205"/>
      <c r="FQ38" s="205"/>
      <c r="FR38" s="205"/>
      <c r="FS38" s="205"/>
      <c r="FT38" s="205"/>
      <c r="FU38" s="205"/>
      <c r="FV38" s="205"/>
      <c r="FW38" s="205"/>
      <c r="FX38" s="205"/>
      <c r="FY38" s="205"/>
      <c r="FZ38" s="205"/>
      <c r="GA38" s="205"/>
      <c r="GB38" s="205"/>
      <c r="GC38" s="205"/>
      <c r="GD38" s="205"/>
      <c r="GE38" s="205"/>
      <c r="GF38" s="205"/>
      <c r="GG38" s="205"/>
      <c r="GH38" s="205"/>
      <c r="GI38" s="205"/>
      <c r="GJ38" s="205"/>
      <c r="GK38" s="205"/>
      <c r="GL38" s="205"/>
      <c r="GM38" s="205"/>
      <c r="GN38" s="205"/>
      <c r="GO38" s="205"/>
      <c r="GP38" s="205"/>
      <c r="GQ38" s="205"/>
      <c r="GR38" s="205"/>
      <c r="GS38" s="205"/>
      <c r="GT38" s="205"/>
      <c r="GU38" s="205"/>
      <c r="GV38" s="205"/>
      <c r="GW38" s="205"/>
      <c r="GX38" s="205"/>
      <c r="GY38" s="205"/>
      <c r="GZ38" s="205"/>
      <c r="HA38" s="205"/>
      <c r="HB38" s="205"/>
      <c r="HC38" s="205"/>
      <c r="HD38" s="205"/>
      <c r="HE38" s="205"/>
      <c r="HF38" s="205"/>
      <c r="HG38" s="205"/>
      <c r="HH38" s="205"/>
      <c r="HI38" s="205"/>
      <c r="HJ38" s="205"/>
      <c r="HK38" s="205"/>
      <c r="HL38" s="205"/>
      <c r="HM38" s="205"/>
      <c r="HN38" s="205"/>
      <c r="HO38" s="205"/>
      <c r="HP38" s="205"/>
      <c r="HQ38" s="205"/>
      <c r="HR38" s="205"/>
      <c r="HS38" s="205"/>
      <c r="HT38" s="205"/>
      <c r="HU38" s="205"/>
      <c r="HV38" s="205"/>
      <c r="HW38" s="205"/>
      <c r="HX38" s="205"/>
      <c r="HY38" s="205"/>
      <c r="HZ38" s="205"/>
      <c r="IA38" s="205"/>
      <c r="IB38" s="205"/>
      <c r="IC38" s="205"/>
      <c r="ID38" s="205"/>
      <c r="IE38" s="205"/>
      <c r="IF38" s="205"/>
      <c r="IG38" s="205"/>
      <c r="IH38" s="205"/>
      <c r="II38" s="205"/>
      <c r="IJ38" s="205"/>
      <c r="IK38" s="205"/>
      <c r="IL38" s="205"/>
      <c r="IM38" s="205"/>
      <c r="IN38" s="205"/>
      <c r="IO38" s="205"/>
      <c r="IP38" s="205"/>
      <c r="IQ38" s="205"/>
      <c r="IR38" s="205"/>
      <c r="IS38" s="205"/>
      <c r="IT38" s="205"/>
      <c r="IU38" s="205"/>
      <c r="IV38" s="205"/>
      <c r="IW38" s="205"/>
      <c r="IX38" s="205"/>
      <c r="IY38" s="205"/>
      <c r="IZ38" s="205"/>
      <c r="JA38" s="205"/>
      <c r="JB38" s="205"/>
      <c r="JC38" s="205"/>
      <c r="JD38" s="205"/>
      <c r="JE38" s="205"/>
      <c r="JF38" s="205"/>
      <c r="JG38" s="205"/>
      <c r="JH38" s="205"/>
      <c r="JI38" s="205"/>
      <c r="JJ38" s="205"/>
      <c r="JK38" s="205"/>
      <c r="JL38" s="205"/>
      <c r="JM38" s="205"/>
      <c r="JN38" s="205"/>
      <c r="JO38" s="205"/>
      <c r="JP38" s="205"/>
      <c r="JQ38" s="205"/>
      <c r="JR38" s="205"/>
      <c r="JS38" s="205"/>
      <c r="JT38" s="205"/>
      <c r="JU38" s="205"/>
      <c r="JV38" s="205"/>
      <c r="JW38" s="205"/>
      <c r="JX38" s="205"/>
      <c r="JY38" s="205"/>
      <c r="JZ38" s="205"/>
      <c r="KA38" s="205"/>
      <c r="KB38" s="205"/>
      <c r="KC38" s="205"/>
      <c r="KD38" s="205"/>
      <c r="KE38" s="205"/>
      <c r="KF38" s="205"/>
      <c r="KG38" s="205"/>
      <c r="KH38" s="205"/>
      <c r="KI38" s="205"/>
      <c r="KJ38" s="205"/>
      <c r="KK38" s="205"/>
      <c r="KL38" s="205"/>
      <c r="KM38" s="205"/>
      <c r="KN38" s="205"/>
      <c r="KO38" s="205"/>
      <c r="KP38" s="205"/>
      <c r="KQ38" s="205"/>
      <c r="KR38" s="205"/>
      <c r="KS38" s="205"/>
      <c r="KT38" s="205"/>
      <c r="KU38" s="205"/>
      <c r="KV38" s="205"/>
      <c r="KW38" s="205"/>
      <c r="KX38" s="205"/>
      <c r="KY38" s="205"/>
      <c r="KZ38" s="205"/>
      <c r="LA38" s="205"/>
      <c r="LB38" s="205"/>
      <c r="LC38" s="205"/>
      <c r="LD38" s="205"/>
      <c r="LE38" s="205"/>
      <c r="LF38" s="205"/>
      <c r="LG38" s="205"/>
      <c r="LH38" s="205"/>
      <c r="LI38" s="205"/>
      <c r="LJ38" s="205"/>
      <c r="LK38" s="205"/>
      <c r="LL38" s="205"/>
      <c r="LM38" s="205"/>
      <c r="LN38" s="205"/>
      <c r="LO38" s="205"/>
      <c r="LP38" s="205"/>
      <c r="LQ38" s="205"/>
      <c r="LR38" s="205"/>
      <c r="LS38" s="205"/>
      <c r="LT38" s="205"/>
      <c r="LU38" s="205"/>
      <c r="LV38" s="205"/>
      <c r="LW38" s="205"/>
      <c r="LX38" s="205"/>
      <c r="LY38" s="205"/>
      <c r="LZ38" s="205"/>
      <c r="MA38" s="205"/>
      <c r="MB38" s="205"/>
      <c r="MC38" s="205"/>
      <c r="MD38" s="205"/>
      <c r="ME38" s="205"/>
      <c r="MF38" s="205"/>
      <c r="MG38" s="205"/>
      <c r="MH38" s="205"/>
      <c r="MI38" s="205"/>
      <c r="MJ38" s="205"/>
      <c r="MK38" s="205"/>
      <c r="ML38" s="205"/>
      <c r="MM38" s="205"/>
      <c r="MN38" s="205"/>
      <c r="MO38" s="205"/>
      <c r="MP38" s="205"/>
      <c r="MQ38" s="205"/>
      <c r="MR38" s="205"/>
      <c r="MS38" s="205"/>
      <c r="MT38" s="205"/>
      <c r="MU38" s="205"/>
      <c r="MV38" s="205"/>
      <c r="MW38" s="205"/>
      <c r="MX38" s="205"/>
      <c r="MY38" s="205"/>
      <c r="MZ38" s="205"/>
      <c r="NA38" s="205"/>
      <c r="NB38" s="205"/>
      <c r="NC38" s="205"/>
      <c r="ND38" s="205"/>
      <c r="NE38" s="205"/>
      <c r="NF38" s="205"/>
      <c r="NG38" s="205"/>
      <c r="NH38" s="205"/>
      <c r="NI38" s="205"/>
      <c r="NJ38" s="205"/>
      <c r="NK38" s="205"/>
      <c r="NL38" s="205"/>
      <c r="NM38" s="205"/>
      <c r="NN38" s="205"/>
      <c r="NO38" s="205"/>
      <c r="NP38" s="205"/>
      <c r="NQ38" s="205"/>
      <c r="NR38" s="205"/>
      <c r="NS38" s="205"/>
      <c r="NT38" s="205"/>
      <c r="NU38" s="205"/>
      <c r="NV38" s="205"/>
      <c r="NW38" s="205"/>
      <c r="NX38" s="205"/>
      <c r="NY38" s="205"/>
      <c r="NZ38" s="205"/>
      <c r="OA38" s="205"/>
      <c r="OB38" s="205"/>
      <c r="OC38" s="205"/>
      <c r="OD38" s="205"/>
      <c r="OE38" s="205"/>
      <c r="OF38" s="205"/>
      <c r="OG38" s="205"/>
      <c r="OH38" s="205"/>
      <c r="OI38" s="205"/>
      <c r="OJ38" s="205"/>
      <c r="OK38" s="205"/>
      <c r="OL38" s="205"/>
      <c r="OM38" s="205"/>
      <c r="ON38" s="205"/>
      <c r="OO38" s="205"/>
      <c r="OP38" s="205"/>
      <c r="OQ38" s="205"/>
      <c r="OR38" s="205"/>
      <c r="OS38" s="205"/>
      <c r="OT38" s="205"/>
      <c r="OU38" s="205"/>
      <c r="OV38" s="205"/>
      <c r="OW38" s="205"/>
      <c r="OX38" s="205"/>
      <c r="OY38" s="205"/>
      <c r="OZ38" s="205"/>
      <c r="PA38" s="205"/>
      <c r="PB38" s="205"/>
      <c r="PC38" s="205"/>
      <c r="PD38" s="205"/>
      <c r="PE38" s="205"/>
      <c r="PF38" s="205"/>
      <c r="PG38" s="205"/>
      <c r="PH38" s="205"/>
      <c r="PI38" s="205"/>
      <c r="PJ38" s="205"/>
      <c r="PK38" s="205"/>
      <c r="PL38" s="205"/>
      <c r="PM38" s="205"/>
      <c r="PN38" s="205"/>
      <c r="PO38" s="205"/>
      <c r="PP38" s="205"/>
      <c r="PQ38" s="205"/>
      <c r="PR38" s="205"/>
      <c r="PS38" s="205"/>
      <c r="PT38" s="205"/>
      <c r="PU38" s="205"/>
      <c r="PV38" s="205"/>
      <c r="PW38" s="205"/>
      <c r="PX38" s="205"/>
      <c r="PY38" s="205"/>
      <c r="PZ38" s="205"/>
      <c r="QA38" s="205"/>
      <c r="QB38" s="205"/>
      <c r="QC38" s="205"/>
      <c r="QD38" s="205"/>
      <c r="QE38" s="205"/>
      <c r="QF38" s="205"/>
      <c r="QG38" s="205"/>
      <c r="QH38" s="205"/>
      <c r="QI38" s="205"/>
      <c r="QJ38" s="205"/>
      <c r="QK38" s="205"/>
      <c r="QL38" s="205"/>
      <c r="QM38" s="205"/>
      <c r="QN38" s="205"/>
      <c r="QO38" s="205"/>
      <c r="QP38" s="205"/>
      <c r="QQ38" s="205"/>
      <c r="QR38" s="205"/>
      <c r="QS38" s="205"/>
      <c r="QT38" s="205"/>
      <c r="QU38" s="205"/>
      <c r="QV38" s="205"/>
      <c r="QW38" s="205"/>
      <c r="QX38" s="205"/>
      <c r="QY38" s="205"/>
      <c r="QZ38" s="205"/>
      <c r="RA38" s="205"/>
      <c r="RB38" s="205"/>
      <c r="RC38" s="205"/>
      <c r="RD38" s="205"/>
      <c r="RE38" s="205"/>
      <c r="RF38" s="205"/>
      <c r="RG38" s="205"/>
      <c r="RH38" s="205"/>
      <c r="RI38" s="205"/>
      <c r="RJ38" s="205"/>
      <c r="RK38" s="205"/>
      <c r="RL38" s="205"/>
      <c r="RM38" s="205"/>
      <c r="RN38" s="205"/>
      <c r="RO38" s="205"/>
      <c r="RP38" s="205"/>
      <c r="RQ38" s="205"/>
      <c r="RR38" s="205"/>
      <c r="RS38" s="205"/>
      <c r="RT38" s="205"/>
      <c r="RU38" s="205"/>
      <c r="RV38" s="205"/>
      <c r="RW38" s="205"/>
      <c r="RX38" s="205"/>
      <c r="RY38" s="205"/>
    </row>
    <row r="39" s="195" customFormat="1" spans="1:493">
      <c r="A39" s="202"/>
      <c r="B39" s="200">
        <v>37</v>
      </c>
      <c r="C39" s="201" t="s">
        <v>2820</v>
      </c>
      <c r="D39" s="201" t="s">
        <v>2821</v>
      </c>
      <c r="E39" s="200">
        <v>24.9</v>
      </c>
      <c r="F39" s="200">
        <v>7</v>
      </c>
      <c r="G39" s="200">
        <v>10</v>
      </c>
      <c r="H39" s="200">
        <v>70</v>
      </c>
      <c r="I39" s="200">
        <v>249</v>
      </c>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J39" s="205"/>
      <c r="AK39" s="205"/>
      <c r="AL39" s="205"/>
      <c r="AM39" s="205"/>
      <c r="AN39" s="205"/>
      <c r="AO39" s="205"/>
      <c r="AP39" s="205"/>
      <c r="AQ39" s="205"/>
      <c r="AR39" s="205"/>
      <c r="AS39" s="205"/>
      <c r="AT39" s="205"/>
      <c r="AU39" s="205"/>
      <c r="AV39" s="205"/>
      <c r="AW39" s="205"/>
      <c r="AX39" s="205"/>
      <c r="AY39" s="205"/>
      <c r="AZ39" s="205"/>
      <c r="BA39" s="205"/>
      <c r="BB39" s="205"/>
      <c r="BC39" s="205"/>
      <c r="BD39" s="205"/>
      <c r="BE39" s="205"/>
      <c r="BF39" s="205"/>
      <c r="BG39" s="205"/>
      <c r="BH39" s="205"/>
      <c r="BI39" s="205"/>
      <c r="BJ39" s="205"/>
      <c r="BK39" s="205"/>
      <c r="BL39" s="205"/>
      <c r="BM39" s="205"/>
      <c r="BN39" s="205"/>
      <c r="BO39" s="205"/>
      <c r="BP39" s="205"/>
      <c r="BQ39" s="205"/>
      <c r="BR39" s="205"/>
      <c r="BS39" s="205"/>
      <c r="BT39" s="205"/>
      <c r="BU39" s="205"/>
      <c r="BV39" s="205"/>
      <c r="BW39" s="205"/>
      <c r="BX39" s="205"/>
      <c r="BY39" s="205"/>
      <c r="BZ39" s="205"/>
      <c r="CA39" s="205"/>
      <c r="CB39" s="205"/>
      <c r="CC39" s="205"/>
      <c r="CD39" s="205"/>
      <c r="CE39" s="205"/>
      <c r="CF39" s="205"/>
      <c r="CG39" s="205"/>
      <c r="CH39" s="205"/>
      <c r="CI39" s="205"/>
      <c r="CJ39" s="205"/>
      <c r="CK39" s="205"/>
      <c r="CL39" s="205"/>
      <c r="CM39" s="205"/>
      <c r="CN39" s="205"/>
      <c r="CO39" s="205"/>
      <c r="CP39" s="205"/>
      <c r="CQ39" s="205"/>
      <c r="CR39" s="205"/>
      <c r="CS39" s="205"/>
      <c r="CT39" s="205"/>
      <c r="CU39" s="205"/>
      <c r="CV39" s="205"/>
      <c r="CW39" s="205"/>
      <c r="CX39" s="205"/>
      <c r="CY39" s="205"/>
      <c r="CZ39" s="205"/>
      <c r="DA39" s="205"/>
      <c r="DB39" s="205"/>
      <c r="DC39" s="205"/>
      <c r="DD39" s="205"/>
      <c r="DE39" s="205"/>
      <c r="DF39" s="205"/>
      <c r="DG39" s="205"/>
      <c r="DH39" s="205"/>
      <c r="DI39" s="205"/>
      <c r="DJ39" s="205"/>
      <c r="DK39" s="205"/>
      <c r="DL39" s="205"/>
      <c r="DM39" s="205"/>
      <c r="DN39" s="205"/>
      <c r="DO39" s="205"/>
      <c r="DP39" s="205"/>
      <c r="DQ39" s="205"/>
      <c r="DR39" s="205"/>
      <c r="DS39" s="205"/>
      <c r="DT39" s="205"/>
      <c r="DU39" s="205"/>
      <c r="DV39" s="205"/>
      <c r="DW39" s="205"/>
      <c r="DX39" s="205"/>
      <c r="DY39" s="205"/>
      <c r="DZ39" s="205"/>
      <c r="EA39" s="205"/>
      <c r="EB39" s="205"/>
      <c r="EC39" s="205"/>
      <c r="ED39" s="205"/>
      <c r="EE39" s="205"/>
      <c r="EF39" s="205"/>
      <c r="EG39" s="205"/>
      <c r="EH39" s="205"/>
      <c r="EI39" s="205"/>
      <c r="EJ39" s="205"/>
      <c r="EK39" s="205"/>
      <c r="EL39" s="205"/>
      <c r="EM39" s="205"/>
      <c r="EN39" s="205"/>
      <c r="EO39" s="205"/>
      <c r="EP39" s="205"/>
      <c r="EQ39" s="205"/>
      <c r="ER39" s="205"/>
      <c r="ES39" s="205"/>
      <c r="ET39" s="205"/>
      <c r="EU39" s="205"/>
      <c r="EV39" s="205"/>
      <c r="EW39" s="205"/>
      <c r="EX39" s="205"/>
      <c r="EY39" s="205"/>
      <c r="EZ39" s="205"/>
      <c r="FA39" s="205"/>
      <c r="FB39" s="205"/>
      <c r="FC39" s="205"/>
      <c r="FD39" s="205"/>
      <c r="FE39" s="205"/>
      <c r="FF39" s="205"/>
      <c r="FG39" s="205"/>
      <c r="FH39" s="205"/>
      <c r="FI39" s="205"/>
      <c r="FJ39" s="205"/>
      <c r="FK39" s="205"/>
      <c r="FL39" s="205"/>
      <c r="FM39" s="205"/>
      <c r="FN39" s="205"/>
      <c r="FO39" s="205"/>
      <c r="FP39" s="205"/>
      <c r="FQ39" s="205"/>
      <c r="FR39" s="205"/>
      <c r="FS39" s="205"/>
      <c r="FT39" s="205"/>
      <c r="FU39" s="205"/>
      <c r="FV39" s="205"/>
      <c r="FW39" s="205"/>
      <c r="FX39" s="205"/>
      <c r="FY39" s="205"/>
      <c r="FZ39" s="205"/>
      <c r="GA39" s="205"/>
      <c r="GB39" s="205"/>
      <c r="GC39" s="205"/>
      <c r="GD39" s="205"/>
      <c r="GE39" s="205"/>
      <c r="GF39" s="205"/>
      <c r="GG39" s="205"/>
      <c r="GH39" s="205"/>
      <c r="GI39" s="205"/>
      <c r="GJ39" s="205"/>
      <c r="GK39" s="205"/>
      <c r="GL39" s="205"/>
      <c r="GM39" s="205"/>
      <c r="GN39" s="205"/>
      <c r="GO39" s="205"/>
      <c r="GP39" s="205"/>
      <c r="GQ39" s="205"/>
      <c r="GR39" s="205"/>
      <c r="GS39" s="205"/>
      <c r="GT39" s="205"/>
      <c r="GU39" s="205"/>
      <c r="GV39" s="205"/>
      <c r="GW39" s="205"/>
      <c r="GX39" s="205"/>
      <c r="GY39" s="205"/>
      <c r="GZ39" s="205"/>
      <c r="HA39" s="205"/>
      <c r="HB39" s="205"/>
      <c r="HC39" s="205"/>
      <c r="HD39" s="205"/>
      <c r="HE39" s="205"/>
      <c r="HF39" s="205"/>
      <c r="HG39" s="205"/>
      <c r="HH39" s="205"/>
      <c r="HI39" s="205"/>
      <c r="HJ39" s="205"/>
      <c r="HK39" s="205"/>
      <c r="HL39" s="205"/>
      <c r="HM39" s="205"/>
      <c r="HN39" s="205"/>
      <c r="HO39" s="205"/>
      <c r="HP39" s="205"/>
      <c r="HQ39" s="205"/>
      <c r="HR39" s="205"/>
      <c r="HS39" s="205"/>
      <c r="HT39" s="205"/>
      <c r="HU39" s="205"/>
      <c r="HV39" s="205"/>
      <c r="HW39" s="205"/>
      <c r="HX39" s="205"/>
      <c r="HY39" s="205"/>
      <c r="HZ39" s="205"/>
      <c r="IA39" s="205"/>
      <c r="IB39" s="205"/>
      <c r="IC39" s="205"/>
      <c r="ID39" s="205"/>
      <c r="IE39" s="205"/>
      <c r="IF39" s="205"/>
      <c r="IG39" s="205"/>
      <c r="IH39" s="205"/>
      <c r="II39" s="205"/>
      <c r="IJ39" s="205"/>
      <c r="IK39" s="205"/>
      <c r="IL39" s="205"/>
      <c r="IM39" s="205"/>
      <c r="IN39" s="205"/>
      <c r="IO39" s="205"/>
      <c r="IP39" s="205"/>
      <c r="IQ39" s="205"/>
      <c r="IR39" s="205"/>
      <c r="IS39" s="205"/>
      <c r="IT39" s="205"/>
      <c r="IU39" s="205"/>
      <c r="IV39" s="205"/>
      <c r="IW39" s="205"/>
      <c r="IX39" s="205"/>
      <c r="IY39" s="205"/>
      <c r="IZ39" s="205"/>
      <c r="JA39" s="205"/>
      <c r="JB39" s="205"/>
      <c r="JC39" s="205"/>
      <c r="JD39" s="205"/>
      <c r="JE39" s="205"/>
      <c r="JF39" s="205"/>
      <c r="JG39" s="205"/>
      <c r="JH39" s="205"/>
      <c r="JI39" s="205"/>
      <c r="JJ39" s="205"/>
      <c r="JK39" s="205"/>
      <c r="JL39" s="205"/>
      <c r="JM39" s="205"/>
      <c r="JN39" s="205"/>
      <c r="JO39" s="205"/>
      <c r="JP39" s="205"/>
      <c r="JQ39" s="205"/>
      <c r="JR39" s="205"/>
      <c r="JS39" s="205"/>
      <c r="JT39" s="205"/>
      <c r="JU39" s="205"/>
      <c r="JV39" s="205"/>
      <c r="JW39" s="205"/>
      <c r="JX39" s="205"/>
      <c r="JY39" s="205"/>
      <c r="JZ39" s="205"/>
      <c r="KA39" s="205"/>
      <c r="KB39" s="205"/>
      <c r="KC39" s="205"/>
      <c r="KD39" s="205"/>
      <c r="KE39" s="205"/>
      <c r="KF39" s="205"/>
      <c r="KG39" s="205"/>
      <c r="KH39" s="205"/>
      <c r="KI39" s="205"/>
      <c r="KJ39" s="205"/>
      <c r="KK39" s="205"/>
      <c r="KL39" s="205"/>
      <c r="KM39" s="205"/>
      <c r="KN39" s="205"/>
      <c r="KO39" s="205"/>
      <c r="KP39" s="205"/>
      <c r="KQ39" s="205"/>
      <c r="KR39" s="205"/>
      <c r="KS39" s="205"/>
      <c r="KT39" s="205"/>
      <c r="KU39" s="205"/>
      <c r="KV39" s="205"/>
      <c r="KW39" s="205"/>
      <c r="KX39" s="205"/>
      <c r="KY39" s="205"/>
      <c r="KZ39" s="205"/>
      <c r="LA39" s="205"/>
      <c r="LB39" s="205"/>
      <c r="LC39" s="205"/>
      <c r="LD39" s="205"/>
      <c r="LE39" s="205"/>
      <c r="LF39" s="205"/>
      <c r="LG39" s="205"/>
      <c r="LH39" s="205"/>
      <c r="LI39" s="205"/>
      <c r="LJ39" s="205"/>
      <c r="LK39" s="205"/>
      <c r="LL39" s="205"/>
      <c r="LM39" s="205"/>
      <c r="LN39" s="205"/>
      <c r="LO39" s="205"/>
      <c r="LP39" s="205"/>
      <c r="LQ39" s="205"/>
      <c r="LR39" s="205"/>
      <c r="LS39" s="205"/>
      <c r="LT39" s="205"/>
      <c r="LU39" s="205"/>
      <c r="LV39" s="205"/>
      <c r="LW39" s="205"/>
      <c r="LX39" s="205"/>
      <c r="LY39" s="205"/>
      <c r="LZ39" s="205"/>
      <c r="MA39" s="205"/>
      <c r="MB39" s="205"/>
      <c r="MC39" s="205"/>
      <c r="MD39" s="205"/>
      <c r="ME39" s="205"/>
      <c r="MF39" s="205"/>
      <c r="MG39" s="205"/>
      <c r="MH39" s="205"/>
      <c r="MI39" s="205"/>
      <c r="MJ39" s="205"/>
      <c r="MK39" s="205"/>
      <c r="ML39" s="205"/>
      <c r="MM39" s="205"/>
      <c r="MN39" s="205"/>
      <c r="MO39" s="205"/>
      <c r="MP39" s="205"/>
      <c r="MQ39" s="205"/>
      <c r="MR39" s="205"/>
      <c r="MS39" s="205"/>
      <c r="MT39" s="205"/>
      <c r="MU39" s="205"/>
      <c r="MV39" s="205"/>
      <c r="MW39" s="205"/>
      <c r="MX39" s="205"/>
      <c r="MY39" s="205"/>
      <c r="MZ39" s="205"/>
      <c r="NA39" s="205"/>
      <c r="NB39" s="205"/>
      <c r="NC39" s="205"/>
      <c r="ND39" s="205"/>
      <c r="NE39" s="205"/>
      <c r="NF39" s="205"/>
      <c r="NG39" s="205"/>
      <c r="NH39" s="205"/>
      <c r="NI39" s="205"/>
      <c r="NJ39" s="205"/>
      <c r="NK39" s="205"/>
      <c r="NL39" s="205"/>
      <c r="NM39" s="205"/>
      <c r="NN39" s="205"/>
      <c r="NO39" s="205"/>
      <c r="NP39" s="205"/>
      <c r="NQ39" s="205"/>
      <c r="NR39" s="205"/>
      <c r="NS39" s="205"/>
      <c r="NT39" s="205"/>
      <c r="NU39" s="205"/>
      <c r="NV39" s="205"/>
      <c r="NW39" s="205"/>
      <c r="NX39" s="205"/>
      <c r="NY39" s="205"/>
      <c r="NZ39" s="205"/>
      <c r="OA39" s="205"/>
      <c r="OB39" s="205"/>
      <c r="OC39" s="205"/>
      <c r="OD39" s="205"/>
      <c r="OE39" s="205"/>
      <c r="OF39" s="205"/>
      <c r="OG39" s="205"/>
      <c r="OH39" s="205"/>
      <c r="OI39" s="205"/>
      <c r="OJ39" s="205"/>
      <c r="OK39" s="205"/>
      <c r="OL39" s="205"/>
      <c r="OM39" s="205"/>
      <c r="ON39" s="205"/>
      <c r="OO39" s="205"/>
      <c r="OP39" s="205"/>
      <c r="OQ39" s="205"/>
      <c r="OR39" s="205"/>
      <c r="OS39" s="205"/>
      <c r="OT39" s="205"/>
      <c r="OU39" s="205"/>
      <c r="OV39" s="205"/>
      <c r="OW39" s="205"/>
      <c r="OX39" s="205"/>
      <c r="OY39" s="205"/>
      <c r="OZ39" s="205"/>
      <c r="PA39" s="205"/>
      <c r="PB39" s="205"/>
      <c r="PC39" s="205"/>
      <c r="PD39" s="205"/>
      <c r="PE39" s="205"/>
      <c r="PF39" s="205"/>
      <c r="PG39" s="205"/>
      <c r="PH39" s="205"/>
      <c r="PI39" s="205"/>
      <c r="PJ39" s="205"/>
      <c r="PK39" s="205"/>
      <c r="PL39" s="205"/>
      <c r="PM39" s="205"/>
      <c r="PN39" s="205"/>
      <c r="PO39" s="205"/>
      <c r="PP39" s="205"/>
      <c r="PQ39" s="205"/>
      <c r="PR39" s="205"/>
      <c r="PS39" s="205"/>
      <c r="PT39" s="205"/>
      <c r="PU39" s="205"/>
      <c r="PV39" s="205"/>
      <c r="PW39" s="205"/>
      <c r="PX39" s="205"/>
      <c r="PY39" s="205"/>
      <c r="PZ39" s="205"/>
      <c r="QA39" s="205"/>
      <c r="QB39" s="205"/>
      <c r="QC39" s="205"/>
      <c r="QD39" s="205"/>
      <c r="QE39" s="205"/>
      <c r="QF39" s="205"/>
      <c r="QG39" s="205"/>
      <c r="QH39" s="205"/>
      <c r="QI39" s="205"/>
      <c r="QJ39" s="205"/>
      <c r="QK39" s="205"/>
      <c r="QL39" s="205"/>
      <c r="QM39" s="205"/>
      <c r="QN39" s="205"/>
      <c r="QO39" s="205"/>
      <c r="QP39" s="205"/>
      <c r="QQ39" s="205"/>
      <c r="QR39" s="205"/>
      <c r="QS39" s="205"/>
      <c r="QT39" s="205"/>
      <c r="QU39" s="205"/>
      <c r="QV39" s="205"/>
      <c r="QW39" s="205"/>
      <c r="QX39" s="205"/>
      <c r="QY39" s="205"/>
      <c r="QZ39" s="205"/>
      <c r="RA39" s="205"/>
      <c r="RB39" s="205"/>
      <c r="RC39" s="205"/>
      <c r="RD39" s="205"/>
      <c r="RE39" s="205"/>
      <c r="RF39" s="205"/>
      <c r="RG39" s="205"/>
      <c r="RH39" s="205"/>
      <c r="RI39" s="205"/>
      <c r="RJ39" s="205"/>
      <c r="RK39" s="205"/>
      <c r="RL39" s="205"/>
      <c r="RM39" s="205"/>
      <c r="RN39" s="205"/>
      <c r="RO39" s="205"/>
      <c r="RP39" s="205"/>
      <c r="RQ39" s="205"/>
      <c r="RR39" s="205"/>
      <c r="RS39" s="205"/>
      <c r="RT39" s="205"/>
      <c r="RU39" s="205"/>
      <c r="RV39" s="205"/>
      <c r="RW39" s="205"/>
      <c r="RX39" s="205"/>
      <c r="RY39" s="205"/>
    </row>
    <row r="40" s="195" customFormat="1" spans="1:493">
      <c r="A40" s="202"/>
      <c r="B40" s="200">
        <v>38</v>
      </c>
      <c r="C40" s="201" t="s">
        <v>2822</v>
      </c>
      <c r="D40" s="201" t="s">
        <v>2823</v>
      </c>
      <c r="E40" s="200">
        <v>73.43</v>
      </c>
      <c r="F40" s="200">
        <v>30</v>
      </c>
      <c r="G40" s="200">
        <v>3</v>
      </c>
      <c r="H40" s="200">
        <v>90</v>
      </c>
      <c r="I40" s="200">
        <v>220.29</v>
      </c>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05"/>
      <c r="AK40" s="205"/>
      <c r="AL40" s="205"/>
      <c r="AM40" s="205"/>
      <c r="AN40" s="205"/>
      <c r="AO40" s="205"/>
      <c r="AP40" s="205"/>
      <c r="AQ40" s="205"/>
      <c r="AR40" s="205"/>
      <c r="AS40" s="205"/>
      <c r="AT40" s="205"/>
      <c r="AU40" s="205"/>
      <c r="AV40" s="205"/>
      <c r="AW40" s="205"/>
      <c r="AX40" s="205"/>
      <c r="AY40" s="205"/>
      <c r="AZ40" s="205"/>
      <c r="BA40" s="205"/>
      <c r="BB40" s="205"/>
      <c r="BC40" s="205"/>
      <c r="BD40" s="205"/>
      <c r="BE40" s="205"/>
      <c r="BF40" s="205"/>
      <c r="BG40" s="205"/>
      <c r="BH40" s="205"/>
      <c r="BI40" s="205"/>
      <c r="BJ40" s="205"/>
      <c r="BK40" s="205"/>
      <c r="BL40" s="205"/>
      <c r="BM40" s="205"/>
      <c r="BN40" s="205"/>
      <c r="BO40" s="205"/>
      <c r="BP40" s="205"/>
      <c r="BQ40" s="205"/>
      <c r="BR40" s="205"/>
      <c r="BS40" s="205"/>
      <c r="BT40" s="205"/>
      <c r="BU40" s="205"/>
      <c r="BV40" s="205"/>
      <c r="BW40" s="205"/>
      <c r="BX40" s="205"/>
      <c r="BY40" s="205"/>
      <c r="BZ40" s="205"/>
      <c r="CA40" s="205"/>
      <c r="CB40" s="205"/>
      <c r="CC40" s="205"/>
      <c r="CD40" s="205"/>
      <c r="CE40" s="205"/>
      <c r="CF40" s="205"/>
      <c r="CG40" s="205"/>
      <c r="CH40" s="205"/>
      <c r="CI40" s="205"/>
      <c r="CJ40" s="205"/>
      <c r="CK40" s="205"/>
      <c r="CL40" s="205"/>
      <c r="CM40" s="205"/>
      <c r="CN40" s="205"/>
      <c r="CO40" s="205"/>
      <c r="CP40" s="205"/>
      <c r="CQ40" s="205"/>
      <c r="CR40" s="205"/>
      <c r="CS40" s="205"/>
      <c r="CT40" s="205"/>
      <c r="CU40" s="205"/>
      <c r="CV40" s="205"/>
      <c r="CW40" s="205"/>
      <c r="CX40" s="205"/>
      <c r="CY40" s="205"/>
      <c r="CZ40" s="205"/>
      <c r="DA40" s="205"/>
      <c r="DB40" s="205"/>
      <c r="DC40" s="205"/>
      <c r="DD40" s="205"/>
      <c r="DE40" s="205"/>
      <c r="DF40" s="205"/>
      <c r="DG40" s="205"/>
      <c r="DH40" s="205"/>
      <c r="DI40" s="205"/>
      <c r="DJ40" s="205"/>
      <c r="DK40" s="205"/>
      <c r="DL40" s="205"/>
      <c r="DM40" s="205"/>
      <c r="DN40" s="205"/>
      <c r="DO40" s="205"/>
      <c r="DP40" s="205"/>
      <c r="DQ40" s="205"/>
      <c r="DR40" s="205"/>
      <c r="DS40" s="205"/>
      <c r="DT40" s="205"/>
      <c r="DU40" s="205"/>
      <c r="DV40" s="205"/>
      <c r="DW40" s="205"/>
      <c r="DX40" s="205"/>
      <c r="DY40" s="205"/>
      <c r="DZ40" s="205"/>
      <c r="EA40" s="205"/>
      <c r="EB40" s="205"/>
      <c r="EC40" s="205"/>
      <c r="ED40" s="205"/>
      <c r="EE40" s="205"/>
      <c r="EF40" s="205"/>
      <c r="EG40" s="205"/>
      <c r="EH40" s="205"/>
      <c r="EI40" s="205"/>
      <c r="EJ40" s="205"/>
      <c r="EK40" s="205"/>
      <c r="EL40" s="205"/>
      <c r="EM40" s="205"/>
      <c r="EN40" s="205"/>
      <c r="EO40" s="205"/>
      <c r="EP40" s="205"/>
      <c r="EQ40" s="205"/>
      <c r="ER40" s="205"/>
      <c r="ES40" s="205"/>
      <c r="ET40" s="205"/>
      <c r="EU40" s="205"/>
      <c r="EV40" s="205"/>
      <c r="EW40" s="205"/>
      <c r="EX40" s="205"/>
      <c r="EY40" s="205"/>
      <c r="EZ40" s="205"/>
      <c r="FA40" s="205"/>
      <c r="FB40" s="205"/>
      <c r="FC40" s="205"/>
      <c r="FD40" s="205"/>
      <c r="FE40" s="205"/>
      <c r="FF40" s="205"/>
      <c r="FG40" s="205"/>
      <c r="FH40" s="205"/>
      <c r="FI40" s="205"/>
      <c r="FJ40" s="205"/>
      <c r="FK40" s="205"/>
      <c r="FL40" s="205"/>
      <c r="FM40" s="205"/>
      <c r="FN40" s="205"/>
      <c r="FO40" s="205"/>
      <c r="FP40" s="205"/>
      <c r="FQ40" s="205"/>
      <c r="FR40" s="205"/>
      <c r="FS40" s="205"/>
      <c r="FT40" s="205"/>
      <c r="FU40" s="205"/>
      <c r="FV40" s="205"/>
      <c r="FW40" s="205"/>
      <c r="FX40" s="205"/>
      <c r="FY40" s="205"/>
      <c r="FZ40" s="205"/>
      <c r="GA40" s="205"/>
      <c r="GB40" s="205"/>
      <c r="GC40" s="205"/>
      <c r="GD40" s="205"/>
      <c r="GE40" s="205"/>
      <c r="GF40" s="205"/>
      <c r="GG40" s="205"/>
      <c r="GH40" s="205"/>
      <c r="GI40" s="205"/>
      <c r="GJ40" s="205"/>
      <c r="GK40" s="205"/>
      <c r="GL40" s="205"/>
      <c r="GM40" s="205"/>
      <c r="GN40" s="205"/>
      <c r="GO40" s="205"/>
      <c r="GP40" s="205"/>
      <c r="GQ40" s="205"/>
      <c r="GR40" s="205"/>
      <c r="GS40" s="205"/>
      <c r="GT40" s="205"/>
      <c r="GU40" s="205"/>
      <c r="GV40" s="205"/>
      <c r="GW40" s="205"/>
      <c r="GX40" s="205"/>
      <c r="GY40" s="205"/>
      <c r="GZ40" s="205"/>
      <c r="HA40" s="205"/>
      <c r="HB40" s="205"/>
      <c r="HC40" s="205"/>
      <c r="HD40" s="205"/>
      <c r="HE40" s="205"/>
      <c r="HF40" s="205"/>
      <c r="HG40" s="205"/>
      <c r="HH40" s="205"/>
      <c r="HI40" s="205"/>
      <c r="HJ40" s="205"/>
      <c r="HK40" s="205"/>
      <c r="HL40" s="205"/>
      <c r="HM40" s="205"/>
      <c r="HN40" s="205"/>
      <c r="HO40" s="205"/>
      <c r="HP40" s="205"/>
      <c r="HQ40" s="205"/>
      <c r="HR40" s="205"/>
      <c r="HS40" s="205"/>
      <c r="HT40" s="205"/>
      <c r="HU40" s="205"/>
      <c r="HV40" s="205"/>
      <c r="HW40" s="205"/>
      <c r="HX40" s="205"/>
      <c r="HY40" s="205"/>
      <c r="HZ40" s="205"/>
      <c r="IA40" s="205"/>
      <c r="IB40" s="205"/>
      <c r="IC40" s="205"/>
      <c r="ID40" s="205"/>
      <c r="IE40" s="205"/>
      <c r="IF40" s="205"/>
      <c r="IG40" s="205"/>
      <c r="IH40" s="205"/>
      <c r="II40" s="205"/>
      <c r="IJ40" s="205"/>
      <c r="IK40" s="205"/>
      <c r="IL40" s="205"/>
      <c r="IM40" s="205"/>
      <c r="IN40" s="205"/>
      <c r="IO40" s="205"/>
      <c r="IP40" s="205"/>
      <c r="IQ40" s="205"/>
      <c r="IR40" s="205"/>
      <c r="IS40" s="205"/>
      <c r="IT40" s="205"/>
      <c r="IU40" s="205"/>
      <c r="IV40" s="205"/>
      <c r="IW40" s="205"/>
      <c r="IX40" s="205"/>
      <c r="IY40" s="205"/>
      <c r="IZ40" s="205"/>
      <c r="JA40" s="205"/>
      <c r="JB40" s="205"/>
      <c r="JC40" s="205"/>
      <c r="JD40" s="205"/>
      <c r="JE40" s="205"/>
      <c r="JF40" s="205"/>
      <c r="JG40" s="205"/>
      <c r="JH40" s="205"/>
      <c r="JI40" s="205"/>
      <c r="JJ40" s="205"/>
      <c r="JK40" s="205"/>
      <c r="JL40" s="205"/>
      <c r="JM40" s="205"/>
      <c r="JN40" s="205"/>
      <c r="JO40" s="205"/>
      <c r="JP40" s="205"/>
      <c r="JQ40" s="205"/>
      <c r="JR40" s="205"/>
      <c r="JS40" s="205"/>
      <c r="JT40" s="205"/>
      <c r="JU40" s="205"/>
      <c r="JV40" s="205"/>
      <c r="JW40" s="205"/>
      <c r="JX40" s="205"/>
      <c r="JY40" s="205"/>
      <c r="JZ40" s="205"/>
      <c r="KA40" s="205"/>
      <c r="KB40" s="205"/>
      <c r="KC40" s="205"/>
      <c r="KD40" s="205"/>
      <c r="KE40" s="205"/>
      <c r="KF40" s="205"/>
      <c r="KG40" s="205"/>
      <c r="KH40" s="205"/>
      <c r="KI40" s="205"/>
      <c r="KJ40" s="205"/>
      <c r="KK40" s="205"/>
      <c r="KL40" s="205"/>
      <c r="KM40" s="205"/>
      <c r="KN40" s="205"/>
      <c r="KO40" s="205"/>
      <c r="KP40" s="205"/>
      <c r="KQ40" s="205"/>
      <c r="KR40" s="205"/>
      <c r="KS40" s="205"/>
      <c r="KT40" s="205"/>
      <c r="KU40" s="205"/>
      <c r="KV40" s="205"/>
      <c r="KW40" s="205"/>
      <c r="KX40" s="205"/>
      <c r="KY40" s="205"/>
      <c r="KZ40" s="205"/>
      <c r="LA40" s="205"/>
      <c r="LB40" s="205"/>
      <c r="LC40" s="205"/>
      <c r="LD40" s="205"/>
      <c r="LE40" s="205"/>
      <c r="LF40" s="205"/>
      <c r="LG40" s="205"/>
      <c r="LH40" s="205"/>
      <c r="LI40" s="205"/>
      <c r="LJ40" s="205"/>
      <c r="LK40" s="205"/>
      <c r="LL40" s="205"/>
      <c r="LM40" s="205"/>
      <c r="LN40" s="205"/>
      <c r="LO40" s="205"/>
      <c r="LP40" s="205"/>
      <c r="LQ40" s="205"/>
      <c r="LR40" s="205"/>
      <c r="LS40" s="205"/>
      <c r="LT40" s="205"/>
      <c r="LU40" s="205"/>
      <c r="LV40" s="205"/>
      <c r="LW40" s="205"/>
      <c r="LX40" s="205"/>
      <c r="LY40" s="205"/>
      <c r="LZ40" s="205"/>
      <c r="MA40" s="205"/>
      <c r="MB40" s="205"/>
      <c r="MC40" s="205"/>
      <c r="MD40" s="205"/>
      <c r="ME40" s="205"/>
      <c r="MF40" s="205"/>
      <c r="MG40" s="205"/>
      <c r="MH40" s="205"/>
      <c r="MI40" s="205"/>
      <c r="MJ40" s="205"/>
      <c r="MK40" s="205"/>
      <c r="ML40" s="205"/>
      <c r="MM40" s="205"/>
      <c r="MN40" s="205"/>
      <c r="MO40" s="205"/>
      <c r="MP40" s="205"/>
      <c r="MQ40" s="205"/>
      <c r="MR40" s="205"/>
      <c r="MS40" s="205"/>
      <c r="MT40" s="205"/>
      <c r="MU40" s="205"/>
      <c r="MV40" s="205"/>
      <c r="MW40" s="205"/>
      <c r="MX40" s="205"/>
      <c r="MY40" s="205"/>
      <c r="MZ40" s="205"/>
      <c r="NA40" s="205"/>
      <c r="NB40" s="205"/>
      <c r="NC40" s="205"/>
      <c r="ND40" s="205"/>
      <c r="NE40" s="205"/>
      <c r="NF40" s="205"/>
      <c r="NG40" s="205"/>
      <c r="NH40" s="205"/>
      <c r="NI40" s="205"/>
      <c r="NJ40" s="205"/>
      <c r="NK40" s="205"/>
      <c r="NL40" s="205"/>
      <c r="NM40" s="205"/>
      <c r="NN40" s="205"/>
      <c r="NO40" s="205"/>
      <c r="NP40" s="205"/>
      <c r="NQ40" s="205"/>
      <c r="NR40" s="205"/>
      <c r="NS40" s="205"/>
      <c r="NT40" s="205"/>
      <c r="NU40" s="205"/>
      <c r="NV40" s="205"/>
      <c r="NW40" s="205"/>
      <c r="NX40" s="205"/>
      <c r="NY40" s="205"/>
      <c r="NZ40" s="205"/>
      <c r="OA40" s="205"/>
      <c r="OB40" s="205"/>
      <c r="OC40" s="205"/>
      <c r="OD40" s="205"/>
      <c r="OE40" s="205"/>
      <c r="OF40" s="205"/>
      <c r="OG40" s="205"/>
      <c r="OH40" s="205"/>
      <c r="OI40" s="205"/>
      <c r="OJ40" s="205"/>
      <c r="OK40" s="205"/>
      <c r="OL40" s="205"/>
      <c r="OM40" s="205"/>
      <c r="ON40" s="205"/>
      <c r="OO40" s="205"/>
      <c r="OP40" s="205"/>
      <c r="OQ40" s="205"/>
      <c r="OR40" s="205"/>
      <c r="OS40" s="205"/>
      <c r="OT40" s="205"/>
      <c r="OU40" s="205"/>
      <c r="OV40" s="205"/>
      <c r="OW40" s="205"/>
      <c r="OX40" s="205"/>
      <c r="OY40" s="205"/>
      <c r="OZ40" s="205"/>
      <c r="PA40" s="205"/>
      <c r="PB40" s="205"/>
      <c r="PC40" s="205"/>
      <c r="PD40" s="205"/>
      <c r="PE40" s="205"/>
      <c r="PF40" s="205"/>
      <c r="PG40" s="205"/>
      <c r="PH40" s="205"/>
      <c r="PI40" s="205"/>
      <c r="PJ40" s="205"/>
      <c r="PK40" s="205"/>
      <c r="PL40" s="205"/>
      <c r="PM40" s="205"/>
      <c r="PN40" s="205"/>
      <c r="PO40" s="205"/>
      <c r="PP40" s="205"/>
      <c r="PQ40" s="205"/>
      <c r="PR40" s="205"/>
      <c r="PS40" s="205"/>
      <c r="PT40" s="205"/>
      <c r="PU40" s="205"/>
      <c r="PV40" s="205"/>
      <c r="PW40" s="205"/>
      <c r="PX40" s="205"/>
      <c r="PY40" s="205"/>
      <c r="PZ40" s="205"/>
      <c r="QA40" s="205"/>
      <c r="QB40" s="205"/>
      <c r="QC40" s="205"/>
      <c r="QD40" s="205"/>
      <c r="QE40" s="205"/>
      <c r="QF40" s="205"/>
      <c r="QG40" s="205"/>
      <c r="QH40" s="205"/>
      <c r="QI40" s="205"/>
      <c r="QJ40" s="205"/>
      <c r="QK40" s="205"/>
      <c r="QL40" s="205"/>
      <c r="QM40" s="205"/>
      <c r="QN40" s="205"/>
      <c r="QO40" s="205"/>
      <c r="QP40" s="205"/>
      <c r="QQ40" s="205"/>
      <c r="QR40" s="205"/>
      <c r="QS40" s="205"/>
      <c r="QT40" s="205"/>
      <c r="QU40" s="205"/>
      <c r="QV40" s="205"/>
      <c r="QW40" s="205"/>
      <c r="QX40" s="205"/>
      <c r="QY40" s="205"/>
      <c r="QZ40" s="205"/>
      <c r="RA40" s="205"/>
      <c r="RB40" s="205"/>
      <c r="RC40" s="205"/>
      <c r="RD40" s="205"/>
      <c r="RE40" s="205"/>
      <c r="RF40" s="205"/>
      <c r="RG40" s="205"/>
      <c r="RH40" s="205"/>
      <c r="RI40" s="205"/>
      <c r="RJ40" s="205"/>
      <c r="RK40" s="205"/>
      <c r="RL40" s="205"/>
      <c r="RM40" s="205"/>
      <c r="RN40" s="205"/>
      <c r="RO40" s="205"/>
      <c r="RP40" s="205"/>
      <c r="RQ40" s="205"/>
      <c r="RR40" s="205"/>
      <c r="RS40" s="205"/>
      <c r="RT40" s="205"/>
      <c r="RU40" s="205"/>
      <c r="RV40" s="205"/>
      <c r="RW40" s="205"/>
      <c r="RX40" s="205"/>
      <c r="RY40" s="205"/>
    </row>
    <row r="41" s="195" customFormat="1" spans="1:493">
      <c r="A41" s="202"/>
      <c r="B41" s="200">
        <v>39</v>
      </c>
      <c r="C41" s="201" t="s">
        <v>2824</v>
      </c>
      <c r="D41" s="201" t="s">
        <v>2825</v>
      </c>
      <c r="E41" s="200">
        <v>14.8</v>
      </c>
      <c r="F41" s="200">
        <v>20</v>
      </c>
      <c r="G41" s="200">
        <v>5</v>
      </c>
      <c r="H41" s="200">
        <v>100</v>
      </c>
      <c r="I41" s="200">
        <v>74</v>
      </c>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5"/>
      <c r="DJ41" s="205"/>
      <c r="DK41" s="205"/>
      <c r="DL41" s="205"/>
      <c r="DM41" s="205"/>
      <c r="DN41" s="205"/>
      <c r="DO41" s="205"/>
      <c r="DP41" s="205"/>
      <c r="DQ41" s="205"/>
      <c r="DR41" s="205"/>
      <c r="DS41" s="205"/>
      <c r="DT41" s="205"/>
      <c r="DU41" s="205"/>
      <c r="DV41" s="205"/>
      <c r="DW41" s="205"/>
      <c r="DX41" s="205"/>
      <c r="DY41" s="205"/>
      <c r="DZ41" s="205"/>
      <c r="EA41" s="205"/>
      <c r="EB41" s="205"/>
      <c r="EC41" s="205"/>
      <c r="ED41" s="205"/>
      <c r="EE41" s="205"/>
      <c r="EF41" s="205"/>
      <c r="EG41" s="205"/>
      <c r="EH41" s="205"/>
      <c r="EI41" s="205"/>
      <c r="EJ41" s="205"/>
      <c r="EK41" s="205"/>
      <c r="EL41" s="205"/>
      <c r="EM41" s="205"/>
      <c r="EN41" s="205"/>
      <c r="EO41" s="205"/>
      <c r="EP41" s="205"/>
      <c r="EQ41" s="205"/>
      <c r="ER41" s="205"/>
      <c r="ES41" s="205"/>
      <c r="ET41" s="205"/>
      <c r="EU41" s="205"/>
      <c r="EV41" s="205"/>
      <c r="EW41" s="205"/>
      <c r="EX41" s="205"/>
      <c r="EY41" s="205"/>
      <c r="EZ41" s="205"/>
      <c r="FA41" s="205"/>
      <c r="FB41" s="205"/>
      <c r="FC41" s="205"/>
      <c r="FD41" s="205"/>
      <c r="FE41" s="205"/>
      <c r="FF41" s="205"/>
      <c r="FG41" s="205"/>
      <c r="FH41" s="205"/>
      <c r="FI41" s="205"/>
      <c r="FJ41" s="205"/>
      <c r="FK41" s="205"/>
      <c r="FL41" s="205"/>
      <c r="FM41" s="205"/>
      <c r="FN41" s="205"/>
      <c r="FO41" s="205"/>
      <c r="FP41" s="205"/>
      <c r="FQ41" s="205"/>
      <c r="FR41" s="205"/>
      <c r="FS41" s="205"/>
      <c r="FT41" s="205"/>
      <c r="FU41" s="205"/>
      <c r="FV41" s="205"/>
      <c r="FW41" s="205"/>
      <c r="FX41" s="205"/>
      <c r="FY41" s="205"/>
      <c r="FZ41" s="205"/>
      <c r="GA41" s="205"/>
      <c r="GB41" s="205"/>
      <c r="GC41" s="205"/>
      <c r="GD41" s="205"/>
      <c r="GE41" s="205"/>
      <c r="GF41" s="205"/>
      <c r="GG41" s="205"/>
      <c r="GH41" s="205"/>
      <c r="GI41" s="205"/>
      <c r="GJ41" s="205"/>
      <c r="GK41" s="205"/>
      <c r="GL41" s="205"/>
      <c r="GM41" s="205"/>
      <c r="GN41" s="205"/>
      <c r="GO41" s="205"/>
      <c r="GP41" s="205"/>
      <c r="GQ41" s="205"/>
      <c r="GR41" s="205"/>
      <c r="GS41" s="205"/>
      <c r="GT41" s="205"/>
      <c r="GU41" s="205"/>
      <c r="GV41" s="205"/>
      <c r="GW41" s="205"/>
      <c r="GX41" s="205"/>
      <c r="GY41" s="205"/>
      <c r="GZ41" s="205"/>
      <c r="HA41" s="205"/>
      <c r="HB41" s="205"/>
      <c r="HC41" s="205"/>
      <c r="HD41" s="205"/>
      <c r="HE41" s="205"/>
      <c r="HF41" s="205"/>
      <c r="HG41" s="205"/>
      <c r="HH41" s="205"/>
      <c r="HI41" s="205"/>
      <c r="HJ41" s="205"/>
      <c r="HK41" s="205"/>
      <c r="HL41" s="205"/>
      <c r="HM41" s="205"/>
      <c r="HN41" s="205"/>
      <c r="HO41" s="205"/>
      <c r="HP41" s="205"/>
      <c r="HQ41" s="205"/>
      <c r="HR41" s="205"/>
      <c r="HS41" s="205"/>
      <c r="HT41" s="205"/>
      <c r="HU41" s="205"/>
      <c r="HV41" s="205"/>
      <c r="HW41" s="205"/>
      <c r="HX41" s="205"/>
      <c r="HY41" s="205"/>
      <c r="HZ41" s="205"/>
      <c r="IA41" s="205"/>
      <c r="IB41" s="205"/>
      <c r="IC41" s="205"/>
      <c r="ID41" s="205"/>
      <c r="IE41" s="205"/>
      <c r="IF41" s="205"/>
      <c r="IG41" s="205"/>
      <c r="IH41" s="205"/>
      <c r="II41" s="205"/>
      <c r="IJ41" s="205"/>
      <c r="IK41" s="205"/>
      <c r="IL41" s="205"/>
      <c r="IM41" s="205"/>
      <c r="IN41" s="205"/>
      <c r="IO41" s="205"/>
      <c r="IP41" s="205"/>
      <c r="IQ41" s="205"/>
      <c r="IR41" s="205"/>
      <c r="IS41" s="205"/>
      <c r="IT41" s="205"/>
      <c r="IU41" s="205"/>
      <c r="IV41" s="205"/>
      <c r="IW41" s="205"/>
      <c r="IX41" s="205"/>
      <c r="IY41" s="205"/>
      <c r="IZ41" s="205"/>
      <c r="JA41" s="205"/>
      <c r="JB41" s="205"/>
      <c r="JC41" s="205"/>
      <c r="JD41" s="205"/>
      <c r="JE41" s="205"/>
      <c r="JF41" s="205"/>
      <c r="JG41" s="205"/>
      <c r="JH41" s="205"/>
      <c r="JI41" s="205"/>
      <c r="JJ41" s="205"/>
      <c r="JK41" s="205"/>
      <c r="JL41" s="205"/>
      <c r="JM41" s="205"/>
      <c r="JN41" s="205"/>
      <c r="JO41" s="205"/>
      <c r="JP41" s="205"/>
      <c r="JQ41" s="205"/>
      <c r="JR41" s="205"/>
      <c r="JS41" s="205"/>
      <c r="JT41" s="205"/>
      <c r="JU41" s="205"/>
      <c r="JV41" s="205"/>
      <c r="JW41" s="205"/>
      <c r="JX41" s="205"/>
      <c r="JY41" s="205"/>
      <c r="JZ41" s="205"/>
      <c r="KA41" s="205"/>
      <c r="KB41" s="205"/>
      <c r="KC41" s="205"/>
      <c r="KD41" s="205"/>
      <c r="KE41" s="205"/>
      <c r="KF41" s="205"/>
      <c r="KG41" s="205"/>
      <c r="KH41" s="205"/>
      <c r="KI41" s="205"/>
      <c r="KJ41" s="205"/>
      <c r="KK41" s="205"/>
      <c r="KL41" s="205"/>
      <c r="KM41" s="205"/>
      <c r="KN41" s="205"/>
      <c r="KO41" s="205"/>
      <c r="KP41" s="205"/>
      <c r="KQ41" s="205"/>
      <c r="KR41" s="205"/>
      <c r="KS41" s="205"/>
      <c r="KT41" s="205"/>
      <c r="KU41" s="205"/>
      <c r="KV41" s="205"/>
      <c r="KW41" s="205"/>
      <c r="KX41" s="205"/>
      <c r="KY41" s="205"/>
      <c r="KZ41" s="205"/>
      <c r="LA41" s="205"/>
      <c r="LB41" s="205"/>
      <c r="LC41" s="205"/>
      <c r="LD41" s="205"/>
      <c r="LE41" s="205"/>
      <c r="LF41" s="205"/>
      <c r="LG41" s="205"/>
      <c r="LH41" s="205"/>
      <c r="LI41" s="205"/>
      <c r="LJ41" s="205"/>
      <c r="LK41" s="205"/>
      <c r="LL41" s="205"/>
      <c r="LM41" s="205"/>
      <c r="LN41" s="205"/>
      <c r="LO41" s="205"/>
      <c r="LP41" s="205"/>
      <c r="LQ41" s="205"/>
      <c r="LR41" s="205"/>
      <c r="LS41" s="205"/>
      <c r="LT41" s="205"/>
      <c r="LU41" s="205"/>
      <c r="LV41" s="205"/>
      <c r="LW41" s="205"/>
      <c r="LX41" s="205"/>
      <c r="LY41" s="205"/>
      <c r="LZ41" s="205"/>
      <c r="MA41" s="205"/>
      <c r="MB41" s="205"/>
      <c r="MC41" s="205"/>
      <c r="MD41" s="205"/>
      <c r="ME41" s="205"/>
      <c r="MF41" s="205"/>
      <c r="MG41" s="205"/>
      <c r="MH41" s="205"/>
      <c r="MI41" s="205"/>
      <c r="MJ41" s="205"/>
      <c r="MK41" s="205"/>
      <c r="ML41" s="205"/>
      <c r="MM41" s="205"/>
      <c r="MN41" s="205"/>
      <c r="MO41" s="205"/>
      <c r="MP41" s="205"/>
      <c r="MQ41" s="205"/>
      <c r="MR41" s="205"/>
      <c r="MS41" s="205"/>
      <c r="MT41" s="205"/>
      <c r="MU41" s="205"/>
      <c r="MV41" s="205"/>
      <c r="MW41" s="205"/>
      <c r="MX41" s="205"/>
      <c r="MY41" s="205"/>
      <c r="MZ41" s="205"/>
      <c r="NA41" s="205"/>
      <c r="NB41" s="205"/>
      <c r="NC41" s="205"/>
      <c r="ND41" s="205"/>
      <c r="NE41" s="205"/>
      <c r="NF41" s="205"/>
      <c r="NG41" s="205"/>
      <c r="NH41" s="205"/>
      <c r="NI41" s="205"/>
      <c r="NJ41" s="205"/>
      <c r="NK41" s="205"/>
      <c r="NL41" s="205"/>
      <c r="NM41" s="205"/>
      <c r="NN41" s="205"/>
      <c r="NO41" s="205"/>
      <c r="NP41" s="205"/>
      <c r="NQ41" s="205"/>
      <c r="NR41" s="205"/>
      <c r="NS41" s="205"/>
      <c r="NT41" s="205"/>
      <c r="NU41" s="205"/>
      <c r="NV41" s="205"/>
      <c r="NW41" s="205"/>
      <c r="NX41" s="205"/>
      <c r="NY41" s="205"/>
      <c r="NZ41" s="205"/>
      <c r="OA41" s="205"/>
      <c r="OB41" s="205"/>
      <c r="OC41" s="205"/>
      <c r="OD41" s="205"/>
      <c r="OE41" s="205"/>
      <c r="OF41" s="205"/>
      <c r="OG41" s="205"/>
      <c r="OH41" s="205"/>
      <c r="OI41" s="205"/>
      <c r="OJ41" s="205"/>
      <c r="OK41" s="205"/>
      <c r="OL41" s="205"/>
      <c r="OM41" s="205"/>
      <c r="ON41" s="205"/>
      <c r="OO41" s="205"/>
      <c r="OP41" s="205"/>
      <c r="OQ41" s="205"/>
      <c r="OR41" s="205"/>
      <c r="OS41" s="205"/>
      <c r="OT41" s="205"/>
      <c r="OU41" s="205"/>
      <c r="OV41" s="205"/>
      <c r="OW41" s="205"/>
      <c r="OX41" s="205"/>
      <c r="OY41" s="205"/>
      <c r="OZ41" s="205"/>
      <c r="PA41" s="205"/>
      <c r="PB41" s="205"/>
      <c r="PC41" s="205"/>
      <c r="PD41" s="205"/>
      <c r="PE41" s="205"/>
      <c r="PF41" s="205"/>
      <c r="PG41" s="205"/>
      <c r="PH41" s="205"/>
      <c r="PI41" s="205"/>
      <c r="PJ41" s="205"/>
      <c r="PK41" s="205"/>
      <c r="PL41" s="205"/>
      <c r="PM41" s="205"/>
      <c r="PN41" s="205"/>
      <c r="PO41" s="205"/>
      <c r="PP41" s="205"/>
      <c r="PQ41" s="205"/>
      <c r="PR41" s="205"/>
      <c r="PS41" s="205"/>
      <c r="PT41" s="205"/>
      <c r="PU41" s="205"/>
      <c r="PV41" s="205"/>
      <c r="PW41" s="205"/>
      <c r="PX41" s="205"/>
      <c r="PY41" s="205"/>
      <c r="PZ41" s="205"/>
      <c r="QA41" s="205"/>
      <c r="QB41" s="205"/>
      <c r="QC41" s="205"/>
      <c r="QD41" s="205"/>
      <c r="QE41" s="205"/>
      <c r="QF41" s="205"/>
      <c r="QG41" s="205"/>
      <c r="QH41" s="205"/>
      <c r="QI41" s="205"/>
      <c r="QJ41" s="205"/>
      <c r="QK41" s="205"/>
      <c r="QL41" s="205"/>
      <c r="QM41" s="205"/>
      <c r="QN41" s="205"/>
      <c r="QO41" s="205"/>
      <c r="QP41" s="205"/>
      <c r="QQ41" s="205"/>
      <c r="QR41" s="205"/>
      <c r="QS41" s="205"/>
      <c r="QT41" s="205"/>
      <c r="QU41" s="205"/>
      <c r="QV41" s="205"/>
      <c r="QW41" s="205"/>
      <c r="QX41" s="205"/>
      <c r="QY41" s="205"/>
      <c r="QZ41" s="205"/>
      <c r="RA41" s="205"/>
      <c r="RB41" s="205"/>
      <c r="RC41" s="205"/>
      <c r="RD41" s="205"/>
      <c r="RE41" s="205"/>
      <c r="RF41" s="205"/>
      <c r="RG41" s="205"/>
      <c r="RH41" s="205"/>
      <c r="RI41" s="205"/>
      <c r="RJ41" s="205"/>
      <c r="RK41" s="205"/>
      <c r="RL41" s="205"/>
      <c r="RM41" s="205"/>
      <c r="RN41" s="205"/>
      <c r="RO41" s="205"/>
      <c r="RP41" s="205"/>
      <c r="RQ41" s="205"/>
      <c r="RR41" s="205"/>
      <c r="RS41" s="205"/>
      <c r="RT41" s="205"/>
      <c r="RU41" s="205"/>
      <c r="RV41" s="205"/>
      <c r="RW41" s="205"/>
      <c r="RX41" s="205"/>
      <c r="RY41" s="205"/>
    </row>
    <row r="42" s="195" customFormat="1" spans="1:493">
      <c r="A42" s="202"/>
      <c r="B42" s="200">
        <v>40</v>
      </c>
      <c r="C42" s="201" t="s">
        <v>2826</v>
      </c>
      <c r="D42" s="200" t="s">
        <v>2827</v>
      </c>
      <c r="E42" s="200">
        <v>38.6</v>
      </c>
      <c r="F42" s="200">
        <v>30</v>
      </c>
      <c r="G42" s="200">
        <v>2</v>
      </c>
      <c r="H42" s="200">
        <v>60</v>
      </c>
      <c r="I42" s="200">
        <v>77.2</v>
      </c>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5"/>
      <c r="AY42" s="205"/>
      <c r="AZ42" s="205"/>
      <c r="BA42" s="205"/>
      <c r="BB42" s="205"/>
      <c r="BC42" s="205"/>
      <c r="BD42" s="205"/>
      <c r="BE42" s="205"/>
      <c r="BF42" s="205"/>
      <c r="BG42" s="205"/>
      <c r="BH42" s="205"/>
      <c r="BI42" s="205"/>
      <c r="BJ42" s="205"/>
      <c r="BK42" s="205"/>
      <c r="BL42" s="205"/>
      <c r="BM42" s="205"/>
      <c r="BN42" s="205"/>
      <c r="BO42" s="205"/>
      <c r="BP42" s="205"/>
      <c r="BQ42" s="205"/>
      <c r="BR42" s="205"/>
      <c r="BS42" s="205"/>
      <c r="BT42" s="205"/>
      <c r="BU42" s="205"/>
      <c r="BV42" s="205"/>
      <c r="BW42" s="205"/>
      <c r="BX42" s="205"/>
      <c r="BY42" s="205"/>
      <c r="BZ42" s="205"/>
      <c r="CA42" s="205"/>
      <c r="CB42" s="205"/>
      <c r="CC42" s="205"/>
      <c r="CD42" s="205"/>
      <c r="CE42" s="205"/>
      <c r="CF42" s="205"/>
      <c r="CG42" s="205"/>
      <c r="CH42" s="205"/>
      <c r="CI42" s="205"/>
      <c r="CJ42" s="205"/>
      <c r="CK42" s="205"/>
      <c r="CL42" s="205"/>
      <c r="CM42" s="205"/>
      <c r="CN42" s="205"/>
      <c r="CO42" s="205"/>
      <c r="CP42" s="205"/>
      <c r="CQ42" s="205"/>
      <c r="CR42" s="205"/>
      <c r="CS42" s="205"/>
      <c r="CT42" s="205"/>
      <c r="CU42" s="205"/>
      <c r="CV42" s="205"/>
      <c r="CW42" s="205"/>
      <c r="CX42" s="205"/>
      <c r="CY42" s="205"/>
      <c r="CZ42" s="205"/>
      <c r="DA42" s="205"/>
      <c r="DB42" s="205"/>
      <c r="DC42" s="205"/>
      <c r="DD42" s="205"/>
      <c r="DE42" s="205"/>
      <c r="DF42" s="205"/>
      <c r="DG42" s="205"/>
      <c r="DH42" s="205"/>
      <c r="DI42" s="205"/>
      <c r="DJ42" s="205"/>
      <c r="DK42" s="205"/>
      <c r="DL42" s="205"/>
      <c r="DM42" s="205"/>
      <c r="DN42" s="205"/>
      <c r="DO42" s="205"/>
      <c r="DP42" s="205"/>
      <c r="DQ42" s="205"/>
      <c r="DR42" s="205"/>
      <c r="DS42" s="205"/>
      <c r="DT42" s="205"/>
      <c r="DU42" s="205"/>
      <c r="DV42" s="205"/>
      <c r="DW42" s="205"/>
      <c r="DX42" s="205"/>
      <c r="DY42" s="205"/>
      <c r="DZ42" s="205"/>
      <c r="EA42" s="205"/>
      <c r="EB42" s="205"/>
      <c r="EC42" s="205"/>
      <c r="ED42" s="205"/>
      <c r="EE42" s="205"/>
      <c r="EF42" s="205"/>
      <c r="EG42" s="205"/>
      <c r="EH42" s="205"/>
      <c r="EI42" s="205"/>
      <c r="EJ42" s="205"/>
      <c r="EK42" s="205"/>
      <c r="EL42" s="205"/>
      <c r="EM42" s="205"/>
      <c r="EN42" s="205"/>
      <c r="EO42" s="205"/>
      <c r="EP42" s="205"/>
      <c r="EQ42" s="205"/>
      <c r="ER42" s="205"/>
      <c r="ES42" s="205"/>
      <c r="ET42" s="205"/>
      <c r="EU42" s="205"/>
      <c r="EV42" s="205"/>
      <c r="EW42" s="205"/>
      <c r="EX42" s="205"/>
      <c r="EY42" s="205"/>
      <c r="EZ42" s="205"/>
      <c r="FA42" s="205"/>
      <c r="FB42" s="205"/>
      <c r="FC42" s="205"/>
      <c r="FD42" s="205"/>
      <c r="FE42" s="205"/>
      <c r="FF42" s="205"/>
      <c r="FG42" s="205"/>
      <c r="FH42" s="205"/>
      <c r="FI42" s="205"/>
      <c r="FJ42" s="205"/>
      <c r="FK42" s="205"/>
      <c r="FL42" s="205"/>
      <c r="FM42" s="205"/>
      <c r="FN42" s="205"/>
      <c r="FO42" s="205"/>
      <c r="FP42" s="205"/>
      <c r="FQ42" s="205"/>
      <c r="FR42" s="205"/>
      <c r="FS42" s="205"/>
      <c r="FT42" s="205"/>
      <c r="FU42" s="205"/>
      <c r="FV42" s="205"/>
      <c r="FW42" s="205"/>
      <c r="FX42" s="205"/>
      <c r="FY42" s="205"/>
      <c r="FZ42" s="205"/>
      <c r="GA42" s="205"/>
      <c r="GB42" s="205"/>
      <c r="GC42" s="205"/>
      <c r="GD42" s="205"/>
      <c r="GE42" s="205"/>
      <c r="GF42" s="205"/>
      <c r="GG42" s="205"/>
      <c r="GH42" s="205"/>
      <c r="GI42" s="205"/>
      <c r="GJ42" s="205"/>
      <c r="GK42" s="205"/>
      <c r="GL42" s="205"/>
      <c r="GM42" s="205"/>
      <c r="GN42" s="205"/>
      <c r="GO42" s="205"/>
      <c r="GP42" s="205"/>
      <c r="GQ42" s="205"/>
      <c r="GR42" s="205"/>
      <c r="GS42" s="205"/>
      <c r="GT42" s="205"/>
      <c r="GU42" s="205"/>
      <c r="GV42" s="205"/>
      <c r="GW42" s="205"/>
      <c r="GX42" s="205"/>
      <c r="GY42" s="205"/>
      <c r="GZ42" s="205"/>
      <c r="HA42" s="205"/>
      <c r="HB42" s="205"/>
      <c r="HC42" s="205"/>
      <c r="HD42" s="205"/>
      <c r="HE42" s="205"/>
      <c r="HF42" s="205"/>
      <c r="HG42" s="205"/>
      <c r="HH42" s="205"/>
      <c r="HI42" s="205"/>
      <c r="HJ42" s="205"/>
      <c r="HK42" s="205"/>
      <c r="HL42" s="205"/>
      <c r="HM42" s="205"/>
      <c r="HN42" s="205"/>
      <c r="HO42" s="205"/>
      <c r="HP42" s="205"/>
      <c r="HQ42" s="205"/>
      <c r="HR42" s="205"/>
      <c r="HS42" s="205"/>
      <c r="HT42" s="205"/>
      <c r="HU42" s="205"/>
      <c r="HV42" s="205"/>
      <c r="HW42" s="205"/>
      <c r="HX42" s="205"/>
      <c r="HY42" s="205"/>
      <c r="HZ42" s="205"/>
      <c r="IA42" s="205"/>
      <c r="IB42" s="205"/>
      <c r="IC42" s="205"/>
      <c r="ID42" s="205"/>
      <c r="IE42" s="205"/>
      <c r="IF42" s="205"/>
      <c r="IG42" s="205"/>
      <c r="IH42" s="205"/>
      <c r="II42" s="205"/>
      <c r="IJ42" s="205"/>
      <c r="IK42" s="205"/>
      <c r="IL42" s="205"/>
      <c r="IM42" s="205"/>
      <c r="IN42" s="205"/>
      <c r="IO42" s="205"/>
      <c r="IP42" s="205"/>
      <c r="IQ42" s="205"/>
      <c r="IR42" s="205"/>
      <c r="IS42" s="205"/>
      <c r="IT42" s="205"/>
      <c r="IU42" s="205"/>
      <c r="IV42" s="205"/>
      <c r="IW42" s="205"/>
      <c r="IX42" s="205"/>
      <c r="IY42" s="205"/>
      <c r="IZ42" s="205"/>
      <c r="JA42" s="205"/>
      <c r="JB42" s="205"/>
      <c r="JC42" s="205"/>
      <c r="JD42" s="205"/>
      <c r="JE42" s="205"/>
      <c r="JF42" s="205"/>
      <c r="JG42" s="205"/>
      <c r="JH42" s="205"/>
      <c r="JI42" s="205"/>
      <c r="JJ42" s="205"/>
      <c r="JK42" s="205"/>
      <c r="JL42" s="205"/>
      <c r="JM42" s="205"/>
      <c r="JN42" s="205"/>
      <c r="JO42" s="205"/>
      <c r="JP42" s="205"/>
      <c r="JQ42" s="205"/>
      <c r="JR42" s="205"/>
      <c r="JS42" s="205"/>
      <c r="JT42" s="205"/>
      <c r="JU42" s="205"/>
      <c r="JV42" s="205"/>
      <c r="JW42" s="205"/>
      <c r="JX42" s="205"/>
      <c r="JY42" s="205"/>
      <c r="JZ42" s="205"/>
      <c r="KA42" s="205"/>
      <c r="KB42" s="205"/>
      <c r="KC42" s="205"/>
      <c r="KD42" s="205"/>
      <c r="KE42" s="205"/>
      <c r="KF42" s="205"/>
      <c r="KG42" s="205"/>
      <c r="KH42" s="205"/>
      <c r="KI42" s="205"/>
      <c r="KJ42" s="205"/>
      <c r="KK42" s="205"/>
      <c r="KL42" s="205"/>
      <c r="KM42" s="205"/>
      <c r="KN42" s="205"/>
      <c r="KO42" s="205"/>
      <c r="KP42" s="205"/>
      <c r="KQ42" s="205"/>
      <c r="KR42" s="205"/>
      <c r="KS42" s="205"/>
      <c r="KT42" s="205"/>
      <c r="KU42" s="205"/>
      <c r="KV42" s="205"/>
      <c r="KW42" s="205"/>
      <c r="KX42" s="205"/>
      <c r="KY42" s="205"/>
      <c r="KZ42" s="205"/>
      <c r="LA42" s="205"/>
      <c r="LB42" s="205"/>
      <c r="LC42" s="205"/>
      <c r="LD42" s="205"/>
      <c r="LE42" s="205"/>
      <c r="LF42" s="205"/>
      <c r="LG42" s="205"/>
      <c r="LH42" s="205"/>
      <c r="LI42" s="205"/>
      <c r="LJ42" s="205"/>
      <c r="LK42" s="205"/>
      <c r="LL42" s="205"/>
      <c r="LM42" s="205"/>
      <c r="LN42" s="205"/>
      <c r="LO42" s="205"/>
      <c r="LP42" s="205"/>
      <c r="LQ42" s="205"/>
      <c r="LR42" s="205"/>
      <c r="LS42" s="205"/>
      <c r="LT42" s="205"/>
      <c r="LU42" s="205"/>
      <c r="LV42" s="205"/>
      <c r="LW42" s="205"/>
      <c r="LX42" s="205"/>
      <c r="LY42" s="205"/>
      <c r="LZ42" s="205"/>
      <c r="MA42" s="205"/>
      <c r="MB42" s="205"/>
      <c r="MC42" s="205"/>
      <c r="MD42" s="205"/>
      <c r="ME42" s="205"/>
      <c r="MF42" s="205"/>
      <c r="MG42" s="205"/>
      <c r="MH42" s="205"/>
      <c r="MI42" s="205"/>
      <c r="MJ42" s="205"/>
      <c r="MK42" s="205"/>
      <c r="ML42" s="205"/>
      <c r="MM42" s="205"/>
      <c r="MN42" s="205"/>
      <c r="MO42" s="205"/>
      <c r="MP42" s="205"/>
      <c r="MQ42" s="205"/>
      <c r="MR42" s="205"/>
      <c r="MS42" s="205"/>
      <c r="MT42" s="205"/>
      <c r="MU42" s="205"/>
      <c r="MV42" s="205"/>
      <c r="MW42" s="205"/>
      <c r="MX42" s="205"/>
      <c r="MY42" s="205"/>
      <c r="MZ42" s="205"/>
      <c r="NA42" s="205"/>
      <c r="NB42" s="205"/>
      <c r="NC42" s="205"/>
      <c r="ND42" s="205"/>
      <c r="NE42" s="205"/>
      <c r="NF42" s="205"/>
      <c r="NG42" s="205"/>
      <c r="NH42" s="205"/>
      <c r="NI42" s="205"/>
      <c r="NJ42" s="205"/>
      <c r="NK42" s="205"/>
      <c r="NL42" s="205"/>
      <c r="NM42" s="205"/>
      <c r="NN42" s="205"/>
      <c r="NO42" s="205"/>
      <c r="NP42" s="205"/>
      <c r="NQ42" s="205"/>
      <c r="NR42" s="205"/>
      <c r="NS42" s="205"/>
      <c r="NT42" s="205"/>
      <c r="NU42" s="205"/>
      <c r="NV42" s="205"/>
      <c r="NW42" s="205"/>
      <c r="NX42" s="205"/>
      <c r="NY42" s="205"/>
      <c r="NZ42" s="205"/>
      <c r="OA42" s="205"/>
      <c r="OB42" s="205"/>
      <c r="OC42" s="205"/>
      <c r="OD42" s="205"/>
      <c r="OE42" s="205"/>
      <c r="OF42" s="205"/>
      <c r="OG42" s="205"/>
      <c r="OH42" s="205"/>
      <c r="OI42" s="205"/>
      <c r="OJ42" s="205"/>
      <c r="OK42" s="205"/>
      <c r="OL42" s="205"/>
      <c r="OM42" s="205"/>
      <c r="ON42" s="205"/>
      <c r="OO42" s="205"/>
      <c r="OP42" s="205"/>
      <c r="OQ42" s="205"/>
      <c r="OR42" s="205"/>
      <c r="OS42" s="205"/>
      <c r="OT42" s="205"/>
      <c r="OU42" s="205"/>
      <c r="OV42" s="205"/>
      <c r="OW42" s="205"/>
      <c r="OX42" s="205"/>
      <c r="OY42" s="205"/>
      <c r="OZ42" s="205"/>
      <c r="PA42" s="205"/>
      <c r="PB42" s="205"/>
      <c r="PC42" s="205"/>
      <c r="PD42" s="205"/>
      <c r="PE42" s="205"/>
      <c r="PF42" s="205"/>
      <c r="PG42" s="205"/>
      <c r="PH42" s="205"/>
      <c r="PI42" s="205"/>
      <c r="PJ42" s="205"/>
      <c r="PK42" s="205"/>
      <c r="PL42" s="205"/>
      <c r="PM42" s="205"/>
      <c r="PN42" s="205"/>
      <c r="PO42" s="205"/>
      <c r="PP42" s="205"/>
      <c r="PQ42" s="205"/>
      <c r="PR42" s="205"/>
      <c r="PS42" s="205"/>
      <c r="PT42" s="205"/>
      <c r="PU42" s="205"/>
      <c r="PV42" s="205"/>
      <c r="PW42" s="205"/>
      <c r="PX42" s="205"/>
      <c r="PY42" s="205"/>
      <c r="PZ42" s="205"/>
      <c r="QA42" s="205"/>
      <c r="QB42" s="205"/>
      <c r="QC42" s="205"/>
      <c r="QD42" s="205"/>
      <c r="QE42" s="205"/>
      <c r="QF42" s="205"/>
      <c r="QG42" s="205"/>
      <c r="QH42" s="205"/>
      <c r="QI42" s="205"/>
      <c r="QJ42" s="205"/>
      <c r="QK42" s="205"/>
      <c r="QL42" s="205"/>
      <c r="QM42" s="205"/>
      <c r="QN42" s="205"/>
      <c r="QO42" s="205"/>
      <c r="QP42" s="205"/>
      <c r="QQ42" s="205"/>
      <c r="QR42" s="205"/>
      <c r="QS42" s="205"/>
      <c r="QT42" s="205"/>
      <c r="QU42" s="205"/>
      <c r="QV42" s="205"/>
      <c r="QW42" s="205"/>
      <c r="QX42" s="205"/>
      <c r="QY42" s="205"/>
      <c r="QZ42" s="205"/>
      <c r="RA42" s="205"/>
      <c r="RB42" s="205"/>
      <c r="RC42" s="205"/>
      <c r="RD42" s="205"/>
      <c r="RE42" s="205"/>
      <c r="RF42" s="205"/>
      <c r="RG42" s="205"/>
      <c r="RH42" s="205"/>
      <c r="RI42" s="205"/>
      <c r="RJ42" s="205"/>
      <c r="RK42" s="205"/>
      <c r="RL42" s="205"/>
      <c r="RM42" s="205"/>
      <c r="RN42" s="205"/>
      <c r="RO42" s="205"/>
      <c r="RP42" s="205"/>
      <c r="RQ42" s="205"/>
      <c r="RR42" s="205"/>
      <c r="RS42" s="205"/>
      <c r="RT42" s="205"/>
      <c r="RU42" s="205"/>
      <c r="RV42" s="205"/>
      <c r="RW42" s="205"/>
      <c r="RX42" s="205"/>
      <c r="RY42" s="205"/>
    </row>
    <row r="43" s="195" customFormat="1" spans="1:493">
      <c r="A43" s="202"/>
      <c r="B43" s="200">
        <v>41</v>
      </c>
      <c r="C43" s="201" t="s">
        <v>2828</v>
      </c>
      <c r="D43" s="203" t="s">
        <v>2786</v>
      </c>
      <c r="E43" s="200">
        <v>60</v>
      </c>
      <c r="F43" s="200">
        <v>9</v>
      </c>
      <c r="G43" s="200">
        <v>4</v>
      </c>
      <c r="H43" s="200">
        <v>36</v>
      </c>
      <c r="I43" s="200">
        <v>240</v>
      </c>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AP43" s="205"/>
      <c r="AQ43" s="205"/>
      <c r="AR43" s="205"/>
      <c r="AS43" s="205"/>
      <c r="AT43" s="205"/>
      <c r="AU43" s="205"/>
      <c r="AV43" s="205"/>
      <c r="AW43" s="205"/>
      <c r="AX43" s="205"/>
      <c r="AY43" s="205"/>
      <c r="AZ43" s="205"/>
      <c r="BA43" s="205"/>
      <c r="BB43" s="205"/>
      <c r="BC43" s="205"/>
      <c r="BD43" s="205"/>
      <c r="BE43" s="205"/>
      <c r="BF43" s="205"/>
      <c r="BG43" s="205"/>
      <c r="BH43" s="205"/>
      <c r="BI43" s="205"/>
      <c r="BJ43" s="205"/>
      <c r="BK43" s="205"/>
      <c r="BL43" s="205"/>
      <c r="BM43" s="205"/>
      <c r="BN43" s="205"/>
      <c r="BO43" s="205"/>
      <c r="BP43" s="205"/>
      <c r="BQ43" s="205"/>
      <c r="BR43" s="205"/>
      <c r="BS43" s="205"/>
      <c r="BT43" s="205"/>
      <c r="BU43" s="205"/>
      <c r="BV43" s="205"/>
      <c r="BW43" s="205"/>
      <c r="BX43" s="205"/>
      <c r="BY43" s="205"/>
      <c r="BZ43" s="205"/>
      <c r="CA43" s="205"/>
      <c r="CB43" s="205"/>
      <c r="CC43" s="205"/>
      <c r="CD43" s="205"/>
      <c r="CE43" s="205"/>
      <c r="CF43" s="205"/>
      <c r="CG43" s="205"/>
      <c r="CH43" s="205"/>
      <c r="CI43" s="205"/>
      <c r="CJ43" s="205"/>
      <c r="CK43" s="205"/>
      <c r="CL43" s="205"/>
      <c r="CM43" s="205"/>
      <c r="CN43" s="205"/>
      <c r="CO43" s="205"/>
      <c r="CP43" s="205"/>
      <c r="CQ43" s="205"/>
      <c r="CR43" s="205"/>
      <c r="CS43" s="205"/>
      <c r="CT43" s="205"/>
      <c r="CU43" s="205"/>
      <c r="CV43" s="205"/>
      <c r="CW43" s="205"/>
      <c r="CX43" s="205"/>
      <c r="CY43" s="205"/>
      <c r="CZ43" s="205"/>
      <c r="DA43" s="205"/>
      <c r="DB43" s="205"/>
      <c r="DC43" s="205"/>
      <c r="DD43" s="205"/>
      <c r="DE43" s="205"/>
      <c r="DF43" s="205"/>
      <c r="DG43" s="205"/>
      <c r="DH43" s="205"/>
      <c r="DI43" s="205"/>
      <c r="DJ43" s="205"/>
      <c r="DK43" s="205"/>
      <c r="DL43" s="205"/>
      <c r="DM43" s="205"/>
      <c r="DN43" s="205"/>
      <c r="DO43" s="205"/>
      <c r="DP43" s="205"/>
      <c r="DQ43" s="205"/>
      <c r="DR43" s="205"/>
      <c r="DS43" s="205"/>
      <c r="DT43" s="205"/>
      <c r="DU43" s="205"/>
      <c r="DV43" s="205"/>
      <c r="DW43" s="205"/>
      <c r="DX43" s="205"/>
      <c r="DY43" s="205"/>
      <c r="DZ43" s="205"/>
      <c r="EA43" s="205"/>
      <c r="EB43" s="205"/>
      <c r="EC43" s="205"/>
      <c r="ED43" s="205"/>
      <c r="EE43" s="205"/>
      <c r="EF43" s="205"/>
      <c r="EG43" s="205"/>
      <c r="EH43" s="205"/>
      <c r="EI43" s="205"/>
      <c r="EJ43" s="205"/>
      <c r="EK43" s="205"/>
      <c r="EL43" s="205"/>
      <c r="EM43" s="205"/>
      <c r="EN43" s="205"/>
      <c r="EO43" s="205"/>
      <c r="EP43" s="205"/>
      <c r="EQ43" s="205"/>
      <c r="ER43" s="205"/>
      <c r="ES43" s="205"/>
      <c r="ET43" s="205"/>
      <c r="EU43" s="205"/>
      <c r="EV43" s="205"/>
      <c r="EW43" s="205"/>
      <c r="EX43" s="205"/>
      <c r="EY43" s="205"/>
      <c r="EZ43" s="205"/>
      <c r="FA43" s="205"/>
      <c r="FB43" s="205"/>
      <c r="FC43" s="205"/>
      <c r="FD43" s="205"/>
      <c r="FE43" s="205"/>
      <c r="FF43" s="205"/>
      <c r="FG43" s="205"/>
      <c r="FH43" s="205"/>
      <c r="FI43" s="205"/>
      <c r="FJ43" s="205"/>
      <c r="FK43" s="205"/>
      <c r="FL43" s="205"/>
      <c r="FM43" s="205"/>
      <c r="FN43" s="205"/>
      <c r="FO43" s="205"/>
      <c r="FP43" s="205"/>
      <c r="FQ43" s="205"/>
      <c r="FR43" s="205"/>
      <c r="FS43" s="205"/>
      <c r="FT43" s="205"/>
      <c r="FU43" s="205"/>
      <c r="FV43" s="205"/>
      <c r="FW43" s="205"/>
      <c r="FX43" s="205"/>
      <c r="FY43" s="205"/>
      <c r="FZ43" s="205"/>
      <c r="GA43" s="205"/>
      <c r="GB43" s="205"/>
      <c r="GC43" s="205"/>
      <c r="GD43" s="205"/>
      <c r="GE43" s="205"/>
      <c r="GF43" s="205"/>
      <c r="GG43" s="205"/>
      <c r="GH43" s="205"/>
      <c r="GI43" s="205"/>
      <c r="GJ43" s="205"/>
      <c r="GK43" s="205"/>
      <c r="GL43" s="205"/>
      <c r="GM43" s="205"/>
      <c r="GN43" s="205"/>
      <c r="GO43" s="205"/>
      <c r="GP43" s="205"/>
      <c r="GQ43" s="205"/>
      <c r="GR43" s="205"/>
      <c r="GS43" s="205"/>
      <c r="GT43" s="205"/>
      <c r="GU43" s="205"/>
      <c r="GV43" s="205"/>
      <c r="GW43" s="205"/>
      <c r="GX43" s="205"/>
      <c r="GY43" s="205"/>
      <c r="GZ43" s="205"/>
      <c r="HA43" s="205"/>
      <c r="HB43" s="205"/>
      <c r="HC43" s="205"/>
      <c r="HD43" s="205"/>
      <c r="HE43" s="205"/>
      <c r="HF43" s="205"/>
      <c r="HG43" s="205"/>
      <c r="HH43" s="205"/>
      <c r="HI43" s="205"/>
      <c r="HJ43" s="205"/>
      <c r="HK43" s="205"/>
      <c r="HL43" s="205"/>
      <c r="HM43" s="205"/>
      <c r="HN43" s="205"/>
      <c r="HO43" s="205"/>
      <c r="HP43" s="205"/>
      <c r="HQ43" s="205"/>
      <c r="HR43" s="205"/>
      <c r="HS43" s="205"/>
      <c r="HT43" s="205"/>
      <c r="HU43" s="205"/>
      <c r="HV43" s="205"/>
      <c r="HW43" s="205"/>
      <c r="HX43" s="205"/>
      <c r="HY43" s="205"/>
      <c r="HZ43" s="205"/>
      <c r="IA43" s="205"/>
      <c r="IB43" s="205"/>
      <c r="IC43" s="205"/>
      <c r="ID43" s="205"/>
      <c r="IE43" s="205"/>
      <c r="IF43" s="205"/>
      <c r="IG43" s="205"/>
      <c r="IH43" s="205"/>
      <c r="II43" s="205"/>
      <c r="IJ43" s="205"/>
      <c r="IK43" s="205"/>
      <c r="IL43" s="205"/>
      <c r="IM43" s="205"/>
      <c r="IN43" s="205"/>
      <c r="IO43" s="205"/>
      <c r="IP43" s="205"/>
      <c r="IQ43" s="205"/>
      <c r="IR43" s="205"/>
      <c r="IS43" s="205"/>
      <c r="IT43" s="205"/>
      <c r="IU43" s="205"/>
      <c r="IV43" s="205"/>
      <c r="IW43" s="205"/>
      <c r="IX43" s="205"/>
      <c r="IY43" s="205"/>
      <c r="IZ43" s="205"/>
      <c r="JA43" s="205"/>
      <c r="JB43" s="205"/>
      <c r="JC43" s="205"/>
      <c r="JD43" s="205"/>
      <c r="JE43" s="205"/>
      <c r="JF43" s="205"/>
      <c r="JG43" s="205"/>
      <c r="JH43" s="205"/>
      <c r="JI43" s="205"/>
      <c r="JJ43" s="205"/>
      <c r="JK43" s="205"/>
      <c r="JL43" s="205"/>
      <c r="JM43" s="205"/>
      <c r="JN43" s="205"/>
      <c r="JO43" s="205"/>
      <c r="JP43" s="205"/>
      <c r="JQ43" s="205"/>
      <c r="JR43" s="205"/>
      <c r="JS43" s="205"/>
      <c r="JT43" s="205"/>
      <c r="JU43" s="205"/>
      <c r="JV43" s="205"/>
      <c r="JW43" s="205"/>
      <c r="JX43" s="205"/>
      <c r="JY43" s="205"/>
      <c r="JZ43" s="205"/>
      <c r="KA43" s="205"/>
      <c r="KB43" s="205"/>
      <c r="KC43" s="205"/>
      <c r="KD43" s="205"/>
      <c r="KE43" s="205"/>
      <c r="KF43" s="205"/>
      <c r="KG43" s="205"/>
      <c r="KH43" s="205"/>
      <c r="KI43" s="205"/>
      <c r="KJ43" s="205"/>
      <c r="KK43" s="205"/>
      <c r="KL43" s="205"/>
      <c r="KM43" s="205"/>
      <c r="KN43" s="205"/>
      <c r="KO43" s="205"/>
      <c r="KP43" s="205"/>
      <c r="KQ43" s="205"/>
      <c r="KR43" s="205"/>
      <c r="KS43" s="205"/>
      <c r="KT43" s="205"/>
      <c r="KU43" s="205"/>
      <c r="KV43" s="205"/>
      <c r="KW43" s="205"/>
      <c r="KX43" s="205"/>
      <c r="KY43" s="205"/>
      <c r="KZ43" s="205"/>
      <c r="LA43" s="205"/>
      <c r="LB43" s="205"/>
      <c r="LC43" s="205"/>
      <c r="LD43" s="205"/>
      <c r="LE43" s="205"/>
      <c r="LF43" s="205"/>
      <c r="LG43" s="205"/>
      <c r="LH43" s="205"/>
      <c r="LI43" s="205"/>
      <c r="LJ43" s="205"/>
      <c r="LK43" s="205"/>
      <c r="LL43" s="205"/>
      <c r="LM43" s="205"/>
      <c r="LN43" s="205"/>
      <c r="LO43" s="205"/>
      <c r="LP43" s="205"/>
      <c r="LQ43" s="205"/>
      <c r="LR43" s="205"/>
      <c r="LS43" s="205"/>
      <c r="LT43" s="205"/>
      <c r="LU43" s="205"/>
      <c r="LV43" s="205"/>
      <c r="LW43" s="205"/>
      <c r="LX43" s="205"/>
      <c r="LY43" s="205"/>
      <c r="LZ43" s="205"/>
      <c r="MA43" s="205"/>
      <c r="MB43" s="205"/>
      <c r="MC43" s="205"/>
      <c r="MD43" s="205"/>
      <c r="ME43" s="205"/>
      <c r="MF43" s="205"/>
      <c r="MG43" s="205"/>
      <c r="MH43" s="205"/>
      <c r="MI43" s="205"/>
      <c r="MJ43" s="205"/>
      <c r="MK43" s="205"/>
      <c r="ML43" s="205"/>
      <c r="MM43" s="205"/>
      <c r="MN43" s="205"/>
      <c r="MO43" s="205"/>
      <c r="MP43" s="205"/>
      <c r="MQ43" s="205"/>
      <c r="MR43" s="205"/>
      <c r="MS43" s="205"/>
      <c r="MT43" s="205"/>
      <c r="MU43" s="205"/>
      <c r="MV43" s="205"/>
      <c r="MW43" s="205"/>
      <c r="MX43" s="205"/>
      <c r="MY43" s="205"/>
      <c r="MZ43" s="205"/>
      <c r="NA43" s="205"/>
      <c r="NB43" s="205"/>
      <c r="NC43" s="205"/>
      <c r="ND43" s="205"/>
      <c r="NE43" s="205"/>
      <c r="NF43" s="205"/>
      <c r="NG43" s="205"/>
      <c r="NH43" s="205"/>
      <c r="NI43" s="205"/>
      <c r="NJ43" s="205"/>
      <c r="NK43" s="205"/>
      <c r="NL43" s="205"/>
      <c r="NM43" s="205"/>
      <c r="NN43" s="205"/>
      <c r="NO43" s="205"/>
      <c r="NP43" s="205"/>
      <c r="NQ43" s="205"/>
      <c r="NR43" s="205"/>
      <c r="NS43" s="205"/>
      <c r="NT43" s="205"/>
      <c r="NU43" s="205"/>
      <c r="NV43" s="205"/>
      <c r="NW43" s="205"/>
      <c r="NX43" s="205"/>
      <c r="NY43" s="205"/>
      <c r="NZ43" s="205"/>
      <c r="OA43" s="205"/>
      <c r="OB43" s="205"/>
      <c r="OC43" s="205"/>
      <c r="OD43" s="205"/>
      <c r="OE43" s="205"/>
      <c r="OF43" s="205"/>
      <c r="OG43" s="205"/>
      <c r="OH43" s="205"/>
      <c r="OI43" s="205"/>
      <c r="OJ43" s="205"/>
      <c r="OK43" s="205"/>
      <c r="OL43" s="205"/>
      <c r="OM43" s="205"/>
      <c r="ON43" s="205"/>
      <c r="OO43" s="205"/>
      <c r="OP43" s="205"/>
      <c r="OQ43" s="205"/>
      <c r="OR43" s="205"/>
      <c r="OS43" s="205"/>
      <c r="OT43" s="205"/>
      <c r="OU43" s="205"/>
      <c r="OV43" s="205"/>
      <c r="OW43" s="205"/>
      <c r="OX43" s="205"/>
      <c r="OY43" s="205"/>
      <c r="OZ43" s="205"/>
      <c r="PA43" s="205"/>
      <c r="PB43" s="205"/>
      <c r="PC43" s="205"/>
      <c r="PD43" s="205"/>
      <c r="PE43" s="205"/>
      <c r="PF43" s="205"/>
      <c r="PG43" s="205"/>
      <c r="PH43" s="205"/>
      <c r="PI43" s="205"/>
      <c r="PJ43" s="205"/>
      <c r="PK43" s="205"/>
      <c r="PL43" s="205"/>
      <c r="PM43" s="205"/>
      <c r="PN43" s="205"/>
      <c r="PO43" s="205"/>
      <c r="PP43" s="205"/>
      <c r="PQ43" s="205"/>
      <c r="PR43" s="205"/>
      <c r="PS43" s="205"/>
      <c r="PT43" s="205"/>
      <c r="PU43" s="205"/>
      <c r="PV43" s="205"/>
      <c r="PW43" s="205"/>
      <c r="PX43" s="205"/>
      <c r="PY43" s="205"/>
      <c r="PZ43" s="205"/>
      <c r="QA43" s="205"/>
      <c r="QB43" s="205"/>
      <c r="QC43" s="205"/>
      <c r="QD43" s="205"/>
      <c r="QE43" s="205"/>
      <c r="QF43" s="205"/>
      <c r="QG43" s="205"/>
      <c r="QH43" s="205"/>
      <c r="QI43" s="205"/>
      <c r="QJ43" s="205"/>
      <c r="QK43" s="205"/>
      <c r="QL43" s="205"/>
      <c r="QM43" s="205"/>
      <c r="QN43" s="205"/>
      <c r="QO43" s="205"/>
      <c r="QP43" s="205"/>
      <c r="QQ43" s="205"/>
      <c r="QR43" s="205"/>
      <c r="QS43" s="205"/>
      <c r="QT43" s="205"/>
      <c r="QU43" s="205"/>
      <c r="QV43" s="205"/>
      <c r="QW43" s="205"/>
      <c r="QX43" s="205"/>
      <c r="QY43" s="205"/>
      <c r="QZ43" s="205"/>
      <c r="RA43" s="205"/>
      <c r="RB43" s="205"/>
      <c r="RC43" s="205"/>
      <c r="RD43" s="205"/>
      <c r="RE43" s="205"/>
      <c r="RF43" s="205"/>
      <c r="RG43" s="205"/>
      <c r="RH43" s="205"/>
      <c r="RI43" s="205"/>
      <c r="RJ43" s="205"/>
      <c r="RK43" s="205"/>
      <c r="RL43" s="205"/>
      <c r="RM43" s="205"/>
      <c r="RN43" s="205"/>
      <c r="RO43" s="205"/>
      <c r="RP43" s="205"/>
      <c r="RQ43" s="205"/>
      <c r="RR43" s="205"/>
      <c r="RS43" s="205"/>
      <c r="RT43" s="205"/>
      <c r="RU43" s="205"/>
      <c r="RV43" s="205"/>
      <c r="RW43" s="205"/>
      <c r="RX43" s="205"/>
      <c r="RY43" s="205"/>
    </row>
    <row r="44" s="195" customFormat="1" spans="1:493">
      <c r="A44" s="202"/>
      <c r="B44" s="200">
        <v>42</v>
      </c>
      <c r="C44" s="201" t="s">
        <v>2829</v>
      </c>
      <c r="D44" s="200" t="s">
        <v>2830</v>
      </c>
      <c r="E44" s="200">
        <v>10</v>
      </c>
      <c r="F44" s="200">
        <v>10</v>
      </c>
      <c r="G44" s="200">
        <v>5</v>
      </c>
      <c r="H44" s="200">
        <v>50</v>
      </c>
      <c r="I44" s="200">
        <v>50</v>
      </c>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5"/>
      <c r="DJ44" s="205"/>
      <c r="DK44" s="205"/>
      <c r="DL44" s="205"/>
      <c r="DM44" s="205"/>
      <c r="DN44" s="205"/>
      <c r="DO44" s="205"/>
      <c r="DP44" s="205"/>
      <c r="DQ44" s="205"/>
      <c r="DR44" s="205"/>
      <c r="DS44" s="205"/>
      <c r="DT44" s="205"/>
      <c r="DU44" s="205"/>
      <c r="DV44" s="205"/>
      <c r="DW44" s="205"/>
      <c r="DX44" s="205"/>
      <c r="DY44" s="205"/>
      <c r="DZ44" s="205"/>
      <c r="EA44" s="205"/>
      <c r="EB44" s="205"/>
      <c r="EC44" s="205"/>
      <c r="ED44" s="205"/>
      <c r="EE44" s="205"/>
      <c r="EF44" s="205"/>
      <c r="EG44" s="205"/>
      <c r="EH44" s="205"/>
      <c r="EI44" s="205"/>
      <c r="EJ44" s="205"/>
      <c r="EK44" s="205"/>
      <c r="EL44" s="205"/>
      <c r="EM44" s="205"/>
      <c r="EN44" s="205"/>
      <c r="EO44" s="205"/>
      <c r="EP44" s="205"/>
      <c r="EQ44" s="205"/>
      <c r="ER44" s="205"/>
      <c r="ES44" s="205"/>
      <c r="ET44" s="205"/>
      <c r="EU44" s="205"/>
      <c r="EV44" s="205"/>
      <c r="EW44" s="205"/>
      <c r="EX44" s="205"/>
      <c r="EY44" s="205"/>
      <c r="EZ44" s="205"/>
      <c r="FA44" s="205"/>
      <c r="FB44" s="205"/>
      <c r="FC44" s="205"/>
      <c r="FD44" s="205"/>
      <c r="FE44" s="205"/>
      <c r="FF44" s="205"/>
      <c r="FG44" s="205"/>
      <c r="FH44" s="205"/>
      <c r="FI44" s="205"/>
      <c r="FJ44" s="205"/>
      <c r="FK44" s="205"/>
      <c r="FL44" s="205"/>
      <c r="FM44" s="205"/>
      <c r="FN44" s="205"/>
      <c r="FO44" s="205"/>
      <c r="FP44" s="205"/>
      <c r="FQ44" s="205"/>
      <c r="FR44" s="205"/>
      <c r="FS44" s="205"/>
      <c r="FT44" s="205"/>
      <c r="FU44" s="205"/>
      <c r="FV44" s="205"/>
      <c r="FW44" s="205"/>
      <c r="FX44" s="205"/>
      <c r="FY44" s="205"/>
      <c r="FZ44" s="205"/>
      <c r="GA44" s="205"/>
      <c r="GB44" s="205"/>
      <c r="GC44" s="205"/>
      <c r="GD44" s="205"/>
      <c r="GE44" s="205"/>
      <c r="GF44" s="205"/>
      <c r="GG44" s="205"/>
      <c r="GH44" s="205"/>
      <c r="GI44" s="205"/>
      <c r="GJ44" s="205"/>
      <c r="GK44" s="205"/>
      <c r="GL44" s="205"/>
      <c r="GM44" s="205"/>
      <c r="GN44" s="205"/>
      <c r="GO44" s="205"/>
      <c r="GP44" s="205"/>
      <c r="GQ44" s="205"/>
      <c r="GR44" s="205"/>
      <c r="GS44" s="205"/>
      <c r="GT44" s="205"/>
      <c r="GU44" s="205"/>
      <c r="GV44" s="205"/>
      <c r="GW44" s="205"/>
      <c r="GX44" s="205"/>
      <c r="GY44" s="205"/>
      <c r="GZ44" s="205"/>
      <c r="HA44" s="205"/>
      <c r="HB44" s="205"/>
      <c r="HC44" s="205"/>
      <c r="HD44" s="205"/>
      <c r="HE44" s="205"/>
      <c r="HF44" s="205"/>
      <c r="HG44" s="205"/>
      <c r="HH44" s="205"/>
      <c r="HI44" s="205"/>
      <c r="HJ44" s="205"/>
      <c r="HK44" s="205"/>
      <c r="HL44" s="205"/>
      <c r="HM44" s="205"/>
      <c r="HN44" s="205"/>
      <c r="HO44" s="205"/>
      <c r="HP44" s="205"/>
      <c r="HQ44" s="205"/>
      <c r="HR44" s="205"/>
      <c r="HS44" s="205"/>
      <c r="HT44" s="205"/>
      <c r="HU44" s="205"/>
      <c r="HV44" s="205"/>
      <c r="HW44" s="205"/>
      <c r="HX44" s="205"/>
      <c r="HY44" s="205"/>
      <c r="HZ44" s="205"/>
      <c r="IA44" s="205"/>
      <c r="IB44" s="205"/>
      <c r="IC44" s="205"/>
      <c r="ID44" s="205"/>
      <c r="IE44" s="205"/>
      <c r="IF44" s="205"/>
      <c r="IG44" s="205"/>
      <c r="IH44" s="205"/>
      <c r="II44" s="205"/>
      <c r="IJ44" s="205"/>
      <c r="IK44" s="205"/>
      <c r="IL44" s="205"/>
      <c r="IM44" s="205"/>
      <c r="IN44" s="205"/>
      <c r="IO44" s="205"/>
      <c r="IP44" s="205"/>
      <c r="IQ44" s="205"/>
      <c r="IR44" s="205"/>
      <c r="IS44" s="205"/>
      <c r="IT44" s="205"/>
      <c r="IU44" s="205"/>
      <c r="IV44" s="205"/>
      <c r="IW44" s="205"/>
      <c r="IX44" s="205"/>
      <c r="IY44" s="205"/>
      <c r="IZ44" s="205"/>
      <c r="JA44" s="205"/>
      <c r="JB44" s="205"/>
      <c r="JC44" s="205"/>
      <c r="JD44" s="205"/>
      <c r="JE44" s="205"/>
      <c r="JF44" s="205"/>
      <c r="JG44" s="205"/>
      <c r="JH44" s="205"/>
      <c r="JI44" s="205"/>
      <c r="JJ44" s="205"/>
      <c r="JK44" s="205"/>
      <c r="JL44" s="205"/>
      <c r="JM44" s="205"/>
      <c r="JN44" s="205"/>
      <c r="JO44" s="205"/>
      <c r="JP44" s="205"/>
      <c r="JQ44" s="205"/>
      <c r="JR44" s="205"/>
      <c r="JS44" s="205"/>
      <c r="JT44" s="205"/>
      <c r="JU44" s="205"/>
      <c r="JV44" s="205"/>
      <c r="JW44" s="205"/>
      <c r="JX44" s="205"/>
      <c r="JY44" s="205"/>
      <c r="JZ44" s="205"/>
      <c r="KA44" s="205"/>
      <c r="KB44" s="205"/>
      <c r="KC44" s="205"/>
      <c r="KD44" s="205"/>
      <c r="KE44" s="205"/>
      <c r="KF44" s="205"/>
      <c r="KG44" s="205"/>
      <c r="KH44" s="205"/>
      <c r="KI44" s="205"/>
      <c r="KJ44" s="205"/>
      <c r="KK44" s="205"/>
      <c r="KL44" s="205"/>
      <c r="KM44" s="205"/>
      <c r="KN44" s="205"/>
      <c r="KO44" s="205"/>
      <c r="KP44" s="205"/>
      <c r="KQ44" s="205"/>
      <c r="KR44" s="205"/>
      <c r="KS44" s="205"/>
      <c r="KT44" s="205"/>
      <c r="KU44" s="205"/>
      <c r="KV44" s="205"/>
      <c r="KW44" s="205"/>
      <c r="KX44" s="205"/>
      <c r="KY44" s="205"/>
      <c r="KZ44" s="205"/>
      <c r="LA44" s="205"/>
      <c r="LB44" s="205"/>
      <c r="LC44" s="205"/>
      <c r="LD44" s="205"/>
      <c r="LE44" s="205"/>
      <c r="LF44" s="205"/>
      <c r="LG44" s="205"/>
      <c r="LH44" s="205"/>
      <c r="LI44" s="205"/>
      <c r="LJ44" s="205"/>
      <c r="LK44" s="205"/>
      <c r="LL44" s="205"/>
      <c r="LM44" s="205"/>
      <c r="LN44" s="205"/>
      <c r="LO44" s="205"/>
      <c r="LP44" s="205"/>
      <c r="LQ44" s="205"/>
      <c r="LR44" s="205"/>
      <c r="LS44" s="205"/>
      <c r="LT44" s="205"/>
      <c r="LU44" s="205"/>
      <c r="LV44" s="205"/>
      <c r="LW44" s="205"/>
      <c r="LX44" s="205"/>
      <c r="LY44" s="205"/>
      <c r="LZ44" s="205"/>
      <c r="MA44" s="205"/>
      <c r="MB44" s="205"/>
      <c r="MC44" s="205"/>
      <c r="MD44" s="205"/>
      <c r="ME44" s="205"/>
      <c r="MF44" s="205"/>
      <c r="MG44" s="205"/>
      <c r="MH44" s="205"/>
      <c r="MI44" s="205"/>
      <c r="MJ44" s="205"/>
      <c r="MK44" s="205"/>
      <c r="ML44" s="205"/>
      <c r="MM44" s="205"/>
      <c r="MN44" s="205"/>
      <c r="MO44" s="205"/>
      <c r="MP44" s="205"/>
      <c r="MQ44" s="205"/>
      <c r="MR44" s="205"/>
      <c r="MS44" s="205"/>
      <c r="MT44" s="205"/>
      <c r="MU44" s="205"/>
      <c r="MV44" s="205"/>
      <c r="MW44" s="205"/>
      <c r="MX44" s="205"/>
      <c r="MY44" s="205"/>
      <c r="MZ44" s="205"/>
      <c r="NA44" s="205"/>
      <c r="NB44" s="205"/>
      <c r="NC44" s="205"/>
      <c r="ND44" s="205"/>
      <c r="NE44" s="205"/>
      <c r="NF44" s="205"/>
      <c r="NG44" s="205"/>
      <c r="NH44" s="205"/>
      <c r="NI44" s="205"/>
      <c r="NJ44" s="205"/>
      <c r="NK44" s="205"/>
      <c r="NL44" s="205"/>
      <c r="NM44" s="205"/>
      <c r="NN44" s="205"/>
      <c r="NO44" s="205"/>
      <c r="NP44" s="205"/>
      <c r="NQ44" s="205"/>
      <c r="NR44" s="205"/>
      <c r="NS44" s="205"/>
      <c r="NT44" s="205"/>
      <c r="NU44" s="205"/>
      <c r="NV44" s="205"/>
      <c r="NW44" s="205"/>
      <c r="NX44" s="205"/>
      <c r="NY44" s="205"/>
      <c r="NZ44" s="205"/>
      <c r="OA44" s="205"/>
      <c r="OB44" s="205"/>
      <c r="OC44" s="205"/>
      <c r="OD44" s="205"/>
      <c r="OE44" s="205"/>
      <c r="OF44" s="205"/>
      <c r="OG44" s="205"/>
      <c r="OH44" s="205"/>
      <c r="OI44" s="205"/>
      <c r="OJ44" s="205"/>
      <c r="OK44" s="205"/>
      <c r="OL44" s="205"/>
      <c r="OM44" s="205"/>
      <c r="ON44" s="205"/>
      <c r="OO44" s="205"/>
      <c r="OP44" s="205"/>
      <c r="OQ44" s="205"/>
      <c r="OR44" s="205"/>
      <c r="OS44" s="205"/>
      <c r="OT44" s="205"/>
      <c r="OU44" s="205"/>
      <c r="OV44" s="205"/>
      <c r="OW44" s="205"/>
      <c r="OX44" s="205"/>
      <c r="OY44" s="205"/>
      <c r="OZ44" s="205"/>
      <c r="PA44" s="205"/>
      <c r="PB44" s="205"/>
      <c r="PC44" s="205"/>
      <c r="PD44" s="205"/>
      <c r="PE44" s="205"/>
      <c r="PF44" s="205"/>
      <c r="PG44" s="205"/>
      <c r="PH44" s="205"/>
      <c r="PI44" s="205"/>
      <c r="PJ44" s="205"/>
      <c r="PK44" s="205"/>
      <c r="PL44" s="205"/>
      <c r="PM44" s="205"/>
      <c r="PN44" s="205"/>
      <c r="PO44" s="205"/>
      <c r="PP44" s="205"/>
      <c r="PQ44" s="205"/>
      <c r="PR44" s="205"/>
      <c r="PS44" s="205"/>
      <c r="PT44" s="205"/>
      <c r="PU44" s="205"/>
      <c r="PV44" s="205"/>
      <c r="PW44" s="205"/>
      <c r="PX44" s="205"/>
      <c r="PY44" s="205"/>
      <c r="PZ44" s="205"/>
      <c r="QA44" s="205"/>
      <c r="QB44" s="205"/>
      <c r="QC44" s="205"/>
      <c r="QD44" s="205"/>
      <c r="QE44" s="205"/>
      <c r="QF44" s="205"/>
      <c r="QG44" s="205"/>
      <c r="QH44" s="205"/>
      <c r="QI44" s="205"/>
      <c r="QJ44" s="205"/>
      <c r="QK44" s="205"/>
      <c r="QL44" s="205"/>
      <c r="QM44" s="205"/>
      <c r="QN44" s="205"/>
      <c r="QO44" s="205"/>
      <c r="QP44" s="205"/>
      <c r="QQ44" s="205"/>
      <c r="QR44" s="205"/>
      <c r="QS44" s="205"/>
      <c r="QT44" s="205"/>
      <c r="QU44" s="205"/>
      <c r="QV44" s="205"/>
      <c r="QW44" s="205"/>
      <c r="QX44" s="205"/>
      <c r="QY44" s="205"/>
      <c r="QZ44" s="205"/>
      <c r="RA44" s="205"/>
      <c r="RB44" s="205"/>
      <c r="RC44" s="205"/>
      <c r="RD44" s="205"/>
      <c r="RE44" s="205"/>
      <c r="RF44" s="205"/>
      <c r="RG44" s="205"/>
      <c r="RH44" s="205"/>
      <c r="RI44" s="205"/>
      <c r="RJ44" s="205"/>
      <c r="RK44" s="205"/>
      <c r="RL44" s="205"/>
      <c r="RM44" s="205"/>
      <c r="RN44" s="205"/>
      <c r="RO44" s="205"/>
      <c r="RP44" s="205"/>
      <c r="RQ44" s="205"/>
      <c r="RR44" s="205"/>
      <c r="RS44" s="205"/>
      <c r="RT44" s="205"/>
      <c r="RU44" s="205"/>
      <c r="RV44" s="205"/>
      <c r="RW44" s="205"/>
      <c r="RX44" s="205"/>
      <c r="RY44" s="205"/>
    </row>
    <row r="45" s="195" customFormat="1" spans="1:493">
      <c r="A45" s="202"/>
      <c r="B45" s="200">
        <v>43</v>
      </c>
      <c r="C45" s="201" t="s">
        <v>2831</v>
      </c>
      <c r="D45" s="200" t="s">
        <v>2832</v>
      </c>
      <c r="E45" s="200">
        <v>99</v>
      </c>
      <c r="F45" s="200">
        <v>17</v>
      </c>
      <c r="G45" s="200">
        <v>2</v>
      </c>
      <c r="H45" s="200">
        <v>34</v>
      </c>
      <c r="I45" s="200">
        <v>198</v>
      </c>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5"/>
      <c r="AN45" s="205"/>
      <c r="AO45" s="205"/>
      <c r="AP45" s="205"/>
      <c r="AQ45" s="205"/>
      <c r="AR45" s="205"/>
      <c r="AS45" s="205"/>
      <c r="AT45" s="205"/>
      <c r="AU45" s="205"/>
      <c r="AV45" s="205"/>
      <c r="AW45" s="205"/>
      <c r="AX45" s="205"/>
      <c r="AY45" s="205"/>
      <c r="AZ45" s="205"/>
      <c r="BA45" s="205"/>
      <c r="BB45" s="205"/>
      <c r="BC45" s="205"/>
      <c r="BD45" s="205"/>
      <c r="BE45" s="205"/>
      <c r="BF45" s="205"/>
      <c r="BG45" s="205"/>
      <c r="BH45" s="205"/>
      <c r="BI45" s="205"/>
      <c r="BJ45" s="205"/>
      <c r="BK45" s="205"/>
      <c r="BL45" s="205"/>
      <c r="BM45" s="205"/>
      <c r="BN45" s="205"/>
      <c r="BO45" s="205"/>
      <c r="BP45" s="205"/>
      <c r="BQ45" s="205"/>
      <c r="BR45" s="205"/>
      <c r="BS45" s="205"/>
      <c r="BT45" s="205"/>
      <c r="BU45" s="205"/>
      <c r="BV45" s="205"/>
      <c r="BW45" s="205"/>
      <c r="BX45" s="205"/>
      <c r="BY45" s="205"/>
      <c r="BZ45" s="205"/>
      <c r="CA45" s="205"/>
      <c r="CB45" s="205"/>
      <c r="CC45" s="205"/>
      <c r="CD45" s="205"/>
      <c r="CE45" s="205"/>
      <c r="CF45" s="205"/>
      <c r="CG45" s="205"/>
      <c r="CH45" s="205"/>
      <c r="CI45" s="205"/>
      <c r="CJ45" s="205"/>
      <c r="CK45" s="205"/>
      <c r="CL45" s="205"/>
      <c r="CM45" s="205"/>
      <c r="CN45" s="205"/>
      <c r="CO45" s="205"/>
      <c r="CP45" s="205"/>
      <c r="CQ45" s="205"/>
      <c r="CR45" s="205"/>
      <c r="CS45" s="205"/>
      <c r="CT45" s="205"/>
      <c r="CU45" s="205"/>
      <c r="CV45" s="205"/>
      <c r="CW45" s="205"/>
      <c r="CX45" s="205"/>
      <c r="CY45" s="205"/>
      <c r="CZ45" s="205"/>
      <c r="DA45" s="205"/>
      <c r="DB45" s="205"/>
      <c r="DC45" s="205"/>
      <c r="DD45" s="205"/>
      <c r="DE45" s="205"/>
      <c r="DF45" s="205"/>
      <c r="DG45" s="205"/>
      <c r="DH45" s="205"/>
      <c r="DI45" s="205"/>
      <c r="DJ45" s="205"/>
      <c r="DK45" s="205"/>
      <c r="DL45" s="205"/>
      <c r="DM45" s="205"/>
      <c r="DN45" s="205"/>
      <c r="DO45" s="205"/>
      <c r="DP45" s="205"/>
      <c r="DQ45" s="205"/>
      <c r="DR45" s="205"/>
      <c r="DS45" s="205"/>
      <c r="DT45" s="205"/>
      <c r="DU45" s="205"/>
      <c r="DV45" s="205"/>
      <c r="DW45" s="205"/>
      <c r="DX45" s="205"/>
      <c r="DY45" s="205"/>
      <c r="DZ45" s="205"/>
      <c r="EA45" s="205"/>
      <c r="EB45" s="205"/>
      <c r="EC45" s="205"/>
      <c r="ED45" s="205"/>
      <c r="EE45" s="205"/>
      <c r="EF45" s="205"/>
      <c r="EG45" s="205"/>
      <c r="EH45" s="205"/>
      <c r="EI45" s="205"/>
      <c r="EJ45" s="205"/>
      <c r="EK45" s="205"/>
      <c r="EL45" s="205"/>
      <c r="EM45" s="205"/>
      <c r="EN45" s="205"/>
      <c r="EO45" s="205"/>
      <c r="EP45" s="205"/>
      <c r="EQ45" s="205"/>
      <c r="ER45" s="205"/>
      <c r="ES45" s="205"/>
      <c r="ET45" s="205"/>
      <c r="EU45" s="205"/>
      <c r="EV45" s="205"/>
      <c r="EW45" s="205"/>
      <c r="EX45" s="205"/>
      <c r="EY45" s="205"/>
      <c r="EZ45" s="205"/>
      <c r="FA45" s="205"/>
      <c r="FB45" s="205"/>
      <c r="FC45" s="205"/>
      <c r="FD45" s="205"/>
      <c r="FE45" s="205"/>
      <c r="FF45" s="205"/>
      <c r="FG45" s="205"/>
      <c r="FH45" s="205"/>
      <c r="FI45" s="205"/>
      <c r="FJ45" s="205"/>
      <c r="FK45" s="205"/>
      <c r="FL45" s="205"/>
      <c r="FM45" s="205"/>
      <c r="FN45" s="205"/>
      <c r="FO45" s="205"/>
      <c r="FP45" s="205"/>
      <c r="FQ45" s="205"/>
      <c r="FR45" s="205"/>
      <c r="FS45" s="205"/>
      <c r="FT45" s="205"/>
      <c r="FU45" s="205"/>
      <c r="FV45" s="205"/>
      <c r="FW45" s="205"/>
      <c r="FX45" s="205"/>
      <c r="FY45" s="205"/>
      <c r="FZ45" s="205"/>
      <c r="GA45" s="205"/>
      <c r="GB45" s="205"/>
      <c r="GC45" s="205"/>
      <c r="GD45" s="205"/>
      <c r="GE45" s="205"/>
      <c r="GF45" s="205"/>
      <c r="GG45" s="205"/>
      <c r="GH45" s="205"/>
      <c r="GI45" s="205"/>
      <c r="GJ45" s="205"/>
      <c r="GK45" s="205"/>
      <c r="GL45" s="205"/>
      <c r="GM45" s="205"/>
      <c r="GN45" s="205"/>
      <c r="GO45" s="205"/>
      <c r="GP45" s="205"/>
      <c r="GQ45" s="205"/>
      <c r="GR45" s="205"/>
      <c r="GS45" s="205"/>
      <c r="GT45" s="205"/>
      <c r="GU45" s="205"/>
      <c r="GV45" s="205"/>
      <c r="GW45" s="205"/>
      <c r="GX45" s="205"/>
      <c r="GY45" s="205"/>
      <c r="GZ45" s="205"/>
      <c r="HA45" s="205"/>
      <c r="HB45" s="205"/>
      <c r="HC45" s="205"/>
      <c r="HD45" s="205"/>
      <c r="HE45" s="205"/>
      <c r="HF45" s="205"/>
      <c r="HG45" s="205"/>
      <c r="HH45" s="205"/>
      <c r="HI45" s="205"/>
      <c r="HJ45" s="205"/>
      <c r="HK45" s="205"/>
      <c r="HL45" s="205"/>
      <c r="HM45" s="205"/>
      <c r="HN45" s="205"/>
      <c r="HO45" s="205"/>
      <c r="HP45" s="205"/>
      <c r="HQ45" s="205"/>
      <c r="HR45" s="205"/>
      <c r="HS45" s="205"/>
      <c r="HT45" s="205"/>
      <c r="HU45" s="205"/>
      <c r="HV45" s="205"/>
      <c r="HW45" s="205"/>
      <c r="HX45" s="205"/>
      <c r="HY45" s="205"/>
      <c r="HZ45" s="205"/>
      <c r="IA45" s="205"/>
      <c r="IB45" s="205"/>
      <c r="IC45" s="205"/>
      <c r="ID45" s="205"/>
      <c r="IE45" s="205"/>
      <c r="IF45" s="205"/>
      <c r="IG45" s="205"/>
      <c r="IH45" s="205"/>
      <c r="II45" s="205"/>
      <c r="IJ45" s="205"/>
      <c r="IK45" s="205"/>
      <c r="IL45" s="205"/>
      <c r="IM45" s="205"/>
      <c r="IN45" s="205"/>
      <c r="IO45" s="205"/>
      <c r="IP45" s="205"/>
      <c r="IQ45" s="205"/>
      <c r="IR45" s="205"/>
      <c r="IS45" s="205"/>
      <c r="IT45" s="205"/>
      <c r="IU45" s="205"/>
      <c r="IV45" s="205"/>
      <c r="IW45" s="205"/>
      <c r="IX45" s="205"/>
      <c r="IY45" s="205"/>
      <c r="IZ45" s="205"/>
      <c r="JA45" s="205"/>
      <c r="JB45" s="205"/>
      <c r="JC45" s="205"/>
      <c r="JD45" s="205"/>
      <c r="JE45" s="205"/>
      <c r="JF45" s="205"/>
      <c r="JG45" s="205"/>
      <c r="JH45" s="205"/>
      <c r="JI45" s="205"/>
      <c r="JJ45" s="205"/>
      <c r="JK45" s="205"/>
      <c r="JL45" s="205"/>
      <c r="JM45" s="205"/>
      <c r="JN45" s="205"/>
      <c r="JO45" s="205"/>
      <c r="JP45" s="205"/>
      <c r="JQ45" s="205"/>
      <c r="JR45" s="205"/>
      <c r="JS45" s="205"/>
      <c r="JT45" s="205"/>
      <c r="JU45" s="205"/>
      <c r="JV45" s="205"/>
      <c r="JW45" s="205"/>
      <c r="JX45" s="205"/>
      <c r="JY45" s="205"/>
      <c r="JZ45" s="205"/>
      <c r="KA45" s="205"/>
      <c r="KB45" s="205"/>
      <c r="KC45" s="205"/>
      <c r="KD45" s="205"/>
      <c r="KE45" s="205"/>
      <c r="KF45" s="205"/>
      <c r="KG45" s="205"/>
      <c r="KH45" s="205"/>
      <c r="KI45" s="205"/>
      <c r="KJ45" s="205"/>
      <c r="KK45" s="205"/>
      <c r="KL45" s="205"/>
      <c r="KM45" s="205"/>
      <c r="KN45" s="205"/>
      <c r="KO45" s="205"/>
      <c r="KP45" s="205"/>
      <c r="KQ45" s="205"/>
      <c r="KR45" s="205"/>
      <c r="KS45" s="205"/>
      <c r="KT45" s="205"/>
      <c r="KU45" s="205"/>
      <c r="KV45" s="205"/>
      <c r="KW45" s="205"/>
      <c r="KX45" s="205"/>
      <c r="KY45" s="205"/>
      <c r="KZ45" s="205"/>
      <c r="LA45" s="205"/>
      <c r="LB45" s="205"/>
      <c r="LC45" s="205"/>
      <c r="LD45" s="205"/>
      <c r="LE45" s="205"/>
      <c r="LF45" s="205"/>
      <c r="LG45" s="205"/>
      <c r="LH45" s="205"/>
      <c r="LI45" s="205"/>
      <c r="LJ45" s="205"/>
      <c r="LK45" s="205"/>
      <c r="LL45" s="205"/>
      <c r="LM45" s="205"/>
      <c r="LN45" s="205"/>
      <c r="LO45" s="205"/>
      <c r="LP45" s="205"/>
      <c r="LQ45" s="205"/>
      <c r="LR45" s="205"/>
      <c r="LS45" s="205"/>
      <c r="LT45" s="205"/>
      <c r="LU45" s="205"/>
      <c r="LV45" s="205"/>
      <c r="LW45" s="205"/>
      <c r="LX45" s="205"/>
      <c r="LY45" s="205"/>
      <c r="LZ45" s="205"/>
      <c r="MA45" s="205"/>
      <c r="MB45" s="205"/>
      <c r="MC45" s="205"/>
      <c r="MD45" s="205"/>
      <c r="ME45" s="205"/>
      <c r="MF45" s="205"/>
      <c r="MG45" s="205"/>
      <c r="MH45" s="205"/>
      <c r="MI45" s="205"/>
      <c r="MJ45" s="205"/>
      <c r="MK45" s="205"/>
      <c r="ML45" s="205"/>
      <c r="MM45" s="205"/>
      <c r="MN45" s="205"/>
      <c r="MO45" s="205"/>
      <c r="MP45" s="205"/>
      <c r="MQ45" s="205"/>
      <c r="MR45" s="205"/>
      <c r="MS45" s="205"/>
      <c r="MT45" s="205"/>
      <c r="MU45" s="205"/>
      <c r="MV45" s="205"/>
      <c r="MW45" s="205"/>
      <c r="MX45" s="205"/>
      <c r="MY45" s="205"/>
      <c r="MZ45" s="205"/>
      <c r="NA45" s="205"/>
      <c r="NB45" s="205"/>
      <c r="NC45" s="205"/>
      <c r="ND45" s="205"/>
      <c r="NE45" s="205"/>
      <c r="NF45" s="205"/>
      <c r="NG45" s="205"/>
      <c r="NH45" s="205"/>
      <c r="NI45" s="205"/>
      <c r="NJ45" s="205"/>
      <c r="NK45" s="205"/>
      <c r="NL45" s="205"/>
      <c r="NM45" s="205"/>
      <c r="NN45" s="205"/>
      <c r="NO45" s="205"/>
      <c r="NP45" s="205"/>
      <c r="NQ45" s="205"/>
      <c r="NR45" s="205"/>
      <c r="NS45" s="205"/>
      <c r="NT45" s="205"/>
      <c r="NU45" s="205"/>
      <c r="NV45" s="205"/>
      <c r="NW45" s="205"/>
      <c r="NX45" s="205"/>
      <c r="NY45" s="205"/>
      <c r="NZ45" s="205"/>
      <c r="OA45" s="205"/>
      <c r="OB45" s="205"/>
      <c r="OC45" s="205"/>
      <c r="OD45" s="205"/>
      <c r="OE45" s="205"/>
      <c r="OF45" s="205"/>
      <c r="OG45" s="205"/>
      <c r="OH45" s="205"/>
      <c r="OI45" s="205"/>
      <c r="OJ45" s="205"/>
      <c r="OK45" s="205"/>
      <c r="OL45" s="205"/>
      <c r="OM45" s="205"/>
      <c r="ON45" s="205"/>
      <c r="OO45" s="205"/>
      <c r="OP45" s="205"/>
      <c r="OQ45" s="205"/>
      <c r="OR45" s="205"/>
      <c r="OS45" s="205"/>
      <c r="OT45" s="205"/>
      <c r="OU45" s="205"/>
      <c r="OV45" s="205"/>
      <c r="OW45" s="205"/>
      <c r="OX45" s="205"/>
      <c r="OY45" s="205"/>
      <c r="OZ45" s="205"/>
      <c r="PA45" s="205"/>
      <c r="PB45" s="205"/>
      <c r="PC45" s="205"/>
      <c r="PD45" s="205"/>
      <c r="PE45" s="205"/>
      <c r="PF45" s="205"/>
      <c r="PG45" s="205"/>
      <c r="PH45" s="205"/>
      <c r="PI45" s="205"/>
      <c r="PJ45" s="205"/>
      <c r="PK45" s="205"/>
      <c r="PL45" s="205"/>
      <c r="PM45" s="205"/>
      <c r="PN45" s="205"/>
      <c r="PO45" s="205"/>
      <c r="PP45" s="205"/>
      <c r="PQ45" s="205"/>
      <c r="PR45" s="205"/>
      <c r="PS45" s="205"/>
      <c r="PT45" s="205"/>
      <c r="PU45" s="205"/>
      <c r="PV45" s="205"/>
      <c r="PW45" s="205"/>
      <c r="PX45" s="205"/>
      <c r="PY45" s="205"/>
      <c r="PZ45" s="205"/>
      <c r="QA45" s="205"/>
      <c r="QB45" s="205"/>
      <c r="QC45" s="205"/>
      <c r="QD45" s="205"/>
      <c r="QE45" s="205"/>
      <c r="QF45" s="205"/>
      <c r="QG45" s="205"/>
      <c r="QH45" s="205"/>
      <c r="QI45" s="205"/>
      <c r="QJ45" s="205"/>
      <c r="QK45" s="205"/>
      <c r="QL45" s="205"/>
      <c r="QM45" s="205"/>
      <c r="QN45" s="205"/>
      <c r="QO45" s="205"/>
      <c r="QP45" s="205"/>
      <c r="QQ45" s="205"/>
      <c r="QR45" s="205"/>
      <c r="QS45" s="205"/>
      <c r="QT45" s="205"/>
      <c r="QU45" s="205"/>
      <c r="QV45" s="205"/>
      <c r="QW45" s="205"/>
      <c r="QX45" s="205"/>
      <c r="QY45" s="205"/>
      <c r="QZ45" s="205"/>
      <c r="RA45" s="205"/>
      <c r="RB45" s="205"/>
      <c r="RC45" s="205"/>
      <c r="RD45" s="205"/>
      <c r="RE45" s="205"/>
      <c r="RF45" s="205"/>
      <c r="RG45" s="205"/>
      <c r="RH45" s="205"/>
      <c r="RI45" s="205"/>
      <c r="RJ45" s="205"/>
      <c r="RK45" s="205"/>
      <c r="RL45" s="205"/>
      <c r="RM45" s="205"/>
      <c r="RN45" s="205"/>
      <c r="RO45" s="205"/>
      <c r="RP45" s="205"/>
      <c r="RQ45" s="205"/>
      <c r="RR45" s="205"/>
      <c r="RS45" s="205"/>
      <c r="RT45" s="205"/>
      <c r="RU45" s="205"/>
      <c r="RV45" s="205"/>
      <c r="RW45" s="205"/>
      <c r="RX45" s="205"/>
      <c r="RY45" s="205"/>
    </row>
    <row r="46" s="195" customFormat="1" spans="1:493">
      <c r="A46" s="202"/>
      <c r="B46" s="200">
        <v>44</v>
      </c>
      <c r="C46" s="201" t="s">
        <v>2833</v>
      </c>
      <c r="D46" s="200" t="s">
        <v>2834</v>
      </c>
      <c r="E46" s="200">
        <v>17.4</v>
      </c>
      <c r="F46" s="200">
        <v>4</v>
      </c>
      <c r="G46" s="200">
        <v>10</v>
      </c>
      <c r="H46" s="200">
        <v>40</v>
      </c>
      <c r="I46" s="200">
        <v>174</v>
      </c>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05"/>
      <c r="AY46" s="205"/>
      <c r="AZ46" s="205"/>
      <c r="BA46" s="205"/>
      <c r="BB46" s="205"/>
      <c r="BC46" s="205"/>
      <c r="BD46" s="205"/>
      <c r="BE46" s="205"/>
      <c r="BF46" s="205"/>
      <c r="BG46" s="205"/>
      <c r="BH46" s="205"/>
      <c r="BI46" s="205"/>
      <c r="BJ46" s="205"/>
      <c r="BK46" s="205"/>
      <c r="BL46" s="205"/>
      <c r="BM46" s="205"/>
      <c r="BN46" s="205"/>
      <c r="BO46" s="205"/>
      <c r="BP46" s="205"/>
      <c r="BQ46" s="205"/>
      <c r="BR46" s="205"/>
      <c r="BS46" s="205"/>
      <c r="BT46" s="205"/>
      <c r="BU46" s="205"/>
      <c r="BV46" s="205"/>
      <c r="BW46" s="205"/>
      <c r="BX46" s="205"/>
      <c r="BY46" s="205"/>
      <c r="BZ46" s="205"/>
      <c r="CA46" s="205"/>
      <c r="CB46" s="205"/>
      <c r="CC46" s="205"/>
      <c r="CD46" s="205"/>
      <c r="CE46" s="205"/>
      <c r="CF46" s="205"/>
      <c r="CG46" s="205"/>
      <c r="CH46" s="205"/>
      <c r="CI46" s="205"/>
      <c r="CJ46" s="205"/>
      <c r="CK46" s="205"/>
      <c r="CL46" s="205"/>
      <c r="CM46" s="205"/>
      <c r="CN46" s="205"/>
      <c r="CO46" s="205"/>
      <c r="CP46" s="205"/>
      <c r="CQ46" s="205"/>
      <c r="CR46" s="205"/>
      <c r="CS46" s="205"/>
      <c r="CT46" s="205"/>
      <c r="CU46" s="205"/>
      <c r="CV46" s="205"/>
      <c r="CW46" s="205"/>
      <c r="CX46" s="205"/>
      <c r="CY46" s="205"/>
      <c r="CZ46" s="205"/>
      <c r="DA46" s="205"/>
      <c r="DB46" s="205"/>
      <c r="DC46" s="205"/>
      <c r="DD46" s="205"/>
      <c r="DE46" s="205"/>
      <c r="DF46" s="205"/>
      <c r="DG46" s="205"/>
      <c r="DH46" s="205"/>
      <c r="DI46" s="205"/>
      <c r="DJ46" s="205"/>
      <c r="DK46" s="205"/>
      <c r="DL46" s="205"/>
      <c r="DM46" s="205"/>
      <c r="DN46" s="205"/>
      <c r="DO46" s="205"/>
      <c r="DP46" s="205"/>
      <c r="DQ46" s="205"/>
      <c r="DR46" s="205"/>
      <c r="DS46" s="205"/>
      <c r="DT46" s="205"/>
      <c r="DU46" s="205"/>
      <c r="DV46" s="205"/>
      <c r="DW46" s="205"/>
      <c r="DX46" s="205"/>
      <c r="DY46" s="205"/>
      <c r="DZ46" s="205"/>
      <c r="EA46" s="205"/>
      <c r="EB46" s="205"/>
      <c r="EC46" s="205"/>
      <c r="ED46" s="205"/>
      <c r="EE46" s="205"/>
      <c r="EF46" s="205"/>
      <c r="EG46" s="205"/>
      <c r="EH46" s="205"/>
      <c r="EI46" s="205"/>
      <c r="EJ46" s="205"/>
      <c r="EK46" s="205"/>
      <c r="EL46" s="205"/>
      <c r="EM46" s="205"/>
      <c r="EN46" s="205"/>
      <c r="EO46" s="205"/>
      <c r="EP46" s="205"/>
      <c r="EQ46" s="205"/>
      <c r="ER46" s="205"/>
      <c r="ES46" s="205"/>
      <c r="ET46" s="205"/>
      <c r="EU46" s="205"/>
      <c r="EV46" s="205"/>
      <c r="EW46" s="205"/>
      <c r="EX46" s="205"/>
      <c r="EY46" s="205"/>
      <c r="EZ46" s="205"/>
      <c r="FA46" s="205"/>
      <c r="FB46" s="205"/>
      <c r="FC46" s="205"/>
      <c r="FD46" s="205"/>
      <c r="FE46" s="205"/>
      <c r="FF46" s="205"/>
      <c r="FG46" s="205"/>
      <c r="FH46" s="205"/>
      <c r="FI46" s="205"/>
      <c r="FJ46" s="205"/>
      <c r="FK46" s="205"/>
      <c r="FL46" s="205"/>
      <c r="FM46" s="205"/>
      <c r="FN46" s="205"/>
      <c r="FO46" s="205"/>
      <c r="FP46" s="205"/>
      <c r="FQ46" s="205"/>
      <c r="FR46" s="205"/>
      <c r="FS46" s="205"/>
      <c r="FT46" s="205"/>
      <c r="FU46" s="205"/>
      <c r="FV46" s="205"/>
      <c r="FW46" s="205"/>
      <c r="FX46" s="205"/>
      <c r="FY46" s="205"/>
      <c r="FZ46" s="205"/>
      <c r="GA46" s="205"/>
      <c r="GB46" s="205"/>
      <c r="GC46" s="205"/>
      <c r="GD46" s="205"/>
      <c r="GE46" s="205"/>
      <c r="GF46" s="205"/>
      <c r="GG46" s="205"/>
      <c r="GH46" s="205"/>
      <c r="GI46" s="205"/>
      <c r="GJ46" s="205"/>
      <c r="GK46" s="205"/>
      <c r="GL46" s="205"/>
      <c r="GM46" s="205"/>
      <c r="GN46" s="205"/>
      <c r="GO46" s="205"/>
      <c r="GP46" s="205"/>
      <c r="GQ46" s="205"/>
      <c r="GR46" s="205"/>
      <c r="GS46" s="205"/>
      <c r="GT46" s="205"/>
      <c r="GU46" s="205"/>
      <c r="GV46" s="205"/>
      <c r="GW46" s="205"/>
      <c r="GX46" s="205"/>
      <c r="GY46" s="205"/>
      <c r="GZ46" s="205"/>
      <c r="HA46" s="205"/>
      <c r="HB46" s="205"/>
      <c r="HC46" s="205"/>
      <c r="HD46" s="205"/>
      <c r="HE46" s="205"/>
      <c r="HF46" s="205"/>
      <c r="HG46" s="205"/>
      <c r="HH46" s="205"/>
      <c r="HI46" s="205"/>
      <c r="HJ46" s="205"/>
      <c r="HK46" s="205"/>
      <c r="HL46" s="205"/>
      <c r="HM46" s="205"/>
      <c r="HN46" s="205"/>
      <c r="HO46" s="205"/>
      <c r="HP46" s="205"/>
      <c r="HQ46" s="205"/>
      <c r="HR46" s="205"/>
      <c r="HS46" s="205"/>
      <c r="HT46" s="205"/>
      <c r="HU46" s="205"/>
      <c r="HV46" s="205"/>
      <c r="HW46" s="205"/>
      <c r="HX46" s="205"/>
      <c r="HY46" s="205"/>
      <c r="HZ46" s="205"/>
      <c r="IA46" s="205"/>
      <c r="IB46" s="205"/>
      <c r="IC46" s="205"/>
      <c r="ID46" s="205"/>
      <c r="IE46" s="205"/>
      <c r="IF46" s="205"/>
      <c r="IG46" s="205"/>
      <c r="IH46" s="205"/>
      <c r="II46" s="205"/>
      <c r="IJ46" s="205"/>
      <c r="IK46" s="205"/>
      <c r="IL46" s="205"/>
      <c r="IM46" s="205"/>
      <c r="IN46" s="205"/>
      <c r="IO46" s="205"/>
      <c r="IP46" s="205"/>
      <c r="IQ46" s="205"/>
      <c r="IR46" s="205"/>
      <c r="IS46" s="205"/>
      <c r="IT46" s="205"/>
      <c r="IU46" s="205"/>
      <c r="IV46" s="205"/>
      <c r="IW46" s="205"/>
      <c r="IX46" s="205"/>
      <c r="IY46" s="205"/>
      <c r="IZ46" s="205"/>
      <c r="JA46" s="205"/>
      <c r="JB46" s="205"/>
      <c r="JC46" s="205"/>
      <c r="JD46" s="205"/>
      <c r="JE46" s="205"/>
      <c r="JF46" s="205"/>
      <c r="JG46" s="205"/>
      <c r="JH46" s="205"/>
      <c r="JI46" s="205"/>
      <c r="JJ46" s="205"/>
      <c r="JK46" s="205"/>
      <c r="JL46" s="205"/>
      <c r="JM46" s="205"/>
      <c r="JN46" s="205"/>
      <c r="JO46" s="205"/>
      <c r="JP46" s="205"/>
      <c r="JQ46" s="205"/>
      <c r="JR46" s="205"/>
      <c r="JS46" s="205"/>
      <c r="JT46" s="205"/>
      <c r="JU46" s="205"/>
      <c r="JV46" s="205"/>
      <c r="JW46" s="205"/>
      <c r="JX46" s="205"/>
      <c r="JY46" s="205"/>
      <c r="JZ46" s="205"/>
      <c r="KA46" s="205"/>
      <c r="KB46" s="205"/>
      <c r="KC46" s="205"/>
      <c r="KD46" s="205"/>
      <c r="KE46" s="205"/>
      <c r="KF46" s="205"/>
      <c r="KG46" s="205"/>
      <c r="KH46" s="205"/>
      <c r="KI46" s="205"/>
      <c r="KJ46" s="205"/>
      <c r="KK46" s="205"/>
      <c r="KL46" s="205"/>
      <c r="KM46" s="205"/>
      <c r="KN46" s="205"/>
      <c r="KO46" s="205"/>
      <c r="KP46" s="205"/>
      <c r="KQ46" s="205"/>
      <c r="KR46" s="205"/>
      <c r="KS46" s="205"/>
      <c r="KT46" s="205"/>
      <c r="KU46" s="205"/>
      <c r="KV46" s="205"/>
      <c r="KW46" s="205"/>
      <c r="KX46" s="205"/>
      <c r="KY46" s="205"/>
      <c r="KZ46" s="205"/>
      <c r="LA46" s="205"/>
      <c r="LB46" s="205"/>
      <c r="LC46" s="205"/>
      <c r="LD46" s="205"/>
      <c r="LE46" s="205"/>
      <c r="LF46" s="205"/>
      <c r="LG46" s="205"/>
      <c r="LH46" s="205"/>
      <c r="LI46" s="205"/>
      <c r="LJ46" s="205"/>
      <c r="LK46" s="205"/>
      <c r="LL46" s="205"/>
      <c r="LM46" s="205"/>
      <c r="LN46" s="205"/>
      <c r="LO46" s="205"/>
      <c r="LP46" s="205"/>
      <c r="LQ46" s="205"/>
      <c r="LR46" s="205"/>
      <c r="LS46" s="205"/>
      <c r="LT46" s="205"/>
      <c r="LU46" s="205"/>
      <c r="LV46" s="205"/>
      <c r="LW46" s="205"/>
      <c r="LX46" s="205"/>
      <c r="LY46" s="205"/>
      <c r="LZ46" s="205"/>
      <c r="MA46" s="205"/>
      <c r="MB46" s="205"/>
      <c r="MC46" s="205"/>
      <c r="MD46" s="205"/>
      <c r="ME46" s="205"/>
      <c r="MF46" s="205"/>
      <c r="MG46" s="205"/>
      <c r="MH46" s="205"/>
      <c r="MI46" s="205"/>
      <c r="MJ46" s="205"/>
      <c r="MK46" s="205"/>
      <c r="ML46" s="205"/>
      <c r="MM46" s="205"/>
      <c r="MN46" s="205"/>
      <c r="MO46" s="205"/>
      <c r="MP46" s="205"/>
      <c r="MQ46" s="205"/>
      <c r="MR46" s="205"/>
      <c r="MS46" s="205"/>
      <c r="MT46" s="205"/>
      <c r="MU46" s="205"/>
      <c r="MV46" s="205"/>
      <c r="MW46" s="205"/>
      <c r="MX46" s="205"/>
      <c r="MY46" s="205"/>
      <c r="MZ46" s="205"/>
      <c r="NA46" s="205"/>
      <c r="NB46" s="205"/>
      <c r="NC46" s="205"/>
      <c r="ND46" s="205"/>
      <c r="NE46" s="205"/>
      <c r="NF46" s="205"/>
      <c r="NG46" s="205"/>
      <c r="NH46" s="205"/>
      <c r="NI46" s="205"/>
      <c r="NJ46" s="205"/>
      <c r="NK46" s="205"/>
      <c r="NL46" s="205"/>
      <c r="NM46" s="205"/>
      <c r="NN46" s="205"/>
      <c r="NO46" s="205"/>
      <c r="NP46" s="205"/>
      <c r="NQ46" s="205"/>
      <c r="NR46" s="205"/>
      <c r="NS46" s="205"/>
      <c r="NT46" s="205"/>
      <c r="NU46" s="205"/>
      <c r="NV46" s="205"/>
      <c r="NW46" s="205"/>
      <c r="NX46" s="205"/>
      <c r="NY46" s="205"/>
      <c r="NZ46" s="205"/>
      <c r="OA46" s="205"/>
      <c r="OB46" s="205"/>
      <c r="OC46" s="205"/>
      <c r="OD46" s="205"/>
      <c r="OE46" s="205"/>
      <c r="OF46" s="205"/>
      <c r="OG46" s="205"/>
      <c r="OH46" s="205"/>
      <c r="OI46" s="205"/>
      <c r="OJ46" s="205"/>
      <c r="OK46" s="205"/>
      <c r="OL46" s="205"/>
      <c r="OM46" s="205"/>
      <c r="ON46" s="205"/>
      <c r="OO46" s="205"/>
      <c r="OP46" s="205"/>
      <c r="OQ46" s="205"/>
      <c r="OR46" s="205"/>
      <c r="OS46" s="205"/>
      <c r="OT46" s="205"/>
      <c r="OU46" s="205"/>
      <c r="OV46" s="205"/>
      <c r="OW46" s="205"/>
      <c r="OX46" s="205"/>
      <c r="OY46" s="205"/>
      <c r="OZ46" s="205"/>
      <c r="PA46" s="205"/>
      <c r="PB46" s="205"/>
      <c r="PC46" s="205"/>
      <c r="PD46" s="205"/>
      <c r="PE46" s="205"/>
      <c r="PF46" s="205"/>
      <c r="PG46" s="205"/>
      <c r="PH46" s="205"/>
      <c r="PI46" s="205"/>
      <c r="PJ46" s="205"/>
      <c r="PK46" s="205"/>
      <c r="PL46" s="205"/>
      <c r="PM46" s="205"/>
      <c r="PN46" s="205"/>
      <c r="PO46" s="205"/>
      <c r="PP46" s="205"/>
      <c r="PQ46" s="205"/>
      <c r="PR46" s="205"/>
      <c r="PS46" s="205"/>
      <c r="PT46" s="205"/>
      <c r="PU46" s="205"/>
      <c r="PV46" s="205"/>
      <c r="PW46" s="205"/>
      <c r="PX46" s="205"/>
      <c r="PY46" s="205"/>
      <c r="PZ46" s="205"/>
      <c r="QA46" s="205"/>
      <c r="QB46" s="205"/>
      <c r="QC46" s="205"/>
      <c r="QD46" s="205"/>
      <c r="QE46" s="205"/>
      <c r="QF46" s="205"/>
      <c r="QG46" s="205"/>
      <c r="QH46" s="205"/>
      <c r="QI46" s="205"/>
      <c r="QJ46" s="205"/>
      <c r="QK46" s="205"/>
      <c r="QL46" s="205"/>
      <c r="QM46" s="205"/>
      <c r="QN46" s="205"/>
      <c r="QO46" s="205"/>
      <c r="QP46" s="205"/>
      <c r="QQ46" s="205"/>
      <c r="QR46" s="205"/>
      <c r="QS46" s="205"/>
      <c r="QT46" s="205"/>
      <c r="QU46" s="205"/>
      <c r="QV46" s="205"/>
      <c r="QW46" s="205"/>
      <c r="QX46" s="205"/>
      <c r="QY46" s="205"/>
      <c r="QZ46" s="205"/>
      <c r="RA46" s="205"/>
      <c r="RB46" s="205"/>
      <c r="RC46" s="205"/>
      <c r="RD46" s="205"/>
      <c r="RE46" s="205"/>
      <c r="RF46" s="205"/>
      <c r="RG46" s="205"/>
      <c r="RH46" s="205"/>
      <c r="RI46" s="205"/>
      <c r="RJ46" s="205"/>
      <c r="RK46" s="205"/>
      <c r="RL46" s="205"/>
      <c r="RM46" s="205"/>
      <c r="RN46" s="205"/>
      <c r="RO46" s="205"/>
      <c r="RP46" s="205"/>
      <c r="RQ46" s="205"/>
      <c r="RR46" s="205"/>
      <c r="RS46" s="205"/>
      <c r="RT46" s="205"/>
      <c r="RU46" s="205"/>
      <c r="RV46" s="205"/>
      <c r="RW46" s="205"/>
      <c r="RX46" s="205"/>
      <c r="RY46" s="205"/>
    </row>
    <row r="47" s="195" customFormat="1" spans="1:493">
      <c r="A47" s="202"/>
      <c r="B47" s="200">
        <v>45</v>
      </c>
      <c r="C47" s="201" t="s">
        <v>2835</v>
      </c>
      <c r="D47" s="200" t="s">
        <v>2836</v>
      </c>
      <c r="E47" s="200">
        <v>59.8</v>
      </c>
      <c r="F47" s="200">
        <v>32</v>
      </c>
      <c r="G47" s="200">
        <v>5</v>
      </c>
      <c r="H47" s="200">
        <v>160</v>
      </c>
      <c r="I47" s="200">
        <v>299</v>
      </c>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05"/>
      <c r="AY47" s="205"/>
      <c r="AZ47" s="205"/>
      <c r="BA47" s="205"/>
      <c r="BB47" s="205"/>
      <c r="BC47" s="205"/>
      <c r="BD47" s="205"/>
      <c r="BE47" s="205"/>
      <c r="BF47" s="205"/>
      <c r="BG47" s="205"/>
      <c r="BH47" s="205"/>
      <c r="BI47" s="205"/>
      <c r="BJ47" s="205"/>
      <c r="BK47" s="205"/>
      <c r="BL47" s="205"/>
      <c r="BM47" s="205"/>
      <c r="BN47" s="205"/>
      <c r="BO47" s="205"/>
      <c r="BP47" s="205"/>
      <c r="BQ47" s="205"/>
      <c r="BR47" s="205"/>
      <c r="BS47" s="205"/>
      <c r="BT47" s="205"/>
      <c r="BU47" s="205"/>
      <c r="BV47" s="205"/>
      <c r="BW47" s="205"/>
      <c r="BX47" s="205"/>
      <c r="BY47" s="205"/>
      <c r="BZ47" s="205"/>
      <c r="CA47" s="205"/>
      <c r="CB47" s="205"/>
      <c r="CC47" s="205"/>
      <c r="CD47" s="205"/>
      <c r="CE47" s="205"/>
      <c r="CF47" s="205"/>
      <c r="CG47" s="205"/>
      <c r="CH47" s="205"/>
      <c r="CI47" s="205"/>
      <c r="CJ47" s="205"/>
      <c r="CK47" s="205"/>
      <c r="CL47" s="205"/>
      <c r="CM47" s="205"/>
      <c r="CN47" s="205"/>
      <c r="CO47" s="205"/>
      <c r="CP47" s="205"/>
      <c r="CQ47" s="205"/>
      <c r="CR47" s="205"/>
      <c r="CS47" s="205"/>
      <c r="CT47" s="205"/>
      <c r="CU47" s="205"/>
      <c r="CV47" s="205"/>
      <c r="CW47" s="205"/>
      <c r="CX47" s="205"/>
      <c r="CY47" s="205"/>
      <c r="CZ47" s="205"/>
      <c r="DA47" s="205"/>
      <c r="DB47" s="205"/>
      <c r="DC47" s="205"/>
      <c r="DD47" s="205"/>
      <c r="DE47" s="205"/>
      <c r="DF47" s="205"/>
      <c r="DG47" s="205"/>
      <c r="DH47" s="205"/>
      <c r="DI47" s="205"/>
      <c r="DJ47" s="205"/>
      <c r="DK47" s="205"/>
      <c r="DL47" s="205"/>
      <c r="DM47" s="205"/>
      <c r="DN47" s="205"/>
      <c r="DO47" s="205"/>
      <c r="DP47" s="205"/>
      <c r="DQ47" s="205"/>
      <c r="DR47" s="205"/>
      <c r="DS47" s="205"/>
      <c r="DT47" s="205"/>
      <c r="DU47" s="205"/>
      <c r="DV47" s="205"/>
      <c r="DW47" s="205"/>
      <c r="DX47" s="205"/>
      <c r="DY47" s="205"/>
      <c r="DZ47" s="205"/>
      <c r="EA47" s="205"/>
      <c r="EB47" s="205"/>
      <c r="EC47" s="205"/>
      <c r="ED47" s="205"/>
      <c r="EE47" s="205"/>
      <c r="EF47" s="205"/>
      <c r="EG47" s="205"/>
      <c r="EH47" s="205"/>
      <c r="EI47" s="205"/>
      <c r="EJ47" s="205"/>
      <c r="EK47" s="205"/>
      <c r="EL47" s="205"/>
      <c r="EM47" s="205"/>
      <c r="EN47" s="205"/>
      <c r="EO47" s="205"/>
      <c r="EP47" s="205"/>
      <c r="EQ47" s="205"/>
      <c r="ER47" s="205"/>
      <c r="ES47" s="205"/>
      <c r="ET47" s="205"/>
      <c r="EU47" s="205"/>
      <c r="EV47" s="205"/>
      <c r="EW47" s="205"/>
      <c r="EX47" s="205"/>
      <c r="EY47" s="205"/>
      <c r="EZ47" s="205"/>
      <c r="FA47" s="205"/>
      <c r="FB47" s="205"/>
      <c r="FC47" s="205"/>
      <c r="FD47" s="205"/>
      <c r="FE47" s="205"/>
      <c r="FF47" s="205"/>
      <c r="FG47" s="205"/>
      <c r="FH47" s="205"/>
      <c r="FI47" s="205"/>
      <c r="FJ47" s="205"/>
      <c r="FK47" s="205"/>
      <c r="FL47" s="205"/>
      <c r="FM47" s="205"/>
      <c r="FN47" s="205"/>
      <c r="FO47" s="205"/>
      <c r="FP47" s="205"/>
      <c r="FQ47" s="205"/>
      <c r="FR47" s="205"/>
      <c r="FS47" s="205"/>
      <c r="FT47" s="205"/>
      <c r="FU47" s="205"/>
      <c r="FV47" s="205"/>
      <c r="FW47" s="205"/>
      <c r="FX47" s="205"/>
      <c r="FY47" s="205"/>
      <c r="FZ47" s="205"/>
      <c r="GA47" s="205"/>
      <c r="GB47" s="205"/>
      <c r="GC47" s="205"/>
      <c r="GD47" s="205"/>
      <c r="GE47" s="205"/>
      <c r="GF47" s="205"/>
      <c r="GG47" s="205"/>
      <c r="GH47" s="205"/>
      <c r="GI47" s="205"/>
      <c r="GJ47" s="205"/>
      <c r="GK47" s="205"/>
      <c r="GL47" s="205"/>
      <c r="GM47" s="205"/>
      <c r="GN47" s="205"/>
      <c r="GO47" s="205"/>
      <c r="GP47" s="205"/>
      <c r="GQ47" s="205"/>
      <c r="GR47" s="205"/>
      <c r="GS47" s="205"/>
      <c r="GT47" s="205"/>
      <c r="GU47" s="205"/>
      <c r="GV47" s="205"/>
      <c r="GW47" s="205"/>
      <c r="GX47" s="205"/>
      <c r="GY47" s="205"/>
      <c r="GZ47" s="205"/>
      <c r="HA47" s="205"/>
      <c r="HB47" s="205"/>
      <c r="HC47" s="205"/>
      <c r="HD47" s="205"/>
      <c r="HE47" s="205"/>
      <c r="HF47" s="205"/>
      <c r="HG47" s="205"/>
      <c r="HH47" s="205"/>
      <c r="HI47" s="205"/>
      <c r="HJ47" s="205"/>
      <c r="HK47" s="205"/>
      <c r="HL47" s="205"/>
      <c r="HM47" s="205"/>
      <c r="HN47" s="205"/>
      <c r="HO47" s="205"/>
      <c r="HP47" s="205"/>
      <c r="HQ47" s="205"/>
      <c r="HR47" s="205"/>
      <c r="HS47" s="205"/>
      <c r="HT47" s="205"/>
      <c r="HU47" s="205"/>
      <c r="HV47" s="205"/>
      <c r="HW47" s="205"/>
      <c r="HX47" s="205"/>
      <c r="HY47" s="205"/>
      <c r="HZ47" s="205"/>
      <c r="IA47" s="205"/>
      <c r="IB47" s="205"/>
      <c r="IC47" s="205"/>
      <c r="ID47" s="205"/>
      <c r="IE47" s="205"/>
      <c r="IF47" s="205"/>
      <c r="IG47" s="205"/>
      <c r="IH47" s="205"/>
      <c r="II47" s="205"/>
      <c r="IJ47" s="205"/>
      <c r="IK47" s="205"/>
      <c r="IL47" s="205"/>
      <c r="IM47" s="205"/>
      <c r="IN47" s="205"/>
      <c r="IO47" s="205"/>
      <c r="IP47" s="205"/>
      <c r="IQ47" s="205"/>
      <c r="IR47" s="205"/>
      <c r="IS47" s="205"/>
      <c r="IT47" s="205"/>
      <c r="IU47" s="205"/>
      <c r="IV47" s="205"/>
      <c r="IW47" s="205"/>
      <c r="IX47" s="205"/>
      <c r="IY47" s="205"/>
      <c r="IZ47" s="205"/>
      <c r="JA47" s="205"/>
      <c r="JB47" s="205"/>
      <c r="JC47" s="205"/>
      <c r="JD47" s="205"/>
      <c r="JE47" s="205"/>
      <c r="JF47" s="205"/>
      <c r="JG47" s="205"/>
      <c r="JH47" s="205"/>
      <c r="JI47" s="205"/>
      <c r="JJ47" s="205"/>
      <c r="JK47" s="205"/>
      <c r="JL47" s="205"/>
      <c r="JM47" s="205"/>
      <c r="JN47" s="205"/>
      <c r="JO47" s="205"/>
      <c r="JP47" s="205"/>
      <c r="JQ47" s="205"/>
      <c r="JR47" s="205"/>
      <c r="JS47" s="205"/>
      <c r="JT47" s="205"/>
      <c r="JU47" s="205"/>
      <c r="JV47" s="205"/>
      <c r="JW47" s="205"/>
      <c r="JX47" s="205"/>
      <c r="JY47" s="205"/>
      <c r="JZ47" s="205"/>
      <c r="KA47" s="205"/>
      <c r="KB47" s="205"/>
      <c r="KC47" s="205"/>
      <c r="KD47" s="205"/>
      <c r="KE47" s="205"/>
      <c r="KF47" s="205"/>
      <c r="KG47" s="205"/>
      <c r="KH47" s="205"/>
      <c r="KI47" s="205"/>
      <c r="KJ47" s="205"/>
      <c r="KK47" s="205"/>
      <c r="KL47" s="205"/>
      <c r="KM47" s="205"/>
      <c r="KN47" s="205"/>
      <c r="KO47" s="205"/>
      <c r="KP47" s="205"/>
      <c r="KQ47" s="205"/>
      <c r="KR47" s="205"/>
      <c r="KS47" s="205"/>
      <c r="KT47" s="205"/>
      <c r="KU47" s="205"/>
      <c r="KV47" s="205"/>
      <c r="KW47" s="205"/>
      <c r="KX47" s="205"/>
      <c r="KY47" s="205"/>
      <c r="KZ47" s="205"/>
      <c r="LA47" s="205"/>
      <c r="LB47" s="205"/>
      <c r="LC47" s="205"/>
      <c r="LD47" s="205"/>
      <c r="LE47" s="205"/>
      <c r="LF47" s="205"/>
      <c r="LG47" s="205"/>
      <c r="LH47" s="205"/>
      <c r="LI47" s="205"/>
      <c r="LJ47" s="205"/>
      <c r="LK47" s="205"/>
      <c r="LL47" s="205"/>
      <c r="LM47" s="205"/>
      <c r="LN47" s="205"/>
      <c r="LO47" s="205"/>
      <c r="LP47" s="205"/>
      <c r="LQ47" s="205"/>
      <c r="LR47" s="205"/>
      <c r="LS47" s="205"/>
      <c r="LT47" s="205"/>
      <c r="LU47" s="205"/>
      <c r="LV47" s="205"/>
      <c r="LW47" s="205"/>
      <c r="LX47" s="205"/>
      <c r="LY47" s="205"/>
      <c r="LZ47" s="205"/>
      <c r="MA47" s="205"/>
      <c r="MB47" s="205"/>
      <c r="MC47" s="205"/>
      <c r="MD47" s="205"/>
      <c r="ME47" s="205"/>
      <c r="MF47" s="205"/>
      <c r="MG47" s="205"/>
      <c r="MH47" s="205"/>
      <c r="MI47" s="205"/>
      <c r="MJ47" s="205"/>
      <c r="MK47" s="205"/>
      <c r="ML47" s="205"/>
      <c r="MM47" s="205"/>
      <c r="MN47" s="205"/>
      <c r="MO47" s="205"/>
      <c r="MP47" s="205"/>
      <c r="MQ47" s="205"/>
      <c r="MR47" s="205"/>
      <c r="MS47" s="205"/>
      <c r="MT47" s="205"/>
      <c r="MU47" s="205"/>
      <c r="MV47" s="205"/>
      <c r="MW47" s="205"/>
      <c r="MX47" s="205"/>
      <c r="MY47" s="205"/>
      <c r="MZ47" s="205"/>
      <c r="NA47" s="205"/>
      <c r="NB47" s="205"/>
      <c r="NC47" s="205"/>
      <c r="ND47" s="205"/>
      <c r="NE47" s="205"/>
      <c r="NF47" s="205"/>
      <c r="NG47" s="205"/>
      <c r="NH47" s="205"/>
      <c r="NI47" s="205"/>
      <c r="NJ47" s="205"/>
      <c r="NK47" s="205"/>
      <c r="NL47" s="205"/>
      <c r="NM47" s="205"/>
      <c r="NN47" s="205"/>
      <c r="NO47" s="205"/>
      <c r="NP47" s="205"/>
      <c r="NQ47" s="205"/>
      <c r="NR47" s="205"/>
      <c r="NS47" s="205"/>
      <c r="NT47" s="205"/>
      <c r="NU47" s="205"/>
      <c r="NV47" s="205"/>
      <c r="NW47" s="205"/>
      <c r="NX47" s="205"/>
      <c r="NY47" s="205"/>
      <c r="NZ47" s="205"/>
      <c r="OA47" s="205"/>
      <c r="OB47" s="205"/>
      <c r="OC47" s="205"/>
      <c r="OD47" s="205"/>
      <c r="OE47" s="205"/>
      <c r="OF47" s="205"/>
      <c r="OG47" s="205"/>
      <c r="OH47" s="205"/>
      <c r="OI47" s="205"/>
      <c r="OJ47" s="205"/>
      <c r="OK47" s="205"/>
      <c r="OL47" s="205"/>
      <c r="OM47" s="205"/>
      <c r="ON47" s="205"/>
      <c r="OO47" s="205"/>
      <c r="OP47" s="205"/>
      <c r="OQ47" s="205"/>
      <c r="OR47" s="205"/>
      <c r="OS47" s="205"/>
      <c r="OT47" s="205"/>
      <c r="OU47" s="205"/>
      <c r="OV47" s="205"/>
      <c r="OW47" s="205"/>
      <c r="OX47" s="205"/>
      <c r="OY47" s="205"/>
      <c r="OZ47" s="205"/>
      <c r="PA47" s="205"/>
      <c r="PB47" s="205"/>
      <c r="PC47" s="205"/>
      <c r="PD47" s="205"/>
      <c r="PE47" s="205"/>
      <c r="PF47" s="205"/>
      <c r="PG47" s="205"/>
      <c r="PH47" s="205"/>
      <c r="PI47" s="205"/>
      <c r="PJ47" s="205"/>
      <c r="PK47" s="205"/>
      <c r="PL47" s="205"/>
      <c r="PM47" s="205"/>
      <c r="PN47" s="205"/>
      <c r="PO47" s="205"/>
      <c r="PP47" s="205"/>
      <c r="PQ47" s="205"/>
      <c r="PR47" s="205"/>
      <c r="PS47" s="205"/>
      <c r="PT47" s="205"/>
      <c r="PU47" s="205"/>
      <c r="PV47" s="205"/>
      <c r="PW47" s="205"/>
      <c r="PX47" s="205"/>
      <c r="PY47" s="205"/>
      <c r="PZ47" s="205"/>
      <c r="QA47" s="205"/>
      <c r="QB47" s="205"/>
      <c r="QC47" s="205"/>
      <c r="QD47" s="205"/>
      <c r="QE47" s="205"/>
      <c r="QF47" s="205"/>
      <c r="QG47" s="205"/>
      <c r="QH47" s="205"/>
      <c r="QI47" s="205"/>
      <c r="QJ47" s="205"/>
      <c r="QK47" s="205"/>
      <c r="QL47" s="205"/>
      <c r="QM47" s="205"/>
      <c r="QN47" s="205"/>
      <c r="QO47" s="205"/>
      <c r="QP47" s="205"/>
      <c r="QQ47" s="205"/>
      <c r="QR47" s="205"/>
      <c r="QS47" s="205"/>
      <c r="QT47" s="205"/>
      <c r="QU47" s="205"/>
      <c r="QV47" s="205"/>
      <c r="QW47" s="205"/>
      <c r="QX47" s="205"/>
      <c r="QY47" s="205"/>
      <c r="QZ47" s="205"/>
      <c r="RA47" s="205"/>
      <c r="RB47" s="205"/>
      <c r="RC47" s="205"/>
      <c r="RD47" s="205"/>
      <c r="RE47" s="205"/>
      <c r="RF47" s="205"/>
      <c r="RG47" s="205"/>
      <c r="RH47" s="205"/>
      <c r="RI47" s="205"/>
      <c r="RJ47" s="205"/>
      <c r="RK47" s="205"/>
      <c r="RL47" s="205"/>
      <c r="RM47" s="205"/>
      <c r="RN47" s="205"/>
      <c r="RO47" s="205"/>
      <c r="RP47" s="205"/>
      <c r="RQ47" s="205"/>
      <c r="RR47" s="205"/>
      <c r="RS47" s="205"/>
      <c r="RT47" s="205"/>
      <c r="RU47" s="205"/>
      <c r="RV47" s="205"/>
      <c r="RW47" s="205"/>
      <c r="RX47" s="205"/>
      <c r="RY47" s="205"/>
    </row>
    <row r="48" s="195" customFormat="1" spans="1:493">
      <c r="A48" s="202"/>
      <c r="B48" s="200">
        <v>46</v>
      </c>
      <c r="C48" s="201" t="s">
        <v>2837</v>
      </c>
      <c r="D48" s="200" t="s">
        <v>2838</v>
      </c>
      <c r="E48" s="200">
        <v>51.8</v>
      </c>
      <c r="F48" s="200">
        <v>14</v>
      </c>
      <c r="G48" s="200">
        <v>5</v>
      </c>
      <c r="H48" s="200">
        <v>70</v>
      </c>
      <c r="I48" s="200">
        <v>259</v>
      </c>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c r="AP48" s="205"/>
      <c r="AQ48" s="205"/>
      <c r="AR48" s="205"/>
      <c r="AS48" s="205"/>
      <c r="AT48" s="205"/>
      <c r="AU48" s="205"/>
      <c r="AV48" s="205"/>
      <c r="AW48" s="205"/>
      <c r="AX48" s="205"/>
      <c r="AY48" s="205"/>
      <c r="AZ48" s="205"/>
      <c r="BA48" s="205"/>
      <c r="BB48" s="205"/>
      <c r="BC48" s="205"/>
      <c r="BD48" s="205"/>
      <c r="BE48" s="205"/>
      <c r="BF48" s="205"/>
      <c r="BG48" s="205"/>
      <c r="BH48" s="205"/>
      <c r="BI48" s="205"/>
      <c r="BJ48" s="205"/>
      <c r="BK48" s="205"/>
      <c r="BL48" s="205"/>
      <c r="BM48" s="205"/>
      <c r="BN48" s="205"/>
      <c r="BO48" s="205"/>
      <c r="BP48" s="205"/>
      <c r="BQ48" s="205"/>
      <c r="BR48" s="205"/>
      <c r="BS48" s="205"/>
      <c r="BT48" s="205"/>
      <c r="BU48" s="205"/>
      <c r="BV48" s="205"/>
      <c r="BW48" s="205"/>
      <c r="BX48" s="205"/>
      <c r="BY48" s="205"/>
      <c r="BZ48" s="205"/>
      <c r="CA48" s="205"/>
      <c r="CB48" s="205"/>
      <c r="CC48" s="205"/>
      <c r="CD48" s="205"/>
      <c r="CE48" s="205"/>
      <c r="CF48" s="205"/>
      <c r="CG48" s="205"/>
      <c r="CH48" s="205"/>
      <c r="CI48" s="205"/>
      <c r="CJ48" s="205"/>
      <c r="CK48" s="205"/>
      <c r="CL48" s="205"/>
      <c r="CM48" s="205"/>
      <c r="CN48" s="205"/>
      <c r="CO48" s="205"/>
      <c r="CP48" s="205"/>
      <c r="CQ48" s="205"/>
      <c r="CR48" s="205"/>
      <c r="CS48" s="205"/>
      <c r="CT48" s="205"/>
      <c r="CU48" s="205"/>
      <c r="CV48" s="205"/>
      <c r="CW48" s="205"/>
      <c r="CX48" s="205"/>
      <c r="CY48" s="205"/>
      <c r="CZ48" s="205"/>
      <c r="DA48" s="205"/>
      <c r="DB48" s="205"/>
      <c r="DC48" s="205"/>
      <c r="DD48" s="205"/>
      <c r="DE48" s="205"/>
      <c r="DF48" s="205"/>
      <c r="DG48" s="205"/>
      <c r="DH48" s="205"/>
      <c r="DI48" s="205"/>
      <c r="DJ48" s="205"/>
      <c r="DK48" s="205"/>
      <c r="DL48" s="205"/>
      <c r="DM48" s="205"/>
      <c r="DN48" s="205"/>
      <c r="DO48" s="205"/>
      <c r="DP48" s="205"/>
      <c r="DQ48" s="205"/>
      <c r="DR48" s="205"/>
      <c r="DS48" s="205"/>
      <c r="DT48" s="205"/>
      <c r="DU48" s="205"/>
      <c r="DV48" s="205"/>
      <c r="DW48" s="205"/>
      <c r="DX48" s="205"/>
      <c r="DY48" s="205"/>
      <c r="DZ48" s="205"/>
      <c r="EA48" s="205"/>
      <c r="EB48" s="205"/>
      <c r="EC48" s="205"/>
      <c r="ED48" s="205"/>
      <c r="EE48" s="205"/>
      <c r="EF48" s="205"/>
      <c r="EG48" s="205"/>
      <c r="EH48" s="205"/>
      <c r="EI48" s="205"/>
      <c r="EJ48" s="205"/>
      <c r="EK48" s="205"/>
      <c r="EL48" s="205"/>
      <c r="EM48" s="205"/>
      <c r="EN48" s="205"/>
      <c r="EO48" s="205"/>
      <c r="EP48" s="205"/>
      <c r="EQ48" s="205"/>
      <c r="ER48" s="205"/>
      <c r="ES48" s="205"/>
      <c r="ET48" s="205"/>
      <c r="EU48" s="205"/>
      <c r="EV48" s="205"/>
      <c r="EW48" s="205"/>
      <c r="EX48" s="205"/>
      <c r="EY48" s="205"/>
      <c r="EZ48" s="205"/>
      <c r="FA48" s="205"/>
      <c r="FB48" s="205"/>
      <c r="FC48" s="205"/>
      <c r="FD48" s="205"/>
      <c r="FE48" s="205"/>
      <c r="FF48" s="205"/>
      <c r="FG48" s="205"/>
      <c r="FH48" s="205"/>
      <c r="FI48" s="205"/>
      <c r="FJ48" s="205"/>
      <c r="FK48" s="205"/>
      <c r="FL48" s="205"/>
      <c r="FM48" s="205"/>
      <c r="FN48" s="205"/>
      <c r="FO48" s="205"/>
      <c r="FP48" s="205"/>
      <c r="FQ48" s="205"/>
      <c r="FR48" s="205"/>
      <c r="FS48" s="205"/>
      <c r="FT48" s="205"/>
      <c r="FU48" s="205"/>
      <c r="FV48" s="205"/>
      <c r="FW48" s="205"/>
      <c r="FX48" s="205"/>
      <c r="FY48" s="205"/>
      <c r="FZ48" s="205"/>
      <c r="GA48" s="205"/>
      <c r="GB48" s="205"/>
      <c r="GC48" s="205"/>
      <c r="GD48" s="205"/>
      <c r="GE48" s="205"/>
      <c r="GF48" s="205"/>
      <c r="GG48" s="205"/>
      <c r="GH48" s="205"/>
      <c r="GI48" s="205"/>
      <c r="GJ48" s="205"/>
      <c r="GK48" s="205"/>
      <c r="GL48" s="205"/>
      <c r="GM48" s="205"/>
      <c r="GN48" s="205"/>
      <c r="GO48" s="205"/>
      <c r="GP48" s="205"/>
      <c r="GQ48" s="205"/>
      <c r="GR48" s="205"/>
      <c r="GS48" s="205"/>
      <c r="GT48" s="205"/>
      <c r="GU48" s="205"/>
      <c r="GV48" s="205"/>
      <c r="GW48" s="205"/>
      <c r="GX48" s="205"/>
      <c r="GY48" s="205"/>
      <c r="GZ48" s="205"/>
      <c r="HA48" s="205"/>
      <c r="HB48" s="205"/>
      <c r="HC48" s="205"/>
      <c r="HD48" s="205"/>
      <c r="HE48" s="205"/>
      <c r="HF48" s="205"/>
      <c r="HG48" s="205"/>
      <c r="HH48" s="205"/>
      <c r="HI48" s="205"/>
      <c r="HJ48" s="205"/>
      <c r="HK48" s="205"/>
      <c r="HL48" s="205"/>
      <c r="HM48" s="205"/>
      <c r="HN48" s="205"/>
      <c r="HO48" s="205"/>
      <c r="HP48" s="205"/>
      <c r="HQ48" s="205"/>
      <c r="HR48" s="205"/>
      <c r="HS48" s="205"/>
      <c r="HT48" s="205"/>
      <c r="HU48" s="205"/>
      <c r="HV48" s="205"/>
      <c r="HW48" s="205"/>
      <c r="HX48" s="205"/>
      <c r="HY48" s="205"/>
      <c r="HZ48" s="205"/>
      <c r="IA48" s="205"/>
      <c r="IB48" s="205"/>
      <c r="IC48" s="205"/>
      <c r="ID48" s="205"/>
      <c r="IE48" s="205"/>
      <c r="IF48" s="205"/>
      <c r="IG48" s="205"/>
      <c r="IH48" s="205"/>
      <c r="II48" s="205"/>
      <c r="IJ48" s="205"/>
      <c r="IK48" s="205"/>
      <c r="IL48" s="205"/>
      <c r="IM48" s="205"/>
      <c r="IN48" s="205"/>
      <c r="IO48" s="205"/>
      <c r="IP48" s="205"/>
      <c r="IQ48" s="205"/>
      <c r="IR48" s="205"/>
      <c r="IS48" s="205"/>
      <c r="IT48" s="205"/>
      <c r="IU48" s="205"/>
      <c r="IV48" s="205"/>
      <c r="IW48" s="205"/>
      <c r="IX48" s="205"/>
      <c r="IY48" s="205"/>
      <c r="IZ48" s="205"/>
      <c r="JA48" s="205"/>
      <c r="JB48" s="205"/>
      <c r="JC48" s="205"/>
      <c r="JD48" s="205"/>
      <c r="JE48" s="205"/>
      <c r="JF48" s="205"/>
      <c r="JG48" s="205"/>
      <c r="JH48" s="205"/>
      <c r="JI48" s="205"/>
      <c r="JJ48" s="205"/>
      <c r="JK48" s="205"/>
      <c r="JL48" s="205"/>
      <c r="JM48" s="205"/>
      <c r="JN48" s="205"/>
      <c r="JO48" s="205"/>
      <c r="JP48" s="205"/>
      <c r="JQ48" s="205"/>
      <c r="JR48" s="205"/>
      <c r="JS48" s="205"/>
      <c r="JT48" s="205"/>
      <c r="JU48" s="205"/>
      <c r="JV48" s="205"/>
      <c r="JW48" s="205"/>
      <c r="JX48" s="205"/>
      <c r="JY48" s="205"/>
      <c r="JZ48" s="205"/>
      <c r="KA48" s="205"/>
      <c r="KB48" s="205"/>
      <c r="KC48" s="205"/>
      <c r="KD48" s="205"/>
      <c r="KE48" s="205"/>
      <c r="KF48" s="205"/>
      <c r="KG48" s="205"/>
      <c r="KH48" s="205"/>
      <c r="KI48" s="205"/>
      <c r="KJ48" s="205"/>
      <c r="KK48" s="205"/>
      <c r="KL48" s="205"/>
      <c r="KM48" s="205"/>
      <c r="KN48" s="205"/>
      <c r="KO48" s="205"/>
      <c r="KP48" s="205"/>
      <c r="KQ48" s="205"/>
      <c r="KR48" s="205"/>
      <c r="KS48" s="205"/>
      <c r="KT48" s="205"/>
      <c r="KU48" s="205"/>
      <c r="KV48" s="205"/>
      <c r="KW48" s="205"/>
      <c r="KX48" s="205"/>
      <c r="KY48" s="205"/>
      <c r="KZ48" s="205"/>
      <c r="LA48" s="205"/>
      <c r="LB48" s="205"/>
      <c r="LC48" s="205"/>
      <c r="LD48" s="205"/>
      <c r="LE48" s="205"/>
      <c r="LF48" s="205"/>
      <c r="LG48" s="205"/>
      <c r="LH48" s="205"/>
      <c r="LI48" s="205"/>
      <c r="LJ48" s="205"/>
      <c r="LK48" s="205"/>
      <c r="LL48" s="205"/>
      <c r="LM48" s="205"/>
      <c r="LN48" s="205"/>
      <c r="LO48" s="205"/>
      <c r="LP48" s="205"/>
      <c r="LQ48" s="205"/>
      <c r="LR48" s="205"/>
      <c r="LS48" s="205"/>
      <c r="LT48" s="205"/>
      <c r="LU48" s="205"/>
      <c r="LV48" s="205"/>
      <c r="LW48" s="205"/>
      <c r="LX48" s="205"/>
      <c r="LY48" s="205"/>
      <c r="LZ48" s="205"/>
      <c r="MA48" s="205"/>
      <c r="MB48" s="205"/>
      <c r="MC48" s="205"/>
      <c r="MD48" s="205"/>
      <c r="ME48" s="205"/>
      <c r="MF48" s="205"/>
      <c r="MG48" s="205"/>
      <c r="MH48" s="205"/>
      <c r="MI48" s="205"/>
      <c r="MJ48" s="205"/>
      <c r="MK48" s="205"/>
      <c r="ML48" s="205"/>
      <c r="MM48" s="205"/>
      <c r="MN48" s="205"/>
      <c r="MO48" s="205"/>
      <c r="MP48" s="205"/>
      <c r="MQ48" s="205"/>
      <c r="MR48" s="205"/>
      <c r="MS48" s="205"/>
      <c r="MT48" s="205"/>
      <c r="MU48" s="205"/>
      <c r="MV48" s="205"/>
      <c r="MW48" s="205"/>
      <c r="MX48" s="205"/>
      <c r="MY48" s="205"/>
      <c r="MZ48" s="205"/>
      <c r="NA48" s="205"/>
      <c r="NB48" s="205"/>
      <c r="NC48" s="205"/>
      <c r="ND48" s="205"/>
      <c r="NE48" s="205"/>
      <c r="NF48" s="205"/>
      <c r="NG48" s="205"/>
      <c r="NH48" s="205"/>
      <c r="NI48" s="205"/>
      <c r="NJ48" s="205"/>
      <c r="NK48" s="205"/>
      <c r="NL48" s="205"/>
      <c r="NM48" s="205"/>
      <c r="NN48" s="205"/>
      <c r="NO48" s="205"/>
      <c r="NP48" s="205"/>
      <c r="NQ48" s="205"/>
      <c r="NR48" s="205"/>
      <c r="NS48" s="205"/>
      <c r="NT48" s="205"/>
      <c r="NU48" s="205"/>
      <c r="NV48" s="205"/>
      <c r="NW48" s="205"/>
      <c r="NX48" s="205"/>
      <c r="NY48" s="205"/>
      <c r="NZ48" s="205"/>
      <c r="OA48" s="205"/>
      <c r="OB48" s="205"/>
      <c r="OC48" s="205"/>
      <c r="OD48" s="205"/>
      <c r="OE48" s="205"/>
      <c r="OF48" s="205"/>
      <c r="OG48" s="205"/>
      <c r="OH48" s="205"/>
      <c r="OI48" s="205"/>
      <c r="OJ48" s="205"/>
      <c r="OK48" s="205"/>
      <c r="OL48" s="205"/>
      <c r="OM48" s="205"/>
      <c r="ON48" s="205"/>
      <c r="OO48" s="205"/>
      <c r="OP48" s="205"/>
      <c r="OQ48" s="205"/>
      <c r="OR48" s="205"/>
      <c r="OS48" s="205"/>
      <c r="OT48" s="205"/>
      <c r="OU48" s="205"/>
      <c r="OV48" s="205"/>
      <c r="OW48" s="205"/>
      <c r="OX48" s="205"/>
      <c r="OY48" s="205"/>
      <c r="OZ48" s="205"/>
      <c r="PA48" s="205"/>
      <c r="PB48" s="205"/>
      <c r="PC48" s="205"/>
      <c r="PD48" s="205"/>
      <c r="PE48" s="205"/>
      <c r="PF48" s="205"/>
      <c r="PG48" s="205"/>
      <c r="PH48" s="205"/>
      <c r="PI48" s="205"/>
      <c r="PJ48" s="205"/>
      <c r="PK48" s="205"/>
      <c r="PL48" s="205"/>
      <c r="PM48" s="205"/>
      <c r="PN48" s="205"/>
      <c r="PO48" s="205"/>
      <c r="PP48" s="205"/>
      <c r="PQ48" s="205"/>
      <c r="PR48" s="205"/>
      <c r="PS48" s="205"/>
      <c r="PT48" s="205"/>
      <c r="PU48" s="205"/>
      <c r="PV48" s="205"/>
      <c r="PW48" s="205"/>
      <c r="PX48" s="205"/>
      <c r="PY48" s="205"/>
      <c r="PZ48" s="205"/>
      <c r="QA48" s="205"/>
      <c r="QB48" s="205"/>
      <c r="QC48" s="205"/>
      <c r="QD48" s="205"/>
      <c r="QE48" s="205"/>
      <c r="QF48" s="205"/>
      <c r="QG48" s="205"/>
      <c r="QH48" s="205"/>
      <c r="QI48" s="205"/>
      <c r="QJ48" s="205"/>
      <c r="QK48" s="205"/>
      <c r="QL48" s="205"/>
      <c r="QM48" s="205"/>
      <c r="QN48" s="205"/>
      <c r="QO48" s="205"/>
      <c r="QP48" s="205"/>
      <c r="QQ48" s="205"/>
      <c r="QR48" s="205"/>
      <c r="QS48" s="205"/>
      <c r="QT48" s="205"/>
      <c r="QU48" s="205"/>
      <c r="QV48" s="205"/>
      <c r="QW48" s="205"/>
      <c r="QX48" s="205"/>
      <c r="QY48" s="205"/>
      <c r="QZ48" s="205"/>
      <c r="RA48" s="205"/>
      <c r="RB48" s="205"/>
      <c r="RC48" s="205"/>
      <c r="RD48" s="205"/>
      <c r="RE48" s="205"/>
      <c r="RF48" s="205"/>
      <c r="RG48" s="205"/>
      <c r="RH48" s="205"/>
      <c r="RI48" s="205"/>
      <c r="RJ48" s="205"/>
      <c r="RK48" s="205"/>
      <c r="RL48" s="205"/>
      <c r="RM48" s="205"/>
      <c r="RN48" s="205"/>
      <c r="RO48" s="205"/>
      <c r="RP48" s="205"/>
      <c r="RQ48" s="205"/>
      <c r="RR48" s="205"/>
      <c r="RS48" s="205"/>
      <c r="RT48" s="205"/>
      <c r="RU48" s="205"/>
      <c r="RV48" s="205"/>
      <c r="RW48" s="205"/>
      <c r="RX48" s="205"/>
      <c r="RY48" s="205"/>
    </row>
    <row r="49" s="195" customFormat="1" spans="1:493">
      <c r="A49" s="202"/>
      <c r="B49" s="200">
        <v>47</v>
      </c>
      <c r="C49" s="201" t="s">
        <v>2839</v>
      </c>
      <c r="D49" s="200" t="s">
        <v>2840</v>
      </c>
      <c r="E49" s="200">
        <v>16.9</v>
      </c>
      <c r="F49" s="200">
        <v>7</v>
      </c>
      <c r="G49" s="200">
        <v>5</v>
      </c>
      <c r="H49" s="200">
        <v>35</v>
      </c>
      <c r="I49" s="200">
        <v>84.5</v>
      </c>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5"/>
      <c r="AY49" s="205"/>
      <c r="AZ49" s="205"/>
      <c r="BA49" s="205"/>
      <c r="BB49" s="205"/>
      <c r="BC49" s="205"/>
      <c r="BD49" s="205"/>
      <c r="BE49" s="205"/>
      <c r="BF49" s="205"/>
      <c r="BG49" s="205"/>
      <c r="BH49" s="205"/>
      <c r="BI49" s="205"/>
      <c r="BJ49" s="205"/>
      <c r="BK49" s="205"/>
      <c r="BL49" s="205"/>
      <c r="BM49" s="205"/>
      <c r="BN49" s="205"/>
      <c r="BO49" s="205"/>
      <c r="BP49" s="205"/>
      <c r="BQ49" s="205"/>
      <c r="BR49" s="205"/>
      <c r="BS49" s="205"/>
      <c r="BT49" s="205"/>
      <c r="BU49" s="205"/>
      <c r="BV49" s="205"/>
      <c r="BW49" s="205"/>
      <c r="BX49" s="205"/>
      <c r="BY49" s="205"/>
      <c r="BZ49" s="205"/>
      <c r="CA49" s="205"/>
      <c r="CB49" s="205"/>
      <c r="CC49" s="205"/>
      <c r="CD49" s="205"/>
      <c r="CE49" s="205"/>
      <c r="CF49" s="205"/>
      <c r="CG49" s="205"/>
      <c r="CH49" s="205"/>
      <c r="CI49" s="205"/>
      <c r="CJ49" s="205"/>
      <c r="CK49" s="205"/>
      <c r="CL49" s="205"/>
      <c r="CM49" s="205"/>
      <c r="CN49" s="205"/>
      <c r="CO49" s="205"/>
      <c r="CP49" s="205"/>
      <c r="CQ49" s="205"/>
      <c r="CR49" s="205"/>
      <c r="CS49" s="205"/>
      <c r="CT49" s="205"/>
      <c r="CU49" s="205"/>
      <c r="CV49" s="205"/>
      <c r="CW49" s="205"/>
      <c r="CX49" s="205"/>
      <c r="CY49" s="205"/>
      <c r="CZ49" s="205"/>
      <c r="DA49" s="205"/>
      <c r="DB49" s="205"/>
      <c r="DC49" s="205"/>
      <c r="DD49" s="205"/>
      <c r="DE49" s="205"/>
      <c r="DF49" s="205"/>
      <c r="DG49" s="205"/>
      <c r="DH49" s="205"/>
      <c r="DI49" s="205"/>
      <c r="DJ49" s="205"/>
      <c r="DK49" s="205"/>
      <c r="DL49" s="205"/>
      <c r="DM49" s="205"/>
      <c r="DN49" s="205"/>
      <c r="DO49" s="205"/>
      <c r="DP49" s="205"/>
      <c r="DQ49" s="205"/>
      <c r="DR49" s="205"/>
      <c r="DS49" s="205"/>
      <c r="DT49" s="205"/>
      <c r="DU49" s="205"/>
      <c r="DV49" s="205"/>
      <c r="DW49" s="205"/>
      <c r="DX49" s="205"/>
      <c r="DY49" s="205"/>
      <c r="DZ49" s="205"/>
      <c r="EA49" s="205"/>
      <c r="EB49" s="205"/>
      <c r="EC49" s="205"/>
      <c r="ED49" s="205"/>
      <c r="EE49" s="205"/>
      <c r="EF49" s="205"/>
      <c r="EG49" s="205"/>
      <c r="EH49" s="205"/>
      <c r="EI49" s="205"/>
      <c r="EJ49" s="205"/>
      <c r="EK49" s="205"/>
      <c r="EL49" s="205"/>
      <c r="EM49" s="205"/>
      <c r="EN49" s="205"/>
      <c r="EO49" s="205"/>
      <c r="EP49" s="205"/>
      <c r="EQ49" s="205"/>
      <c r="ER49" s="205"/>
      <c r="ES49" s="205"/>
      <c r="ET49" s="205"/>
      <c r="EU49" s="205"/>
      <c r="EV49" s="205"/>
      <c r="EW49" s="205"/>
      <c r="EX49" s="205"/>
      <c r="EY49" s="205"/>
      <c r="EZ49" s="205"/>
      <c r="FA49" s="205"/>
      <c r="FB49" s="205"/>
      <c r="FC49" s="205"/>
      <c r="FD49" s="205"/>
      <c r="FE49" s="205"/>
      <c r="FF49" s="205"/>
      <c r="FG49" s="205"/>
      <c r="FH49" s="205"/>
      <c r="FI49" s="205"/>
      <c r="FJ49" s="205"/>
      <c r="FK49" s="205"/>
      <c r="FL49" s="205"/>
      <c r="FM49" s="205"/>
      <c r="FN49" s="205"/>
      <c r="FO49" s="205"/>
      <c r="FP49" s="205"/>
      <c r="FQ49" s="205"/>
      <c r="FR49" s="205"/>
      <c r="FS49" s="205"/>
      <c r="FT49" s="205"/>
      <c r="FU49" s="205"/>
      <c r="FV49" s="205"/>
      <c r="FW49" s="205"/>
      <c r="FX49" s="205"/>
      <c r="FY49" s="205"/>
      <c r="FZ49" s="205"/>
      <c r="GA49" s="205"/>
      <c r="GB49" s="205"/>
      <c r="GC49" s="205"/>
      <c r="GD49" s="205"/>
      <c r="GE49" s="205"/>
      <c r="GF49" s="205"/>
      <c r="GG49" s="205"/>
      <c r="GH49" s="205"/>
      <c r="GI49" s="205"/>
      <c r="GJ49" s="205"/>
      <c r="GK49" s="205"/>
      <c r="GL49" s="205"/>
      <c r="GM49" s="205"/>
      <c r="GN49" s="205"/>
      <c r="GO49" s="205"/>
      <c r="GP49" s="205"/>
      <c r="GQ49" s="205"/>
      <c r="GR49" s="205"/>
      <c r="GS49" s="205"/>
      <c r="GT49" s="205"/>
      <c r="GU49" s="205"/>
      <c r="GV49" s="205"/>
      <c r="GW49" s="205"/>
      <c r="GX49" s="205"/>
      <c r="GY49" s="205"/>
      <c r="GZ49" s="205"/>
      <c r="HA49" s="205"/>
      <c r="HB49" s="205"/>
      <c r="HC49" s="205"/>
      <c r="HD49" s="205"/>
      <c r="HE49" s="205"/>
      <c r="HF49" s="205"/>
      <c r="HG49" s="205"/>
      <c r="HH49" s="205"/>
      <c r="HI49" s="205"/>
      <c r="HJ49" s="205"/>
      <c r="HK49" s="205"/>
      <c r="HL49" s="205"/>
      <c r="HM49" s="205"/>
      <c r="HN49" s="205"/>
      <c r="HO49" s="205"/>
      <c r="HP49" s="205"/>
      <c r="HQ49" s="205"/>
      <c r="HR49" s="205"/>
      <c r="HS49" s="205"/>
      <c r="HT49" s="205"/>
      <c r="HU49" s="205"/>
      <c r="HV49" s="205"/>
      <c r="HW49" s="205"/>
      <c r="HX49" s="205"/>
      <c r="HY49" s="205"/>
      <c r="HZ49" s="205"/>
      <c r="IA49" s="205"/>
      <c r="IB49" s="205"/>
      <c r="IC49" s="205"/>
      <c r="ID49" s="205"/>
      <c r="IE49" s="205"/>
      <c r="IF49" s="205"/>
      <c r="IG49" s="205"/>
      <c r="IH49" s="205"/>
      <c r="II49" s="205"/>
      <c r="IJ49" s="205"/>
      <c r="IK49" s="205"/>
      <c r="IL49" s="205"/>
      <c r="IM49" s="205"/>
      <c r="IN49" s="205"/>
      <c r="IO49" s="205"/>
      <c r="IP49" s="205"/>
      <c r="IQ49" s="205"/>
      <c r="IR49" s="205"/>
      <c r="IS49" s="205"/>
      <c r="IT49" s="205"/>
      <c r="IU49" s="205"/>
      <c r="IV49" s="205"/>
      <c r="IW49" s="205"/>
      <c r="IX49" s="205"/>
      <c r="IY49" s="205"/>
      <c r="IZ49" s="205"/>
      <c r="JA49" s="205"/>
      <c r="JB49" s="205"/>
      <c r="JC49" s="205"/>
      <c r="JD49" s="205"/>
      <c r="JE49" s="205"/>
      <c r="JF49" s="205"/>
      <c r="JG49" s="205"/>
      <c r="JH49" s="205"/>
      <c r="JI49" s="205"/>
      <c r="JJ49" s="205"/>
      <c r="JK49" s="205"/>
      <c r="JL49" s="205"/>
      <c r="JM49" s="205"/>
      <c r="JN49" s="205"/>
      <c r="JO49" s="205"/>
      <c r="JP49" s="205"/>
      <c r="JQ49" s="205"/>
      <c r="JR49" s="205"/>
      <c r="JS49" s="205"/>
      <c r="JT49" s="205"/>
      <c r="JU49" s="205"/>
      <c r="JV49" s="205"/>
      <c r="JW49" s="205"/>
      <c r="JX49" s="205"/>
      <c r="JY49" s="205"/>
      <c r="JZ49" s="205"/>
      <c r="KA49" s="205"/>
      <c r="KB49" s="205"/>
      <c r="KC49" s="205"/>
      <c r="KD49" s="205"/>
      <c r="KE49" s="205"/>
      <c r="KF49" s="205"/>
      <c r="KG49" s="205"/>
      <c r="KH49" s="205"/>
      <c r="KI49" s="205"/>
      <c r="KJ49" s="205"/>
      <c r="KK49" s="205"/>
      <c r="KL49" s="205"/>
      <c r="KM49" s="205"/>
      <c r="KN49" s="205"/>
      <c r="KO49" s="205"/>
      <c r="KP49" s="205"/>
      <c r="KQ49" s="205"/>
      <c r="KR49" s="205"/>
      <c r="KS49" s="205"/>
      <c r="KT49" s="205"/>
      <c r="KU49" s="205"/>
      <c r="KV49" s="205"/>
      <c r="KW49" s="205"/>
      <c r="KX49" s="205"/>
      <c r="KY49" s="205"/>
      <c r="KZ49" s="205"/>
      <c r="LA49" s="205"/>
      <c r="LB49" s="205"/>
      <c r="LC49" s="205"/>
      <c r="LD49" s="205"/>
      <c r="LE49" s="205"/>
      <c r="LF49" s="205"/>
      <c r="LG49" s="205"/>
      <c r="LH49" s="205"/>
      <c r="LI49" s="205"/>
      <c r="LJ49" s="205"/>
      <c r="LK49" s="205"/>
      <c r="LL49" s="205"/>
      <c r="LM49" s="205"/>
      <c r="LN49" s="205"/>
      <c r="LO49" s="205"/>
      <c r="LP49" s="205"/>
      <c r="LQ49" s="205"/>
      <c r="LR49" s="205"/>
      <c r="LS49" s="205"/>
      <c r="LT49" s="205"/>
      <c r="LU49" s="205"/>
      <c r="LV49" s="205"/>
      <c r="LW49" s="205"/>
      <c r="LX49" s="205"/>
      <c r="LY49" s="205"/>
      <c r="LZ49" s="205"/>
      <c r="MA49" s="205"/>
      <c r="MB49" s="205"/>
      <c r="MC49" s="205"/>
      <c r="MD49" s="205"/>
      <c r="ME49" s="205"/>
      <c r="MF49" s="205"/>
      <c r="MG49" s="205"/>
      <c r="MH49" s="205"/>
      <c r="MI49" s="205"/>
      <c r="MJ49" s="205"/>
      <c r="MK49" s="205"/>
      <c r="ML49" s="205"/>
      <c r="MM49" s="205"/>
      <c r="MN49" s="205"/>
      <c r="MO49" s="205"/>
      <c r="MP49" s="205"/>
      <c r="MQ49" s="205"/>
      <c r="MR49" s="205"/>
      <c r="MS49" s="205"/>
      <c r="MT49" s="205"/>
      <c r="MU49" s="205"/>
      <c r="MV49" s="205"/>
      <c r="MW49" s="205"/>
      <c r="MX49" s="205"/>
      <c r="MY49" s="205"/>
      <c r="MZ49" s="205"/>
      <c r="NA49" s="205"/>
      <c r="NB49" s="205"/>
      <c r="NC49" s="205"/>
      <c r="ND49" s="205"/>
      <c r="NE49" s="205"/>
      <c r="NF49" s="205"/>
      <c r="NG49" s="205"/>
      <c r="NH49" s="205"/>
      <c r="NI49" s="205"/>
      <c r="NJ49" s="205"/>
      <c r="NK49" s="205"/>
      <c r="NL49" s="205"/>
      <c r="NM49" s="205"/>
      <c r="NN49" s="205"/>
      <c r="NO49" s="205"/>
      <c r="NP49" s="205"/>
      <c r="NQ49" s="205"/>
      <c r="NR49" s="205"/>
      <c r="NS49" s="205"/>
      <c r="NT49" s="205"/>
      <c r="NU49" s="205"/>
      <c r="NV49" s="205"/>
      <c r="NW49" s="205"/>
      <c r="NX49" s="205"/>
      <c r="NY49" s="205"/>
      <c r="NZ49" s="205"/>
      <c r="OA49" s="205"/>
      <c r="OB49" s="205"/>
      <c r="OC49" s="205"/>
      <c r="OD49" s="205"/>
      <c r="OE49" s="205"/>
      <c r="OF49" s="205"/>
      <c r="OG49" s="205"/>
      <c r="OH49" s="205"/>
      <c r="OI49" s="205"/>
      <c r="OJ49" s="205"/>
      <c r="OK49" s="205"/>
      <c r="OL49" s="205"/>
      <c r="OM49" s="205"/>
      <c r="ON49" s="205"/>
      <c r="OO49" s="205"/>
      <c r="OP49" s="205"/>
      <c r="OQ49" s="205"/>
      <c r="OR49" s="205"/>
      <c r="OS49" s="205"/>
      <c r="OT49" s="205"/>
      <c r="OU49" s="205"/>
      <c r="OV49" s="205"/>
      <c r="OW49" s="205"/>
      <c r="OX49" s="205"/>
      <c r="OY49" s="205"/>
      <c r="OZ49" s="205"/>
      <c r="PA49" s="205"/>
      <c r="PB49" s="205"/>
      <c r="PC49" s="205"/>
      <c r="PD49" s="205"/>
      <c r="PE49" s="205"/>
      <c r="PF49" s="205"/>
      <c r="PG49" s="205"/>
      <c r="PH49" s="205"/>
      <c r="PI49" s="205"/>
      <c r="PJ49" s="205"/>
      <c r="PK49" s="205"/>
      <c r="PL49" s="205"/>
      <c r="PM49" s="205"/>
      <c r="PN49" s="205"/>
      <c r="PO49" s="205"/>
      <c r="PP49" s="205"/>
      <c r="PQ49" s="205"/>
      <c r="PR49" s="205"/>
      <c r="PS49" s="205"/>
      <c r="PT49" s="205"/>
      <c r="PU49" s="205"/>
      <c r="PV49" s="205"/>
      <c r="PW49" s="205"/>
      <c r="PX49" s="205"/>
      <c r="PY49" s="205"/>
      <c r="PZ49" s="205"/>
      <c r="QA49" s="205"/>
      <c r="QB49" s="205"/>
      <c r="QC49" s="205"/>
      <c r="QD49" s="205"/>
      <c r="QE49" s="205"/>
      <c r="QF49" s="205"/>
      <c r="QG49" s="205"/>
      <c r="QH49" s="205"/>
      <c r="QI49" s="205"/>
      <c r="QJ49" s="205"/>
      <c r="QK49" s="205"/>
      <c r="QL49" s="205"/>
      <c r="QM49" s="205"/>
      <c r="QN49" s="205"/>
      <c r="QO49" s="205"/>
      <c r="QP49" s="205"/>
      <c r="QQ49" s="205"/>
      <c r="QR49" s="205"/>
      <c r="QS49" s="205"/>
      <c r="QT49" s="205"/>
      <c r="QU49" s="205"/>
      <c r="QV49" s="205"/>
      <c r="QW49" s="205"/>
      <c r="QX49" s="205"/>
      <c r="QY49" s="205"/>
      <c r="QZ49" s="205"/>
      <c r="RA49" s="205"/>
      <c r="RB49" s="205"/>
      <c r="RC49" s="205"/>
      <c r="RD49" s="205"/>
      <c r="RE49" s="205"/>
      <c r="RF49" s="205"/>
      <c r="RG49" s="205"/>
      <c r="RH49" s="205"/>
      <c r="RI49" s="205"/>
      <c r="RJ49" s="205"/>
      <c r="RK49" s="205"/>
      <c r="RL49" s="205"/>
      <c r="RM49" s="205"/>
      <c r="RN49" s="205"/>
      <c r="RO49" s="205"/>
      <c r="RP49" s="205"/>
      <c r="RQ49" s="205"/>
      <c r="RR49" s="205"/>
      <c r="RS49" s="205"/>
      <c r="RT49" s="205"/>
      <c r="RU49" s="205"/>
      <c r="RV49" s="205"/>
      <c r="RW49" s="205"/>
      <c r="RX49" s="205"/>
      <c r="RY49" s="205"/>
    </row>
    <row r="50" s="195" customFormat="1" spans="1:493">
      <c r="A50" s="202"/>
      <c r="B50" s="200">
        <v>48</v>
      </c>
      <c r="C50" s="201" t="s">
        <v>2841</v>
      </c>
      <c r="D50" s="200" t="s">
        <v>2842</v>
      </c>
      <c r="E50" s="200">
        <v>27</v>
      </c>
      <c r="F50" s="200">
        <v>20</v>
      </c>
      <c r="G50" s="200">
        <v>3</v>
      </c>
      <c r="H50" s="200">
        <v>60</v>
      </c>
      <c r="I50" s="200">
        <v>81</v>
      </c>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5"/>
      <c r="AY50" s="205"/>
      <c r="AZ50" s="205"/>
      <c r="BA50" s="205"/>
      <c r="BB50" s="205"/>
      <c r="BC50" s="205"/>
      <c r="BD50" s="205"/>
      <c r="BE50" s="205"/>
      <c r="BF50" s="205"/>
      <c r="BG50" s="205"/>
      <c r="BH50" s="205"/>
      <c r="BI50" s="205"/>
      <c r="BJ50" s="205"/>
      <c r="BK50" s="205"/>
      <c r="BL50" s="205"/>
      <c r="BM50" s="205"/>
      <c r="BN50" s="205"/>
      <c r="BO50" s="205"/>
      <c r="BP50" s="205"/>
      <c r="BQ50" s="205"/>
      <c r="BR50" s="205"/>
      <c r="BS50" s="205"/>
      <c r="BT50" s="205"/>
      <c r="BU50" s="205"/>
      <c r="BV50" s="205"/>
      <c r="BW50" s="205"/>
      <c r="BX50" s="205"/>
      <c r="BY50" s="205"/>
      <c r="BZ50" s="205"/>
      <c r="CA50" s="205"/>
      <c r="CB50" s="205"/>
      <c r="CC50" s="205"/>
      <c r="CD50" s="205"/>
      <c r="CE50" s="205"/>
      <c r="CF50" s="205"/>
      <c r="CG50" s="205"/>
      <c r="CH50" s="205"/>
      <c r="CI50" s="205"/>
      <c r="CJ50" s="205"/>
      <c r="CK50" s="205"/>
      <c r="CL50" s="205"/>
      <c r="CM50" s="205"/>
      <c r="CN50" s="205"/>
      <c r="CO50" s="205"/>
      <c r="CP50" s="205"/>
      <c r="CQ50" s="205"/>
      <c r="CR50" s="205"/>
      <c r="CS50" s="205"/>
      <c r="CT50" s="205"/>
      <c r="CU50" s="205"/>
      <c r="CV50" s="205"/>
      <c r="CW50" s="205"/>
      <c r="CX50" s="205"/>
      <c r="CY50" s="205"/>
      <c r="CZ50" s="205"/>
      <c r="DA50" s="205"/>
      <c r="DB50" s="205"/>
      <c r="DC50" s="205"/>
      <c r="DD50" s="205"/>
      <c r="DE50" s="205"/>
      <c r="DF50" s="205"/>
      <c r="DG50" s="205"/>
      <c r="DH50" s="205"/>
      <c r="DI50" s="205"/>
      <c r="DJ50" s="205"/>
      <c r="DK50" s="205"/>
      <c r="DL50" s="205"/>
      <c r="DM50" s="205"/>
      <c r="DN50" s="205"/>
      <c r="DO50" s="205"/>
      <c r="DP50" s="205"/>
      <c r="DQ50" s="205"/>
      <c r="DR50" s="205"/>
      <c r="DS50" s="205"/>
      <c r="DT50" s="205"/>
      <c r="DU50" s="205"/>
      <c r="DV50" s="205"/>
      <c r="DW50" s="205"/>
      <c r="DX50" s="205"/>
      <c r="DY50" s="205"/>
      <c r="DZ50" s="205"/>
      <c r="EA50" s="205"/>
      <c r="EB50" s="205"/>
      <c r="EC50" s="205"/>
      <c r="ED50" s="205"/>
      <c r="EE50" s="205"/>
      <c r="EF50" s="205"/>
      <c r="EG50" s="205"/>
      <c r="EH50" s="205"/>
      <c r="EI50" s="205"/>
      <c r="EJ50" s="205"/>
      <c r="EK50" s="205"/>
      <c r="EL50" s="205"/>
      <c r="EM50" s="205"/>
      <c r="EN50" s="205"/>
      <c r="EO50" s="205"/>
      <c r="EP50" s="205"/>
      <c r="EQ50" s="205"/>
      <c r="ER50" s="205"/>
      <c r="ES50" s="205"/>
      <c r="ET50" s="205"/>
      <c r="EU50" s="205"/>
      <c r="EV50" s="205"/>
      <c r="EW50" s="205"/>
      <c r="EX50" s="205"/>
      <c r="EY50" s="205"/>
      <c r="EZ50" s="205"/>
      <c r="FA50" s="205"/>
      <c r="FB50" s="205"/>
      <c r="FC50" s="205"/>
      <c r="FD50" s="205"/>
      <c r="FE50" s="205"/>
      <c r="FF50" s="205"/>
      <c r="FG50" s="205"/>
      <c r="FH50" s="205"/>
      <c r="FI50" s="205"/>
      <c r="FJ50" s="205"/>
      <c r="FK50" s="205"/>
      <c r="FL50" s="205"/>
      <c r="FM50" s="205"/>
      <c r="FN50" s="205"/>
      <c r="FO50" s="205"/>
      <c r="FP50" s="205"/>
      <c r="FQ50" s="205"/>
      <c r="FR50" s="205"/>
      <c r="FS50" s="205"/>
      <c r="FT50" s="205"/>
      <c r="FU50" s="205"/>
      <c r="FV50" s="205"/>
      <c r="FW50" s="205"/>
      <c r="FX50" s="205"/>
      <c r="FY50" s="205"/>
      <c r="FZ50" s="205"/>
      <c r="GA50" s="205"/>
      <c r="GB50" s="205"/>
      <c r="GC50" s="205"/>
      <c r="GD50" s="205"/>
      <c r="GE50" s="205"/>
      <c r="GF50" s="205"/>
      <c r="GG50" s="205"/>
      <c r="GH50" s="205"/>
      <c r="GI50" s="205"/>
      <c r="GJ50" s="205"/>
      <c r="GK50" s="205"/>
      <c r="GL50" s="205"/>
      <c r="GM50" s="205"/>
      <c r="GN50" s="205"/>
      <c r="GO50" s="205"/>
      <c r="GP50" s="205"/>
      <c r="GQ50" s="205"/>
      <c r="GR50" s="205"/>
      <c r="GS50" s="205"/>
      <c r="GT50" s="205"/>
      <c r="GU50" s="205"/>
      <c r="GV50" s="205"/>
      <c r="GW50" s="205"/>
      <c r="GX50" s="205"/>
      <c r="GY50" s="205"/>
      <c r="GZ50" s="205"/>
      <c r="HA50" s="205"/>
      <c r="HB50" s="205"/>
      <c r="HC50" s="205"/>
      <c r="HD50" s="205"/>
      <c r="HE50" s="205"/>
      <c r="HF50" s="205"/>
      <c r="HG50" s="205"/>
      <c r="HH50" s="205"/>
      <c r="HI50" s="205"/>
      <c r="HJ50" s="205"/>
      <c r="HK50" s="205"/>
      <c r="HL50" s="205"/>
      <c r="HM50" s="205"/>
      <c r="HN50" s="205"/>
      <c r="HO50" s="205"/>
      <c r="HP50" s="205"/>
      <c r="HQ50" s="205"/>
      <c r="HR50" s="205"/>
      <c r="HS50" s="205"/>
      <c r="HT50" s="205"/>
      <c r="HU50" s="205"/>
      <c r="HV50" s="205"/>
      <c r="HW50" s="205"/>
      <c r="HX50" s="205"/>
      <c r="HY50" s="205"/>
      <c r="HZ50" s="205"/>
      <c r="IA50" s="205"/>
      <c r="IB50" s="205"/>
      <c r="IC50" s="205"/>
      <c r="ID50" s="205"/>
      <c r="IE50" s="205"/>
      <c r="IF50" s="205"/>
      <c r="IG50" s="205"/>
      <c r="IH50" s="205"/>
      <c r="II50" s="205"/>
      <c r="IJ50" s="205"/>
      <c r="IK50" s="205"/>
      <c r="IL50" s="205"/>
      <c r="IM50" s="205"/>
      <c r="IN50" s="205"/>
      <c r="IO50" s="205"/>
      <c r="IP50" s="205"/>
      <c r="IQ50" s="205"/>
      <c r="IR50" s="205"/>
      <c r="IS50" s="205"/>
      <c r="IT50" s="205"/>
      <c r="IU50" s="205"/>
      <c r="IV50" s="205"/>
      <c r="IW50" s="205"/>
      <c r="IX50" s="205"/>
      <c r="IY50" s="205"/>
      <c r="IZ50" s="205"/>
      <c r="JA50" s="205"/>
      <c r="JB50" s="205"/>
      <c r="JC50" s="205"/>
      <c r="JD50" s="205"/>
      <c r="JE50" s="205"/>
      <c r="JF50" s="205"/>
      <c r="JG50" s="205"/>
      <c r="JH50" s="205"/>
      <c r="JI50" s="205"/>
      <c r="JJ50" s="205"/>
      <c r="JK50" s="205"/>
      <c r="JL50" s="205"/>
      <c r="JM50" s="205"/>
      <c r="JN50" s="205"/>
      <c r="JO50" s="205"/>
      <c r="JP50" s="205"/>
      <c r="JQ50" s="205"/>
      <c r="JR50" s="205"/>
      <c r="JS50" s="205"/>
      <c r="JT50" s="205"/>
      <c r="JU50" s="205"/>
      <c r="JV50" s="205"/>
      <c r="JW50" s="205"/>
      <c r="JX50" s="205"/>
      <c r="JY50" s="205"/>
      <c r="JZ50" s="205"/>
      <c r="KA50" s="205"/>
      <c r="KB50" s="205"/>
      <c r="KC50" s="205"/>
      <c r="KD50" s="205"/>
      <c r="KE50" s="205"/>
      <c r="KF50" s="205"/>
      <c r="KG50" s="205"/>
      <c r="KH50" s="205"/>
      <c r="KI50" s="205"/>
      <c r="KJ50" s="205"/>
      <c r="KK50" s="205"/>
      <c r="KL50" s="205"/>
      <c r="KM50" s="205"/>
      <c r="KN50" s="205"/>
      <c r="KO50" s="205"/>
      <c r="KP50" s="205"/>
      <c r="KQ50" s="205"/>
      <c r="KR50" s="205"/>
      <c r="KS50" s="205"/>
      <c r="KT50" s="205"/>
      <c r="KU50" s="205"/>
      <c r="KV50" s="205"/>
      <c r="KW50" s="205"/>
      <c r="KX50" s="205"/>
      <c r="KY50" s="205"/>
      <c r="KZ50" s="205"/>
      <c r="LA50" s="205"/>
      <c r="LB50" s="205"/>
      <c r="LC50" s="205"/>
      <c r="LD50" s="205"/>
      <c r="LE50" s="205"/>
      <c r="LF50" s="205"/>
      <c r="LG50" s="205"/>
      <c r="LH50" s="205"/>
      <c r="LI50" s="205"/>
      <c r="LJ50" s="205"/>
      <c r="LK50" s="205"/>
      <c r="LL50" s="205"/>
      <c r="LM50" s="205"/>
      <c r="LN50" s="205"/>
      <c r="LO50" s="205"/>
      <c r="LP50" s="205"/>
      <c r="LQ50" s="205"/>
      <c r="LR50" s="205"/>
      <c r="LS50" s="205"/>
      <c r="LT50" s="205"/>
      <c r="LU50" s="205"/>
      <c r="LV50" s="205"/>
      <c r="LW50" s="205"/>
      <c r="LX50" s="205"/>
      <c r="LY50" s="205"/>
      <c r="LZ50" s="205"/>
      <c r="MA50" s="205"/>
      <c r="MB50" s="205"/>
      <c r="MC50" s="205"/>
      <c r="MD50" s="205"/>
      <c r="ME50" s="205"/>
      <c r="MF50" s="205"/>
      <c r="MG50" s="205"/>
      <c r="MH50" s="205"/>
      <c r="MI50" s="205"/>
      <c r="MJ50" s="205"/>
      <c r="MK50" s="205"/>
      <c r="ML50" s="205"/>
      <c r="MM50" s="205"/>
      <c r="MN50" s="205"/>
      <c r="MO50" s="205"/>
      <c r="MP50" s="205"/>
      <c r="MQ50" s="205"/>
      <c r="MR50" s="205"/>
      <c r="MS50" s="205"/>
      <c r="MT50" s="205"/>
      <c r="MU50" s="205"/>
      <c r="MV50" s="205"/>
      <c r="MW50" s="205"/>
      <c r="MX50" s="205"/>
      <c r="MY50" s="205"/>
      <c r="MZ50" s="205"/>
      <c r="NA50" s="205"/>
      <c r="NB50" s="205"/>
      <c r="NC50" s="205"/>
      <c r="ND50" s="205"/>
      <c r="NE50" s="205"/>
      <c r="NF50" s="205"/>
      <c r="NG50" s="205"/>
      <c r="NH50" s="205"/>
      <c r="NI50" s="205"/>
      <c r="NJ50" s="205"/>
      <c r="NK50" s="205"/>
      <c r="NL50" s="205"/>
      <c r="NM50" s="205"/>
      <c r="NN50" s="205"/>
      <c r="NO50" s="205"/>
      <c r="NP50" s="205"/>
      <c r="NQ50" s="205"/>
      <c r="NR50" s="205"/>
      <c r="NS50" s="205"/>
      <c r="NT50" s="205"/>
      <c r="NU50" s="205"/>
      <c r="NV50" s="205"/>
      <c r="NW50" s="205"/>
      <c r="NX50" s="205"/>
      <c r="NY50" s="205"/>
      <c r="NZ50" s="205"/>
      <c r="OA50" s="205"/>
      <c r="OB50" s="205"/>
      <c r="OC50" s="205"/>
      <c r="OD50" s="205"/>
      <c r="OE50" s="205"/>
      <c r="OF50" s="205"/>
      <c r="OG50" s="205"/>
      <c r="OH50" s="205"/>
      <c r="OI50" s="205"/>
      <c r="OJ50" s="205"/>
      <c r="OK50" s="205"/>
      <c r="OL50" s="205"/>
      <c r="OM50" s="205"/>
      <c r="ON50" s="205"/>
      <c r="OO50" s="205"/>
      <c r="OP50" s="205"/>
      <c r="OQ50" s="205"/>
      <c r="OR50" s="205"/>
      <c r="OS50" s="205"/>
      <c r="OT50" s="205"/>
      <c r="OU50" s="205"/>
      <c r="OV50" s="205"/>
      <c r="OW50" s="205"/>
      <c r="OX50" s="205"/>
      <c r="OY50" s="205"/>
      <c r="OZ50" s="205"/>
      <c r="PA50" s="205"/>
      <c r="PB50" s="205"/>
      <c r="PC50" s="205"/>
      <c r="PD50" s="205"/>
      <c r="PE50" s="205"/>
      <c r="PF50" s="205"/>
      <c r="PG50" s="205"/>
      <c r="PH50" s="205"/>
      <c r="PI50" s="205"/>
      <c r="PJ50" s="205"/>
      <c r="PK50" s="205"/>
      <c r="PL50" s="205"/>
      <c r="PM50" s="205"/>
      <c r="PN50" s="205"/>
      <c r="PO50" s="205"/>
      <c r="PP50" s="205"/>
      <c r="PQ50" s="205"/>
      <c r="PR50" s="205"/>
      <c r="PS50" s="205"/>
      <c r="PT50" s="205"/>
      <c r="PU50" s="205"/>
      <c r="PV50" s="205"/>
      <c r="PW50" s="205"/>
      <c r="PX50" s="205"/>
      <c r="PY50" s="205"/>
      <c r="PZ50" s="205"/>
      <c r="QA50" s="205"/>
      <c r="QB50" s="205"/>
      <c r="QC50" s="205"/>
      <c r="QD50" s="205"/>
      <c r="QE50" s="205"/>
      <c r="QF50" s="205"/>
      <c r="QG50" s="205"/>
      <c r="QH50" s="205"/>
      <c r="QI50" s="205"/>
      <c r="QJ50" s="205"/>
      <c r="QK50" s="205"/>
      <c r="QL50" s="205"/>
      <c r="QM50" s="205"/>
      <c r="QN50" s="205"/>
      <c r="QO50" s="205"/>
      <c r="QP50" s="205"/>
      <c r="QQ50" s="205"/>
      <c r="QR50" s="205"/>
      <c r="QS50" s="205"/>
      <c r="QT50" s="205"/>
      <c r="QU50" s="205"/>
      <c r="QV50" s="205"/>
      <c r="QW50" s="205"/>
      <c r="QX50" s="205"/>
      <c r="QY50" s="205"/>
      <c r="QZ50" s="205"/>
      <c r="RA50" s="205"/>
      <c r="RB50" s="205"/>
      <c r="RC50" s="205"/>
      <c r="RD50" s="205"/>
      <c r="RE50" s="205"/>
      <c r="RF50" s="205"/>
      <c r="RG50" s="205"/>
      <c r="RH50" s="205"/>
      <c r="RI50" s="205"/>
      <c r="RJ50" s="205"/>
      <c r="RK50" s="205"/>
      <c r="RL50" s="205"/>
      <c r="RM50" s="205"/>
      <c r="RN50" s="205"/>
      <c r="RO50" s="205"/>
      <c r="RP50" s="205"/>
      <c r="RQ50" s="205"/>
      <c r="RR50" s="205"/>
      <c r="RS50" s="205"/>
      <c r="RT50" s="205"/>
      <c r="RU50" s="205"/>
      <c r="RV50" s="205"/>
      <c r="RW50" s="205"/>
      <c r="RX50" s="205"/>
      <c r="RY50" s="205"/>
    </row>
    <row r="51" s="195" customFormat="1" spans="1:493">
      <c r="A51" s="202"/>
      <c r="B51" s="200">
        <v>49</v>
      </c>
      <c r="C51" s="201" t="s">
        <v>2843</v>
      </c>
      <c r="D51" s="200" t="s">
        <v>2844</v>
      </c>
      <c r="E51" s="200">
        <v>44</v>
      </c>
      <c r="F51" s="200">
        <v>6</v>
      </c>
      <c r="G51" s="200">
        <v>4</v>
      </c>
      <c r="H51" s="200">
        <v>24</v>
      </c>
      <c r="I51" s="200">
        <v>176</v>
      </c>
      <c r="J51" s="20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5"/>
      <c r="AI51" s="205"/>
      <c r="AJ51" s="205"/>
      <c r="AK51" s="205"/>
      <c r="AL51" s="205"/>
      <c r="AM51" s="205"/>
      <c r="AN51" s="205"/>
      <c r="AO51" s="205"/>
      <c r="AP51" s="205"/>
      <c r="AQ51" s="205"/>
      <c r="AR51" s="205"/>
      <c r="AS51" s="205"/>
      <c r="AT51" s="205"/>
      <c r="AU51" s="205"/>
      <c r="AV51" s="205"/>
      <c r="AW51" s="205"/>
      <c r="AX51" s="205"/>
      <c r="AY51" s="205"/>
      <c r="AZ51" s="205"/>
      <c r="BA51" s="205"/>
      <c r="BB51" s="205"/>
      <c r="BC51" s="205"/>
      <c r="BD51" s="205"/>
      <c r="BE51" s="205"/>
      <c r="BF51" s="205"/>
      <c r="BG51" s="205"/>
      <c r="BH51" s="205"/>
      <c r="BI51" s="205"/>
      <c r="BJ51" s="205"/>
      <c r="BK51" s="205"/>
      <c r="BL51" s="205"/>
      <c r="BM51" s="205"/>
      <c r="BN51" s="205"/>
      <c r="BO51" s="205"/>
      <c r="BP51" s="205"/>
      <c r="BQ51" s="205"/>
      <c r="BR51" s="205"/>
      <c r="BS51" s="205"/>
      <c r="BT51" s="205"/>
      <c r="BU51" s="205"/>
      <c r="BV51" s="205"/>
      <c r="BW51" s="205"/>
      <c r="BX51" s="205"/>
      <c r="BY51" s="205"/>
      <c r="BZ51" s="205"/>
      <c r="CA51" s="205"/>
      <c r="CB51" s="205"/>
      <c r="CC51" s="205"/>
      <c r="CD51" s="205"/>
      <c r="CE51" s="205"/>
      <c r="CF51" s="205"/>
      <c r="CG51" s="205"/>
      <c r="CH51" s="205"/>
      <c r="CI51" s="205"/>
      <c r="CJ51" s="205"/>
      <c r="CK51" s="205"/>
      <c r="CL51" s="205"/>
      <c r="CM51" s="205"/>
      <c r="CN51" s="205"/>
      <c r="CO51" s="205"/>
      <c r="CP51" s="205"/>
      <c r="CQ51" s="205"/>
      <c r="CR51" s="205"/>
      <c r="CS51" s="205"/>
      <c r="CT51" s="205"/>
      <c r="CU51" s="205"/>
      <c r="CV51" s="205"/>
      <c r="CW51" s="205"/>
      <c r="CX51" s="205"/>
      <c r="CY51" s="205"/>
      <c r="CZ51" s="205"/>
      <c r="DA51" s="205"/>
      <c r="DB51" s="205"/>
      <c r="DC51" s="205"/>
      <c r="DD51" s="205"/>
      <c r="DE51" s="205"/>
      <c r="DF51" s="205"/>
      <c r="DG51" s="205"/>
      <c r="DH51" s="205"/>
      <c r="DI51" s="205"/>
      <c r="DJ51" s="205"/>
      <c r="DK51" s="205"/>
      <c r="DL51" s="205"/>
      <c r="DM51" s="205"/>
      <c r="DN51" s="205"/>
      <c r="DO51" s="205"/>
      <c r="DP51" s="205"/>
      <c r="DQ51" s="205"/>
      <c r="DR51" s="205"/>
      <c r="DS51" s="205"/>
      <c r="DT51" s="205"/>
      <c r="DU51" s="205"/>
      <c r="DV51" s="205"/>
      <c r="DW51" s="205"/>
      <c r="DX51" s="205"/>
      <c r="DY51" s="205"/>
      <c r="DZ51" s="205"/>
      <c r="EA51" s="205"/>
      <c r="EB51" s="205"/>
      <c r="EC51" s="205"/>
      <c r="ED51" s="205"/>
      <c r="EE51" s="205"/>
      <c r="EF51" s="205"/>
      <c r="EG51" s="205"/>
      <c r="EH51" s="205"/>
      <c r="EI51" s="205"/>
      <c r="EJ51" s="205"/>
      <c r="EK51" s="205"/>
      <c r="EL51" s="205"/>
      <c r="EM51" s="205"/>
      <c r="EN51" s="205"/>
      <c r="EO51" s="205"/>
      <c r="EP51" s="205"/>
      <c r="EQ51" s="205"/>
      <c r="ER51" s="205"/>
      <c r="ES51" s="205"/>
      <c r="ET51" s="205"/>
      <c r="EU51" s="205"/>
      <c r="EV51" s="205"/>
      <c r="EW51" s="205"/>
      <c r="EX51" s="205"/>
      <c r="EY51" s="205"/>
      <c r="EZ51" s="205"/>
      <c r="FA51" s="205"/>
      <c r="FB51" s="205"/>
      <c r="FC51" s="205"/>
      <c r="FD51" s="205"/>
      <c r="FE51" s="205"/>
      <c r="FF51" s="205"/>
      <c r="FG51" s="205"/>
      <c r="FH51" s="205"/>
      <c r="FI51" s="205"/>
      <c r="FJ51" s="205"/>
      <c r="FK51" s="205"/>
      <c r="FL51" s="205"/>
      <c r="FM51" s="205"/>
      <c r="FN51" s="205"/>
      <c r="FO51" s="205"/>
      <c r="FP51" s="205"/>
      <c r="FQ51" s="205"/>
      <c r="FR51" s="205"/>
      <c r="FS51" s="205"/>
      <c r="FT51" s="205"/>
      <c r="FU51" s="205"/>
      <c r="FV51" s="205"/>
      <c r="FW51" s="205"/>
      <c r="FX51" s="205"/>
      <c r="FY51" s="205"/>
      <c r="FZ51" s="205"/>
      <c r="GA51" s="205"/>
      <c r="GB51" s="205"/>
      <c r="GC51" s="205"/>
      <c r="GD51" s="205"/>
      <c r="GE51" s="205"/>
      <c r="GF51" s="205"/>
      <c r="GG51" s="205"/>
      <c r="GH51" s="205"/>
      <c r="GI51" s="205"/>
      <c r="GJ51" s="205"/>
      <c r="GK51" s="205"/>
      <c r="GL51" s="205"/>
      <c r="GM51" s="205"/>
      <c r="GN51" s="205"/>
      <c r="GO51" s="205"/>
      <c r="GP51" s="205"/>
      <c r="GQ51" s="205"/>
      <c r="GR51" s="205"/>
      <c r="GS51" s="205"/>
      <c r="GT51" s="205"/>
      <c r="GU51" s="205"/>
      <c r="GV51" s="205"/>
      <c r="GW51" s="205"/>
      <c r="GX51" s="205"/>
      <c r="GY51" s="205"/>
      <c r="GZ51" s="205"/>
      <c r="HA51" s="205"/>
      <c r="HB51" s="205"/>
      <c r="HC51" s="205"/>
      <c r="HD51" s="205"/>
      <c r="HE51" s="205"/>
      <c r="HF51" s="205"/>
      <c r="HG51" s="205"/>
      <c r="HH51" s="205"/>
      <c r="HI51" s="205"/>
      <c r="HJ51" s="205"/>
      <c r="HK51" s="205"/>
      <c r="HL51" s="205"/>
      <c r="HM51" s="205"/>
      <c r="HN51" s="205"/>
      <c r="HO51" s="205"/>
      <c r="HP51" s="205"/>
      <c r="HQ51" s="205"/>
      <c r="HR51" s="205"/>
      <c r="HS51" s="205"/>
      <c r="HT51" s="205"/>
      <c r="HU51" s="205"/>
      <c r="HV51" s="205"/>
      <c r="HW51" s="205"/>
      <c r="HX51" s="205"/>
      <c r="HY51" s="205"/>
      <c r="HZ51" s="205"/>
      <c r="IA51" s="205"/>
      <c r="IB51" s="205"/>
      <c r="IC51" s="205"/>
      <c r="ID51" s="205"/>
      <c r="IE51" s="205"/>
      <c r="IF51" s="205"/>
      <c r="IG51" s="205"/>
      <c r="IH51" s="205"/>
      <c r="II51" s="205"/>
      <c r="IJ51" s="205"/>
      <c r="IK51" s="205"/>
      <c r="IL51" s="205"/>
      <c r="IM51" s="205"/>
      <c r="IN51" s="205"/>
      <c r="IO51" s="205"/>
      <c r="IP51" s="205"/>
      <c r="IQ51" s="205"/>
      <c r="IR51" s="205"/>
      <c r="IS51" s="205"/>
      <c r="IT51" s="205"/>
      <c r="IU51" s="205"/>
      <c r="IV51" s="205"/>
      <c r="IW51" s="205"/>
      <c r="IX51" s="205"/>
      <c r="IY51" s="205"/>
      <c r="IZ51" s="205"/>
      <c r="JA51" s="205"/>
      <c r="JB51" s="205"/>
      <c r="JC51" s="205"/>
      <c r="JD51" s="205"/>
      <c r="JE51" s="205"/>
      <c r="JF51" s="205"/>
      <c r="JG51" s="205"/>
      <c r="JH51" s="205"/>
      <c r="JI51" s="205"/>
      <c r="JJ51" s="205"/>
      <c r="JK51" s="205"/>
      <c r="JL51" s="205"/>
      <c r="JM51" s="205"/>
      <c r="JN51" s="205"/>
      <c r="JO51" s="205"/>
      <c r="JP51" s="205"/>
      <c r="JQ51" s="205"/>
      <c r="JR51" s="205"/>
      <c r="JS51" s="205"/>
      <c r="JT51" s="205"/>
      <c r="JU51" s="205"/>
      <c r="JV51" s="205"/>
      <c r="JW51" s="205"/>
      <c r="JX51" s="205"/>
      <c r="JY51" s="205"/>
      <c r="JZ51" s="205"/>
      <c r="KA51" s="205"/>
      <c r="KB51" s="205"/>
      <c r="KC51" s="205"/>
      <c r="KD51" s="205"/>
      <c r="KE51" s="205"/>
      <c r="KF51" s="205"/>
      <c r="KG51" s="205"/>
      <c r="KH51" s="205"/>
      <c r="KI51" s="205"/>
      <c r="KJ51" s="205"/>
      <c r="KK51" s="205"/>
      <c r="KL51" s="205"/>
      <c r="KM51" s="205"/>
      <c r="KN51" s="205"/>
      <c r="KO51" s="205"/>
      <c r="KP51" s="205"/>
      <c r="KQ51" s="205"/>
      <c r="KR51" s="205"/>
      <c r="KS51" s="205"/>
      <c r="KT51" s="205"/>
      <c r="KU51" s="205"/>
      <c r="KV51" s="205"/>
      <c r="KW51" s="205"/>
      <c r="KX51" s="205"/>
      <c r="KY51" s="205"/>
      <c r="KZ51" s="205"/>
      <c r="LA51" s="205"/>
      <c r="LB51" s="205"/>
      <c r="LC51" s="205"/>
      <c r="LD51" s="205"/>
      <c r="LE51" s="205"/>
      <c r="LF51" s="205"/>
      <c r="LG51" s="205"/>
      <c r="LH51" s="205"/>
      <c r="LI51" s="205"/>
      <c r="LJ51" s="205"/>
      <c r="LK51" s="205"/>
      <c r="LL51" s="205"/>
      <c r="LM51" s="205"/>
      <c r="LN51" s="205"/>
      <c r="LO51" s="205"/>
      <c r="LP51" s="205"/>
      <c r="LQ51" s="205"/>
      <c r="LR51" s="205"/>
      <c r="LS51" s="205"/>
      <c r="LT51" s="205"/>
      <c r="LU51" s="205"/>
      <c r="LV51" s="205"/>
      <c r="LW51" s="205"/>
      <c r="LX51" s="205"/>
      <c r="LY51" s="205"/>
      <c r="LZ51" s="205"/>
      <c r="MA51" s="205"/>
      <c r="MB51" s="205"/>
      <c r="MC51" s="205"/>
      <c r="MD51" s="205"/>
      <c r="ME51" s="205"/>
      <c r="MF51" s="205"/>
      <c r="MG51" s="205"/>
      <c r="MH51" s="205"/>
      <c r="MI51" s="205"/>
      <c r="MJ51" s="205"/>
      <c r="MK51" s="205"/>
      <c r="ML51" s="205"/>
      <c r="MM51" s="205"/>
      <c r="MN51" s="205"/>
      <c r="MO51" s="205"/>
      <c r="MP51" s="205"/>
      <c r="MQ51" s="205"/>
      <c r="MR51" s="205"/>
      <c r="MS51" s="205"/>
      <c r="MT51" s="205"/>
      <c r="MU51" s="205"/>
      <c r="MV51" s="205"/>
      <c r="MW51" s="205"/>
      <c r="MX51" s="205"/>
      <c r="MY51" s="205"/>
      <c r="MZ51" s="205"/>
      <c r="NA51" s="205"/>
      <c r="NB51" s="205"/>
      <c r="NC51" s="205"/>
      <c r="ND51" s="205"/>
      <c r="NE51" s="205"/>
      <c r="NF51" s="205"/>
      <c r="NG51" s="205"/>
      <c r="NH51" s="205"/>
      <c r="NI51" s="205"/>
      <c r="NJ51" s="205"/>
      <c r="NK51" s="205"/>
      <c r="NL51" s="205"/>
      <c r="NM51" s="205"/>
      <c r="NN51" s="205"/>
      <c r="NO51" s="205"/>
      <c r="NP51" s="205"/>
      <c r="NQ51" s="205"/>
      <c r="NR51" s="205"/>
      <c r="NS51" s="205"/>
      <c r="NT51" s="205"/>
      <c r="NU51" s="205"/>
      <c r="NV51" s="205"/>
      <c r="NW51" s="205"/>
      <c r="NX51" s="205"/>
      <c r="NY51" s="205"/>
      <c r="NZ51" s="205"/>
      <c r="OA51" s="205"/>
      <c r="OB51" s="205"/>
      <c r="OC51" s="205"/>
      <c r="OD51" s="205"/>
      <c r="OE51" s="205"/>
      <c r="OF51" s="205"/>
      <c r="OG51" s="205"/>
      <c r="OH51" s="205"/>
      <c r="OI51" s="205"/>
      <c r="OJ51" s="205"/>
      <c r="OK51" s="205"/>
      <c r="OL51" s="205"/>
      <c r="OM51" s="205"/>
      <c r="ON51" s="205"/>
      <c r="OO51" s="205"/>
      <c r="OP51" s="205"/>
      <c r="OQ51" s="205"/>
      <c r="OR51" s="205"/>
      <c r="OS51" s="205"/>
      <c r="OT51" s="205"/>
      <c r="OU51" s="205"/>
      <c r="OV51" s="205"/>
      <c r="OW51" s="205"/>
      <c r="OX51" s="205"/>
      <c r="OY51" s="205"/>
      <c r="OZ51" s="205"/>
      <c r="PA51" s="205"/>
      <c r="PB51" s="205"/>
      <c r="PC51" s="205"/>
      <c r="PD51" s="205"/>
      <c r="PE51" s="205"/>
      <c r="PF51" s="205"/>
      <c r="PG51" s="205"/>
      <c r="PH51" s="205"/>
      <c r="PI51" s="205"/>
      <c r="PJ51" s="205"/>
      <c r="PK51" s="205"/>
      <c r="PL51" s="205"/>
      <c r="PM51" s="205"/>
      <c r="PN51" s="205"/>
      <c r="PO51" s="205"/>
      <c r="PP51" s="205"/>
      <c r="PQ51" s="205"/>
      <c r="PR51" s="205"/>
      <c r="PS51" s="205"/>
      <c r="PT51" s="205"/>
      <c r="PU51" s="205"/>
      <c r="PV51" s="205"/>
      <c r="PW51" s="205"/>
      <c r="PX51" s="205"/>
      <c r="PY51" s="205"/>
      <c r="PZ51" s="205"/>
      <c r="QA51" s="205"/>
      <c r="QB51" s="205"/>
      <c r="QC51" s="205"/>
      <c r="QD51" s="205"/>
      <c r="QE51" s="205"/>
      <c r="QF51" s="205"/>
      <c r="QG51" s="205"/>
      <c r="QH51" s="205"/>
      <c r="QI51" s="205"/>
      <c r="QJ51" s="205"/>
      <c r="QK51" s="205"/>
      <c r="QL51" s="205"/>
      <c r="QM51" s="205"/>
      <c r="QN51" s="205"/>
      <c r="QO51" s="205"/>
      <c r="QP51" s="205"/>
      <c r="QQ51" s="205"/>
      <c r="QR51" s="205"/>
      <c r="QS51" s="205"/>
      <c r="QT51" s="205"/>
      <c r="QU51" s="205"/>
      <c r="QV51" s="205"/>
      <c r="QW51" s="205"/>
      <c r="QX51" s="205"/>
      <c r="QY51" s="205"/>
      <c r="QZ51" s="205"/>
      <c r="RA51" s="205"/>
      <c r="RB51" s="205"/>
      <c r="RC51" s="205"/>
      <c r="RD51" s="205"/>
      <c r="RE51" s="205"/>
      <c r="RF51" s="205"/>
      <c r="RG51" s="205"/>
      <c r="RH51" s="205"/>
      <c r="RI51" s="205"/>
      <c r="RJ51" s="205"/>
      <c r="RK51" s="205"/>
      <c r="RL51" s="205"/>
      <c r="RM51" s="205"/>
      <c r="RN51" s="205"/>
      <c r="RO51" s="205"/>
      <c r="RP51" s="205"/>
      <c r="RQ51" s="205"/>
      <c r="RR51" s="205"/>
      <c r="RS51" s="205"/>
      <c r="RT51" s="205"/>
      <c r="RU51" s="205"/>
      <c r="RV51" s="205"/>
      <c r="RW51" s="205"/>
      <c r="RX51" s="205"/>
      <c r="RY51" s="205"/>
    </row>
    <row r="52" s="195" customFormat="1" spans="1:493">
      <c r="A52" s="202"/>
      <c r="B52" s="200">
        <v>50</v>
      </c>
      <c r="C52" s="201" t="s">
        <v>2845</v>
      </c>
      <c r="D52" s="200" t="s">
        <v>2846</v>
      </c>
      <c r="E52" s="200">
        <v>59</v>
      </c>
      <c r="F52" s="200">
        <v>15</v>
      </c>
      <c r="G52" s="200">
        <v>4</v>
      </c>
      <c r="H52" s="200">
        <v>60</v>
      </c>
      <c r="I52" s="200">
        <v>236</v>
      </c>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05"/>
      <c r="AL52" s="205"/>
      <c r="AM52" s="205"/>
      <c r="AN52" s="205"/>
      <c r="AO52" s="205"/>
      <c r="AP52" s="205"/>
      <c r="AQ52" s="205"/>
      <c r="AR52" s="205"/>
      <c r="AS52" s="205"/>
      <c r="AT52" s="205"/>
      <c r="AU52" s="205"/>
      <c r="AV52" s="205"/>
      <c r="AW52" s="205"/>
      <c r="AX52" s="205"/>
      <c r="AY52" s="205"/>
      <c r="AZ52" s="205"/>
      <c r="BA52" s="205"/>
      <c r="BB52" s="205"/>
      <c r="BC52" s="205"/>
      <c r="BD52" s="205"/>
      <c r="BE52" s="205"/>
      <c r="BF52" s="205"/>
      <c r="BG52" s="205"/>
      <c r="BH52" s="205"/>
      <c r="BI52" s="205"/>
      <c r="BJ52" s="205"/>
      <c r="BK52" s="205"/>
      <c r="BL52" s="205"/>
      <c r="BM52" s="205"/>
      <c r="BN52" s="205"/>
      <c r="BO52" s="205"/>
      <c r="BP52" s="205"/>
      <c r="BQ52" s="205"/>
      <c r="BR52" s="205"/>
      <c r="BS52" s="205"/>
      <c r="BT52" s="205"/>
      <c r="BU52" s="205"/>
      <c r="BV52" s="205"/>
      <c r="BW52" s="205"/>
      <c r="BX52" s="205"/>
      <c r="BY52" s="205"/>
      <c r="BZ52" s="205"/>
      <c r="CA52" s="205"/>
      <c r="CB52" s="205"/>
      <c r="CC52" s="205"/>
      <c r="CD52" s="205"/>
      <c r="CE52" s="205"/>
      <c r="CF52" s="205"/>
      <c r="CG52" s="205"/>
      <c r="CH52" s="205"/>
      <c r="CI52" s="205"/>
      <c r="CJ52" s="205"/>
      <c r="CK52" s="205"/>
      <c r="CL52" s="205"/>
      <c r="CM52" s="205"/>
      <c r="CN52" s="205"/>
      <c r="CO52" s="205"/>
      <c r="CP52" s="205"/>
      <c r="CQ52" s="205"/>
      <c r="CR52" s="205"/>
      <c r="CS52" s="205"/>
      <c r="CT52" s="205"/>
      <c r="CU52" s="205"/>
      <c r="CV52" s="205"/>
      <c r="CW52" s="205"/>
      <c r="CX52" s="205"/>
      <c r="CY52" s="205"/>
      <c r="CZ52" s="205"/>
      <c r="DA52" s="205"/>
      <c r="DB52" s="205"/>
      <c r="DC52" s="205"/>
      <c r="DD52" s="205"/>
      <c r="DE52" s="205"/>
      <c r="DF52" s="205"/>
      <c r="DG52" s="205"/>
      <c r="DH52" s="205"/>
      <c r="DI52" s="205"/>
      <c r="DJ52" s="205"/>
      <c r="DK52" s="205"/>
      <c r="DL52" s="205"/>
      <c r="DM52" s="205"/>
      <c r="DN52" s="205"/>
      <c r="DO52" s="205"/>
      <c r="DP52" s="205"/>
      <c r="DQ52" s="205"/>
      <c r="DR52" s="205"/>
      <c r="DS52" s="205"/>
      <c r="DT52" s="205"/>
      <c r="DU52" s="205"/>
      <c r="DV52" s="205"/>
      <c r="DW52" s="205"/>
      <c r="DX52" s="205"/>
      <c r="DY52" s="205"/>
      <c r="DZ52" s="205"/>
      <c r="EA52" s="205"/>
      <c r="EB52" s="205"/>
      <c r="EC52" s="205"/>
      <c r="ED52" s="205"/>
      <c r="EE52" s="205"/>
      <c r="EF52" s="205"/>
      <c r="EG52" s="205"/>
      <c r="EH52" s="205"/>
      <c r="EI52" s="205"/>
      <c r="EJ52" s="205"/>
      <c r="EK52" s="205"/>
      <c r="EL52" s="205"/>
      <c r="EM52" s="205"/>
      <c r="EN52" s="205"/>
      <c r="EO52" s="205"/>
      <c r="EP52" s="205"/>
      <c r="EQ52" s="205"/>
      <c r="ER52" s="205"/>
      <c r="ES52" s="205"/>
      <c r="ET52" s="205"/>
      <c r="EU52" s="205"/>
      <c r="EV52" s="205"/>
      <c r="EW52" s="205"/>
      <c r="EX52" s="205"/>
      <c r="EY52" s="205"/>
      <c r="EZ52" s="205"/>
      <c r="FA52" s="205"/>
      <c r="FB52" s="205"/>
      <c r="FC52" s="205"/>
      <c r="FD52" s="205"/>
      <c r="FE52" s="205"/>
      <c r="FF52" s="205"/>
      <c r="FG52" s="205"/>
      <c r="FH52" s="205"/>
      <c r="FI52" s="205"/>
      <c r="FJ52" s="205"/>
      <c r="FK52" s="205"/>
      <c r="FL52" s="205"/>
      <c r="FM52" s="205"/>
      <c r="FN52" s="205"/>
      <c r="FO52" s="205"/>
      <c r="FP52" s="205"/>
      <c r="FQ52" s="205"/>
      <c r="FR52" s="205"/>
      <c r="FS52" s="205"/>
      <c r="FT52" s="205"/>
      <c r="FU52" s="205"/>
      <c r="FV52" s="205"/>
      <c r="FW52" s="205"/>
      <c r="FX52" s="205"/>
      <c r="FY52" s="205"/>
      <c r="FZ52" s="205"/>
      <c r="GA52" s="205"/>
      <c r="GB52" s="205"/>
      <c r="GC52" s="205"/>
      <c r="GD52" s="205"/>
      <c r="GE52" s="205"/>
      <c r="GF52" s="205"/>
      <c r="GG52" s="205"/>
      <c r="GH52" s="205"/>
      <c r="GI52" s="205"/>
      <c r="GJ52" s="205"/>
      <c r="GK52" s="205"/>
      <c r="GL52" s="205"/>
      <c r="GM52" s="205"/>
      <c r="GN52" s="205"/>
      <c r="GO52" s="205"/>
      <c r="GP52" s="205"/>
      <c r="GQ52" s="205"/>
      <c r="GR52" s="205"/>
      <c r="GS52" s="205"/>
      <c r="GT52" s="205"/>
      <c r="GU52" s="205"/>
      <c r="GV52" s="205"/>
      <c r="GW52" s="205"/>
      <c r="GX52" s="205"/>
      <c r="GY52" s="205"/>
      <c r="GZ52" s="205"/>
      <c r="HA52" s="205"/>
      <c r="HB52" s="205"/>
      <c r="HC52" s="205"/>
      <c r="HD52" s="205"/>
      <c r="HE52" s="205"/>
      <c r="HF52" s="205"/>
      <c r="HG52" s="205"/>
      <c r="HH52" s="205"/>
      <c r="HI52" s="205"/>
      <c r="HJ52" s="205"/>
      <c r="HK52" s="205"/>
      <c r="HL52" s="205"/>
      <c r="HM52" s="205"/>
      <c r="HN52" s="205"/>
      <c r="HO52" s="205"/>
      <c r="HP52" s="205"/>
      <c r="HQ52" s="205"/>
      <c r="HR52" s="205"/>
      <c r="HS52" s="205"/>
      <c r="HT52" s="205"/>
      <c r="HU52" s="205"/>
      <c r="HV52" s="205"/>
      <c r="HW52" s="205"/>
      <c r="HX52" s="205"/>
      <c r="HY52" s="205"/>
      <c r="HZ52" s="205"/>
      <c r="IA52" s="205"/>
      <c r="IB52" s="205"/>
      <c r="IC52" s="205"/>
      <c r="ID52" s="205"/>
      <c r="IE52" s="205"/>
      <c r="IF52" s="205"/>
      <c r="IG52" s="205"/>
      <c r="IH52" s="205"/>
      <c r="II52" s="205"/>
      <c r="IJ52" s="205"/>
      <c r="IK52" s="205"/>
      <c r="IL52" s="205"/>
      <c r="IM52" s="205"/>
      <c r="IN52" s="205"/>
      <c r="IO52" s="205"/>
      <c r="IP52" s="205"/>
      <c r="IQ52" s="205"/>
      <c r="IR52" s="205"/>
      <c r="IS52" s="205"/>
      <c r="IT52" s="205"/>
      <c r="IU52" s="205"/>
      <c r="IV52" s="205"/>
      <c r="IW52" s="205"/>
      <c r="IX52" s="205"/>
      <c r="IY52" s="205"/>
      <c r="IZ52" s="205"/>
      <c r="JA52" s="205"/>
      <c r="JB52" s="205"/>
      <c r="JC52" s="205"/>
      <c r="JD52" s="205"/>
      <c r="JE52" s="205"/>
      <c r="JF52" s="205"/>
      <c r="JG52" s="205"/>
      <c r="JH52" s="205"/>
      <c r="JI52" s="205"/>
      <c r="JJ52" s="205"/>
      <c r="JK52" s="205"/>
      <c r="JL52" s="205"/>
      <c r="JM52" s="205"/>
      <c r="JN52" s="205"/>
      <c r="JO52" s="205"/>
      <c r="JP52" s="205"/>
      <c r="JQ52" s="205"/>
      <c r="JR52" s="205"/>
      <c r="JS52" s="205"/>
      <c r="JT52" s="205"/>
      <c r="JU52" s="205"/>
      <c r="JV52" s="205"/>
      <c r="JW52" s="205"/>
      <c r="JX52" s="205"/>
      <c r="JY52" s="205"/>
      <c r="JZ52" s="205"/>
      <c r="KA52" s="205"/>
      <c r="KB52" s="205"/>
      <c r="KC52" s="205"/>
      <c r="KD52" s="205"/>
      <c r="KE52" s="205"/>
      <c r="KF52" s="205"/>
      <c r="KG52" s="205"/>
      <c r="KH52" s="205"/>
      <c r="KI52" s="205"/>
      <c r="KJ52" s="205"/>
      <c r="KK52" s="205"/>
      <c r="KL52" s="205"/>
      <c r="KM52" s="205"/>
      <c r="KN52" s="205"/>
      <c r="KO52" s="205"/>
      <c r="KP52" s="205"/>
      <c r="KQ52" s="205"/>
      <c r="KR52" s="205"/>
      <c r="KS52" s="205"/>
      <c r="KT52" s="205"/>
      <c r="KU52" s="205"/>
      <c r="KV52" s="205"/>
      <c r="KW52" s="205"/>
      <c r="KX52" s="205"/>
      <c r="KY52" s="205"/>
      <c r="KZ52" s="205"/>
      <c r="LA52" s="205"/>
      <c r="LB52" s="205"/>
      <c r="LC52" s="205"/>
      <c r="LD52" s="205"/>
      <c r="LE52" s="205"/>
      <c r="LF52" s="205"/>
      <c r="LG52" s="205"/>
      <c r="LH52" s="205"/>
      <c r="LI52" s="205"/>
      <c r="LJ52" s="205"/>
      <c r="LK52" s="205"/>
      <c r="LL52" s="205"/>
      <c r="LM52" s="205"/>
      <c r="LN52" s="205"/>
      <c r="LO52" s="205"/>
      <c r="LP52" s="205"/>
      <c r="LQ52" s="205"/>
      <c r="LR52" s="205"/>
      <c r="LS52" s="205"/>
      <c r="LT52" s="205"/>
      <c r="LU52" s="205"/>
      <c r="LV52" s="205"/>
      <c r="LW52" s="205"/>
      <c r="LX52" s="205"/>
      <c r="LY52" s="205"/>
      <c r="LZ52" s="205"/>
      <c r="MA52" s="205"/>
      <c r="MB52" s="205"/>
      <c r="MC52" s="205"/>
      <c r="MD52" s="205"/>
      <c r="ME52" s="205"/>
      <c r="MF52" s="205"/>
      <c r="MG52" s="205"/>
      <c r="MH52" s="205"/>
      <c r="MI52" s="205"/>
      <c r="MJ52" s="205"/>
      <c r="MK52" s="205"/>
      <c r="ML52" s="205"/>
      <c r="MM52" s="205"/>
      <c r="MN52" s="205"/>
      <c r="MO52" s="205"/>
      <c r="MP52" s="205"/>
      <c r="MQ52" s="205"/>
      <c r="MR52" s="205"/>
      <c r="MS52" s="205"/>
      <c r="MT52" s="205"/>
      <c r="MU52" s="205"/>
      <c r="MV52" s="205"/>
      <c r="MW52" s="205"/>
      <c r="MX52" s="205"/>
      <c r="MY52" s="205"/>
      <c r="MZ52" s="205"/>
      <c r="NA52" s="205"/>
      <c r="NB52" s="205"/>
      <c r="NC52" s="205"/>
      <c r="ND52" s="205"/>
      <c r="NE52" s="205"/>
      <c r="NF52" s="205"/>
      <c r="NG52" s="205"/>
      <c r="NH52" s="205"/>
      <c r="NI52" s="205"/>
      <c r="NJ52" s="205"/>
      <c r="NK52" s="205"/>
      <c r="NL52" s="205"/>
      <c r="NM52" s="205"/>
      <c r="NN52" s="205"/>
      <c r="NO52" s="205"/>
      <c r="NP52" s="205"/>
      <c r="NQ52" s="205"/>
      <c r="NR52" s="205"/>
      <c r="NS52" s="205"/>
      <c r="NT52" s="205"/>
      <c r="NU52" s="205"/>
      <c r="NV52" s="205"/>
      <c r="NW52" s="205"/>
      <c r="NX52" s="205"/>
      <c r="NY52" s="205"/>
      <c r="NZ52" s="205"/>
      <c r="OA52" s="205"/>
      <c r="OB52" s="205"/>
      <c r="OC52" s="205"/>
      <c r="OD52" s="205"/>
      <c r="OE52" s="205"/>
      <c r="OF52" s="205"/>
      <c r="OG52" s="205"/>
      <c r="OH52" s="205"/>
      <c r="OI52" s="205"/>
      <c r="OJ52" s="205"/>
      <c r="OK52" s="205"/>
      <c r="OL52" s="205"/>
      <c r="OM52" s="205"/>
      <c r="ON52" s="205"/>
      <c r="OO52" s="205"/>
      <c r="OP52" s="205"/>
      <c r="OQ52" s="205"/>
      <c r="OR52" s="205"/>
      <c r="OS52" s="205"/>
      <c r="OT52" s="205"/>
      <c r="OU52" s="205"/>
      <c r="OV52" s="205"/>
      <c r="OW52" s="205"/>
      <c r="OX52" s="205"/>
      <c r="OY52" s="205"/>
      <c r="OZ52" s="205"/>
      <c r="PA52" s="205"/>
      <c r="PB52" s="205"/>
      <c r="PC52" s="205"/>
      <c r="PD52" s="205"/>
      <c r="PE52" s="205"/>
      <c r="PF52" s="205"/>
      <c r="PG52" s="205"/>
      <c r="PH52" s="205"/>
      <c r="PI52" s="205"/>
      <c r="PJ52" s="205"/>
      <c r="PK52" s="205"/>
      <c r="PL52" s="205"/>
      <c r="PM52" s="205"/>
      <c r="PN52" s="205"/>
      <c r="PO52" s="205"/>
      <c r="PP52" s="205"/>
      <c r="PQ52" s="205"/>
      <c r="PR52" s="205"/>
      <c r="PS52" s="205"/>
      <c r="PT52" s="205"/>
      <c r="PU52" s="205"/>
      <c r="PV52" s="205"/>
      <c r="PW52" s="205"/>
      <c r="PX52" s="205"/>
      <c r="PY52" s="205"/>
      <c r="PZ52" s="205"/>
      <c r="QA52" s="205"/>
      <c r="QB52" s="205"/>
      <c r="QC52" s="205"/>
      <c r="QD52" s="205"/>
      <c r="QE52" s="205"/>
      <c r="QF52" s="205"/>
      <c r="QG52" s="205"/>
      <c r="QH52" s="205"/>
      <c r="QI52" s="205"/>
      <c r="QJ52" s="205"/>
      <c r="QK52" s="205"/>
      <c r="QL52" s="205"/>
      <c r="QM52" s="205"/>
      <c r="QN52" s="205"/>
      <c r="QO52" s="205"/>
      <c r="QP52" s="205"/>
      <c r="QQ52" s="205"/>
      <c r="QR52" s="205"/>
      <c r="QS52" s="205"/>
      <c r="QT52" s="205"/>
      <c r="QU52" s="205"/>
      <c r="QV52" s="205"/>
      <c r="QW52" s="205"/>
      <c r="QX52" s="205"/>
      <c r="QY52" s="205"/>
      <c r="QZ52" s="205"/>
      <c r="RA52" s="205"/>
      <c r="RB52" s="205"/>
      <c r="RC52" s="205"/>
      <c r="RD52" s="205"/>
      <c r="RE52" s="205"/>
      <c r="RF52" s="205"/>
      <c r="RG52" s="205"/>
      <c r="RH52" s="205"/>
      <c r="RI52" s="205"/>
      <c r="RJ52" s="205"/>
      <c r="RK52" s="205"/>
      <c r="RL52" s="205"/>
      <c r="RM52" s="205"/>
      <c r="RN52" s="205"/>
      <c r="RO52" s="205"/>
      <c r="RP52" s="205"/>
      <c r="RQ52" s="205"/>
      <c r="RR52" s="205"/>
      <c r="RS52" s="205"/>
      <c r="RT52" s="205"/>
      <c r="RU52" s="205"/>
      <c r="RV52" s="205"/>
      <c r="RW52" s="205"/>
      <c r="RX52" s="205"/>
      <c r="RY52" s="205"/>
    </row>
    <row r="53" s="195" customFormat="1" spans="1:493">
      <c r="A53" s="202"/>
      <c r="B53" s="200">
        <v>51</v>
      </c>
      <c r="C53" s="201" t="s">
        <v>2847</v>
      </c>
      <c r="D53" s="200" t="s">
        <v>2848</v>
      </c>
      <c r="E53" s="200">
        <v>29.9</v>
      </c>
      <c r="F53" s="200">
        <v>6</v>
      </c>
      <c r="G53" s="200">
        <v>10</v>
      </c>
      <c r="H53" s="200">
        <v>60</v>
      </c>
      <c r="I53" s="200">
        <v>299</v>
      </c>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05"/>
      <c r="AL53" s="205"/>
      <c r="AM53" s="205"/>
      <c r="AN53" s="205"/>
      <c r="AO53" s="205"/>
      <c r="AP53" s="205"/>
      <c r="AQ53" s="205"/>
      <c r="AR53" s="205"/>
      <c r="AS53" s="205"/>
      <c r="AT53" s="205"/>
      <c r="AU53" s="205"/>
      <c r="AV53" s="205"/>
      <c r="AW53" s="205"/>
      <c r="AX53" s="205"/>
      <c r="AY53" s="205"/>
      <c r="AZ53" s="205"/>
      <c r="BA53" s="205"/>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5"/>
      <c r="BY53" s="205"/>
      <c r="BZ53" s="205"/>
      <c r="CA53" s="205"/>
      <c r="CB53" s="205"/>
      <c r="CC53" s="205"/>
      <c r="CD53" s="205"/>
      <c r="CE53" s="205"/>
      <c r="CF53" s="205"/>
      <c r="CG53" s="205"/>
      <c r="CH53" s="205"/>
      <c r="CI53" s="205"/>
      <c r="CJ53" s="205"/>
      <c r="CK53" s="205"/>
      <c r="CL53" s="205"/>
      <c r="CM53" s="205"/>
      <c r="CN53" s="205"/>
      <c r="CO53" s="205"/>
      <c r="CP53" s="205"/>
      <c r="CQ53" s="205"/>
      <c r="CR53" s="205"/>
      <c r="CS53" s="205"/>
      <c r="CT53" s="205"/>
      <c r="CU53" s="205"/>
      <c r="CV53" s="205"/>
      <c r="CW53" s="205"/>
      <c r="CX53" s="205"/>
      <c r="CY53" s="205"/>
      <c r="CZ53" s="205"/>
      <c r="DA53" s="205"/>
      <c r="DB53" s="205"/>
      <c r="DC53" s="205"/>
      <c r="DD53" s="205"/>
      <c r="DE53" s="205"/>
      <c r="DF53" s="205"/>
      <c r="DG53" s="205"/>
      <c r="DH53" s="205"/>
      <c r="DI53" s="205"/>
      <c r="DJ53" s="205"/>
      <c r="DK53" s="205"/>
      <c r="DL53" s="205"/>
      <c r="DM53" s="205"/>
      <c r="DN53" s="205"/>
      <c r="DO53" s="205"/>
      <c r="DP53" s="205"/>
      <c r="DQ53" s="205"/>
      <c r="DR53" s="205"/>
      <c r="DS53" s="205"/>
      <c r="DT53" s="205"/>
      <c r="DU53" s="205"/>
      <c r="DV53" s="205"/>
      <c r="DW53" s="205"/>
      <c r="DX53" s="205"/>
      <c r="DY53" s="205"/>
      <c r="DZ53" s="205"/>
      <c r="EA53" s="205"/>
      <c r="EB53" s="205"/>
      <c r="EC53" s="205"/>
      <c r="ED53" s="205"/>
      <c r="EE53" s="205"/>
      <c r="EF53" s="205"/>
      <c r="EG53" s="205"/>
      <c r="EH53" s="205"/>
      <c r="EI53" s="205"/>
      <c r="EJ53" s="205"/>
      <c r="EK53" s="205"/>
      <c r="EL53" s="205"/>
      <c r="EM53" s="205"/>
      <c r="EN53" s="205"/>
      <c r="EO53" s="205"/>
      <c r="EP53" s="205"/>
      <c r="EQ53" s="205"/>
      <c r="ER53" s="205"/>
      <c r="ES53" s="205"/>
      <c r="ET53" s="205"/>
      <c r="EU53" s="205"/>
      <c r="EV53" s="205"/>
      <c r="EW53" s="205"/>
      <c r="EX53" s="205"/>
      <c r="EY53" s="205"/>
      <c r="EZ53" s="205"/>
      <c r="FA53" s="205"/>
      <c r="FB53" s="205"/>
      <c r="FC53" s="205"/>
      <c r="FD53" s="205"/>
      <c r="FE53" s="205"/>
      <c r="FF53" s="205"/>
      <c r="FG53" s="205"/>
      <c r="FH53" s="205"/>
      <c r="FI53" s="205"/>
      <c r="FJ53" s="205"/>
      <c r="FK53" s="205"/>
      <c r="FL53" s="205"/>
      <c r="FM53" s="205"/>
      <c r="FN53" s="205"/>
      <c r="FO53" s="205"/>
      <c r="FP53" s="205"/>
      <c r="FQ53" s="205"/>
      <c r="FR53" s="205"/>
      <c r="FS53" s="205"/>
      <c r="FT53" s="205"/>
      <c r="FU53" s="205"/>
      <c r="FV53" s="205"/>
      <c r="FW53" s="205"/>
      <c r="FX53" s="205"/>
      <c r="FY53" s="205"/>
      <c r="FZ53" s="205"/>
      <c r="GA53" s="205"/>
      <c r="GB53" s="205"/>
      <c r="GC53" s="205"/>
      <c r="GD53" s="205"/>
      <c r="GE53" s="205"/>
      <c r="GF53" s="205"/>
      <c r="GG53" s="205"/>
      <c r="GH53" s="205"/>
      <c r="GI53" s="205"/>
      <c r="GJ53" s="205"/>
      <c r="GK53" s="205"/>
      <c r="GL53" s="205"/>
      <c r="GM53" s="205"/>
      <c r="GN53" s="205"/>
      <c r="GO53" s="205"/>
      <c r="GP53" s="205"/>
      <c r="GQ53" s="205"/>
      <c r="GR53" s="205"/>
      <c r="GS53" s="205"/>
      <c r="GT53" s="205"/>
      <c r="GU53" s="205"/>
      <c r="GV53" s="205"/>
      <c r="GW53" s="205"/>
      <c r="GX53" s="205"/>
      <c r="GY53" s="205"/>
      <c r="GZ53" s="205"/>
      <c r="HA53" s="205"/>
      <c r="HB53" s="205"/>
      <c r="HC53" s="205"/>
      <c r="HD53" s="205"/>
      <c r="HE53" s="205"/>
      <c r="HF53" s="205"/>
      <c r="HG53" s="205"/>
      <c r="HH53" s="205"/>
      <c r="HI53" s="205"/>
      <c r="HJ53" s="205"/>
      <c r="HK53" s="205"/>
      <c r="HL53" s="205"/>
      <c r="HM53" s="205"/>
      <c r="HN53" s="205"/>
      <c r="HO53" s="205"/>
      <c r="HP53" s="205"/>
      <c r="HQ53" s="205"/>
      <c r="HR53" s="205"/>
      <c r="HS53" s="205"/>
      <c r="HT53" s="205"/>
      <c r="HU53" s="205"/>
      <c r="HV53" s="205"/>
      <c r="HW53" s="205"/>
      <c r="HX53" s="205"/>
      <c r="HY53" s="205"/>
      <c r="HZ53" s="205"/>
      <c r="IA53" s="205"/>
      <c r="IB53" s="205"/>
      <c r="IC53" s="205"/>
      <c r="ID53" s="205"/>
      <c r="IE53" s="205"/>
      <c r="IF53" s="205"/>
      <c r="IG53" s="205"/>
      <c r="IH53" s="205"/>
      <c r="II53" s="205"/>
      <c r="IJ53" s="205"/>
      <c r="IK53" s="205"/>
      <c r="IL53" s="205"/>
      <c r="IM53" s="205"/>
      <c r="IN53" s="205"/>
      <c r="IO53" s="205"/>
      <c r="IP53" s="205"/>
      <c r="IQ53" s="205"/>
      <c r="IR53" s="205"/>
      <c r="IS53" s="205"/>
      <c r="IT53" s="205"/>
      <c r="IU53" s="205"/>
      <c r="IV53" s="205"/>
      <c r="IW53" s="205"/>
      <c r="IX53" s="205"/>
      <c r="IY53" s="205"/>
      <c r="IZ53" s="205"/>
      <c r="JA53" s="205"/>
      <c r="JB53" s="205"/>
      <c r="JC53" s="205"/>
      <c r="JD53" s="205"/>
      <c r="JE53" s="205"/>
      <c r="JF53" s="205"/>
      <c r="JG53" s="205"/>
      <c r="JH53" s="205"/>
      <c r="JI53" s="205"/>
      <c r="JJ53" s="205"/>
      <c r="JK53" s="205"/>
      <c r="JL53" s="205"/>
      <c r="JM53" s="205"/>
      <c r="JN53" s="205"/>
      <c r="JO53" s="205"/>
      <c r="JP53" s="205"/>
      <c r="JQ53" s="205"/>
      <c r="JR53" s="205"/>
      <c r="JS53" s="205"/>
      <c r="JT53" s="205"/>
      <c r="JU53" s="205"/>
      <c r="JV53" s="205"/>
      <c r="JW53" s="205"/>
      <c r="JX53" s="205"/>
      <c r="JY53" s="205"/>
      <c r="JZ53" s="205"/>
      <c r="KA53" s="205"/>
      <c r="KB53" s="205"/>
      <c r="KC53" s="205"/>
      <c r="KD53" s="205"/>
      <c r="KE53" s="205"/>
      <c r="KF53" s="205"/>
      <c r="KG53" s="205"/>
      <c r="KH53" s="205"/>
      <c r="KI53" s="205"/>
      <c r="KJ53" s="205"/>
      <c r="KK53" s="205"/>
      <c r="KL53" s="205"/>
      <c r="KM53" s="205"/>
      <c r="KN53" s="205"/>
      <c r="KO53" s="205"/>
      <c r="KP53" s="205"/>
      <c r="KQ53" s="205"/>
      <c r="KR53" s="205"/>
      <c r="KS53" s="205"/>
      <c r="KT53" s="205"/>
      <c r="KU53" s="205"/>
      <c r="KV53" s="205"/>
      <c r="KW53" s="205"/>
      <c r="KX53" s="205"/>
      <c r="KY53" s="205"/>
      <c r="KZ53" s="205"/>
      <c r="LA53" s="205"/>
      <c r="LB53" s="205"/>
      <c r="LC53" s="205"/>
      <c r="LD53" s="205"/>
      <c r="LE53" s="205"/>
      <c r="LF53" s="205"/>
      <c r="LG53" s="205"/>
      <c r="LH53" s="205"/>
      <c r="LI53" s="205"/>
      <c r="LJ53" s="205"/>
      <c r="LK53" s="205"/>
      <c r="LL53" s="205"/>
      <c r="LM53" s="205"/>
      <c r="LN53" s="205"/>
      <c r="LO53" s="205"/>
      <c r="LP53" s="205"/>
      <c r="LQ53" s="205"/>
      <c r="LR53" s="205"/>
      <c r="LS53" s="205"/>
      <c r="LT53" s="205"/>
      <c r="LU53" s="205"/>
      <c r="LV53" s="205"/>
      <c r="LW53" s="205"/>
      <c r="LX53" s="205"/>
      <c r="LY53" s="205"/>
      <c r="LZ53" s="205"/>
      <c r="MA53" s="205"/>
      <c r="MB53" s="205"/>
      <c r="MC53" s="205"/>
      <c r="MD53" s="205"/>
      <c r="ME53" s="205"/>
      <c r="MF53" s="205"/>
      <c r="MG53" s="205"/>
      <c r="MH53" s="205"/>
      <c r="MI53" s="205"/>
      <c r="MJ53" s="205"/>
      <c r="MK53" s="205"/>
      <c r="ML53" s="205"/>
      <c r="MM53" s="205"/>
      <c r="MN53" s="205"/>
      <c r="MO53" s="205"/>
      <c r="MP53" s="205"/>
      <c r="MQ53" s="205"/>
      <c r="MR53" s="205"/>
      <c r="MS53" s="205"/>
      <c r="MT53" s="205"/>
      <c r="MU53" s="205"/>
      <c r="MV53" s="205"/>
      <c r="MW53" s="205"/>
      <c r="MX53" s="205"/>
      <c r="MY53" s="205"/>
      <c r="MZ53" s="205"/>
      <c r="NA53" s="205"/>
      <c r="NB53" s="205"/>
      <c r="NC53" s="205"/>
      <c r="ND53" s="205"/>
      <c r="NE53" s="205"/>
      <c r="NF53" s="205"/>
      <c r="NG53" s="205"/>
      <c r="NH53" s="205"/>
      <c r="NI53" s="205"/>
      <c r="NJ53" s="205"/>
      <c r="NK53" s="205"/>
      <c r="NL53" s="205"/>
      <c r="NM53" s="205"/>
      <c r="NN53" s="205"/>
      <c r="NO53" s="205"/>
      <c r="NP53" s="205"/>
      <c r="NQ53" s="205"/>
      <c r="NR53" s="205"/>
      <c r="NS53" s="205"/>
      <c r="NT53" s="205"/>
      <c r="NU53" s="205"/>
      <c r="NV53" s="205"/>
      <c r="NW53" s="205"/>
      <c r="NX53" s="205"/>
      <c r="NY53" s="205"/>
      <c r="NZ53" s="205"/>
      <c r="OA53" s="205"/>
      <c r="OB53" s="205"/>
      <c r="OC53" s="205"/>
      <c r="OD53" s="205"/>
      <c r="OE53" s="205"/>
      <c r="OF53" s="205"/>
      <c r="OG53" s="205"/>
      <c r="OH53" s="205"/>
      <c r="OI53" s="205"/>
      <c r="OJ53" s="205"/>
      <c r="OK53" s="205"/>
      <c r="OL53" s="205"/>
      <c r="OM53" s="205"/>
      <c r="ON53" s="205"/>
      <c r="OO53" s="205"/>
      <c r="OP53" s="205"/>
      <c r="OQ53" s="205"/>
      <c r="OR53" s="205"/>
      <c r="OS53" s="205"/>
      <c r="OT53" s="205"/>
      <c r="OU53" s="205"/>
      <c r="OV53" s="205"/>
      <c r="OW53" s="205"/>
      <c r="OX53" s="205"/>
      <c r="OY53" s="205"/>
      <c r="OZ53" s="205"/>
      <c r="PA53" s="205"/>
      <c r="PB53" s="205"/>
      <c r="PC53" s="205"/>
      <c r="PD53" s="205"/>
      <c r="PE53" s="205"/>
      <c r="PF53" s="205"/>
      <c r="PG53" s="205"/>
      <c r="PH53" s="205"/>
      <c r="PI53" s="205"/>
      <c r="PJ53" s="205"/>
      <c r="PK53" s="205"/>
      <c r="PL53" s="205"/>
      <c r="PM53" s="205"/>
      <c r="PN53" s="205"/>
      <c r="PO53" s="205"/>
      <c r="PP53" s="205"/>
      <c r="PQ53" s="205"/>
      <c r="PR53" s="205"/>
      <c r="PS53" s="205"/>
      <c r="PT53" s="205"/>
      <c r="PU53" s="205"/>
      <c r="PV53" s="205"/>
      <c r="PW53" s="205"/>
      <c r="PX53" s="205"/>
      <c r="PY53" s="205"/>
      <c r="PZ53" s="205"/>
      <c r="QA53" s="205"/>
      <c r="QB53" s="205"/>
      <c r="QC53" s="205"/>
      <c r="QD53" s="205"/>
      <c r="QE53" s="205"/>
      <c r="QF53" s="205"/>
      <c r="QG53" s="205"/>
      <c r="QH53" s="205"/>
      <c r="QI53" s="205"/>
      <c r="QJ53" s="205"/>
      <c r="QK53" s="205"/>
      <c r="QL53" s="205"/>
      <c r="QM53" s="205"/>
      <c r="QN53" s="205"/>
      <c r="QO53" s="205"/>
      <c r="QP53" s="205"/>
      <c r="QQ53" s="205"/>
      <c r="QR53" s="205"/>
      <c r="QS53" s="205"/>
      <c r="QT53" s="205"/>
      <c r="QU53" s="205"/>
      <c r="QV53" s="205"/>
      <c r="QW53" s="205"/>
      <c r="QX53" s="205"/>
      <c r="QY53" s="205"/>
      <c r="QZ53" s="205"/>
      <c r="RA53" s="205"/>
      <c r="RB53" s="205"/>
      <c r="RC53" s="205"/>
      <c r="RD53" s="205"/>
      <c r="RE53" s="205"/>
      <c r="RF53" s="205"/>
      <c r="RG53" s="205"/>
      <c r="RH53" s="205"/>
      <c r="RI53" s="205"/>
      <c r="RJ53" s="205"/>
      <c r="RK53" s="205"/>
      <c r="RL53" s="205"/>
      <c r="RM53" s="205"/>
      <c r="RN53" s="205"/>
      <c r="RO53" s="205"/>
      <c r="RP53" s="205"/>
      <c r="RQ53" s="205"/>
      <c r="RR53" s="205"/>
      <c r="RS53" s="205"/>
      <c r="RT53" s="205"/>
      <c r="RU53" s="205"/>
      <c r="RV53" s="205"/>
      <c r="RW53" s="205"/>
      <c r="RX53" s="205"/>
      <c r="RY53" s="205"/>
    </row>
    <row r="54" s="195" customFormat="1" spans="1:493">
      <c r="A54" s="202"/>
      <c r="B54" s="200">
        <v>52</v>
      </c>
      <c r="C54" s="201" t="s">
        <v>2849</v>
      </c>
      <c r="D54" s="200" t="s">
        <v>2850</v>
      </c>
      <c r="E54" s="200">
        <v>53.9</v>
      </c>
      <c r="F54" s="200">
        <v>60</v>
      </c>
      <c r="G54" s="200">
        <v>1</v>
      </c>
      <c r="H54" s="200">
        <v>60</v>
      </c>
      <c r="I54" s="200">
        <v>53.9</v>
      </c>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N54" s="205"/>
      <c r="AO54" s="205"/>
      <c r="AP54" s="205"/>
      <c r="AQ54" s="205"/>
      <c r="AR54" s="205"/>
      <c r="AS54" s="205"/>
      <c r="AT54" s="205"/>
      <c r="AU54" s="205"/>
      <c r="AV54" s="205"/>
      <c r="AW54" s="205"/>
      <c r="AX54" s="205"/>
      <c r="AY54" s="205"/>
      <c r="AZ54" s="205"/>
      <c r="BA54" s="205"/>
      <c r="BB54" s="205"/>
      <c r="BC54" s="205"/>
      <c r="BD54" s="205"/>
      <c r="BE54" s="205"/>
      <c r="BF54" s="205"/>
      <c r="BG54" s="205"/>
      <c r="BH54" s="205"/>
      <c r="BI54" s="205"/>
      <c r="BJ54" s="205"/>
      <c r="BK54" s="205"/>
      <c r="BL54" s="205"/>
      <c r="BM54" s="205"/>
      <c r="BN54" s="205"/>
      <c r="BO54" s="205"/>
      <c r="BP54" s="205"/>
      <c r="BQ54" s="205"/>
      <c r="BR54" s="205"/>
      <c r="BS54" s="205"/>
      <c r="BT54" s="205"/>
      <c r="BU54" s="205"/>
      <c r="BV54" s="205"/>
      <c r="BW54" s="205"/>
      <c r="BX54" s="205"/>
      <c r="BY54" s="205"/>
      <c r="BZ54" s="205"/>
      <c r="CA54" s="205"/>
      <c r="CB54" s="205"/>
      <c r="CC54" s="205"/>
      <c r="CD54" s="205"/>
      <c r="CE54" s="205"/>
      <c r="CF54" s="205"/>
      <c r="CG54" s="205"/>
      <c r="CH54" s="205"/>
      <c r="CI54" s="205"/>
      <c r="CJ54" s="205"/>
      <c r="CK54" s="205"/>
      <c r="CL54" s="205"/>
      <c r="CM54" s="205"/>
      <c r="CN54" s="205"/>
      <c r="CO54" s="205"/>
      <c r="CP54" s="205"/>
      <c r="CQ54" s="205"/>
      <c r="CR54" s="205"/>
      <c r="CS54" s="205"/>
      <c r="CT54" s="205"/>
      <c r="CU54" s="205"/>
      <c r="CV54" s="205"/>
      <c r="CW54" s="205"/>
      <c r="CX54" s="205"/>
      <c r="CY54" s="205"/>
      <c r="CZ54" s="205"/>
      <c r="DA54" s="205"/>
      <c r="DB54" s="205"/>
      <c r="DC54" s="205"/>
      <c r="DD54" s="205"/>
      <c r="DE54" s="205"/>
      <c r="DF54" s="205"/>
      <c r="DG54" s="205"/>
      <c r="DH54" s="205"/>
      <c r="DI54" s="205"/>
      <c r="DJ54" s="205"/>
      <c r="DK54" s="205"/>
      <c r="DL54" s="205"/>
      <c r="DM54" s="205"/>
      <c r="DN54" s="205"/>
      <c r="DO54" s="205"/>
      <c r="DP54" s="205"/>
      <c r="DQ54" s="205"/>
      <c r="DR54" s="205"/>
      <c r="DS54" s="205"/>
      <c r="DT54" s="205"/>
      <c r="DU54" s="205"/>
      <c r="DV54" s="205"/>
      <c r="DW54" s="205"/>
      <c r="DX54" s="205"/>
      <c r="DY54" s="205"/>
      <c r="DZ54" s="205"/>
      <c r="EA54" s="205"/>
      <c r="EB54" s="205"/>
      <c r="EC54" s="205"/>
      <c r="ED54" s="205"/>
      <c r="EE54" s="205"/>
      <c r="EF54" s="205"/>
      <c r="EG54" s="205"/>
      <c r="EH54" s="205"/>
      <c r="EI54" s="205"/>
      <c r="EJ54" s="205"/>
      <c r="EK54" s="205"/>
      <c r="EL54" s="205"/>
      <c r="EM54" s="205"/>
      <c r="EN54" s="205"/>
      <c r="EO54" s="205"/>
      <c r="EP54" s="205"/>
      <c r="EQ54" s="205"/>
      <c r="ER54" s="205"/>
      <c r="ES54" s="205"/>
      <c r="ET54" s="205"/>
      <c r="EU54" s="205"/>
      <c r="EV54" s="205"/>
      <c r="EW54" s="205"/>
      <c r="EX54" s="205"/>
      <c r="EY54" s="205"/>
      <c r="EZ54" s="205"/>
      <c r="FA54" s="205"/>
      <c r="FB54" s="205"/>
      <c r="FC54" s="205"/>
      <c r="FD54" s="205"/>
      <c r="FE54" s="205"/>
      <c r="FF54" s="205"/>
      <c r="FG54" s="205"/>
      <c r="FH54" s="205"/>
      <c r="FI54" s="205"/>
      <c r="FJ54" s="205"/>
      <c r="FK54" s="205"/>
      <c r="FL54" s="205"/>
      <c r="FM54" s="205"/>
      <c r="FN54" s="205"/>
      <c r="FO54" s="205"/>
      <c r="FP54" s="205"/>
      <c r="FQ54" s="205"/>
      <c r="FR54" s="205"/>
      <c r="FS54" s="205"/>
      <c r="FT54" s="205"/>
      <c r="FU54" s="205"/>
      <c r="FV54" s="205"/>
      <c r="FW54" s="205"/>
      <c r="FX54" s="205"/>
      <c r="FY54" s="205"/>
      <c r="FZ54" s="205"/>
      <c r="GA54" s="205"/>
      <c r="GB54" s="205"/>
      <c r="GC54" s="205"/>
      <c r="GD54" s="205"/>
      <c r="GE54" s="205"/>
      <c r="GF54" s="205"/>
      <c r="GG54" s="205"/>
      <c r="GH54" s="205"/>
      <c r="GI54" s="205"/>
      <c r="GJ54" s="205"/>
      <c r="GK54" s="205"/>
      <c r="GL54" s="205"/>
      <c r="GM54" s="205"/>
      <c r="GN54" s="205"/>
      <c r="GO54" s="205"/>
      <c r="GP54" s="205"/>
      <c r="GQ54" s="205"/>
      <c r="GR54" s="205"/>
      <c r="GS54" s="205"/>
      <c r="GT54" s="205"/>
      <c r="GU54" s="205"/>
      <c r="GV54" s="205"/>
      <c r="GW54" s="205"/>
      <c r="GX54" s="205"/>
      <c r="GY54" s="205"/>
      <c r="GZ54" s="205"/>
      <c r="HA54" s="205"/>
      <c r="HB54" s="205"/>
      <c r="HC54" s="205"/>
      <c r="HD54" s="205"/>
      <c r="HE54" s="205"/>
      <c r="HF54" s="205"/>
      <c r="HG54" s="205"/>
      <c r="HH54" s="205"/>
      <c r="HI54" s="205"/>
      <c r="HJ54" s="205"/>
      <c r="HK54" s="205"/>
      <c r="HL54" s="205"/>
      <c r="HM54" s="205"/>
      <c r="HN54" s="205"/>
      <c r="HO54" s="205"/>
      <c r="HP54" s="205"/>
      <c r="HQ54" s="205"/>
      <c r="HR54" s="205"/>
      <c r="HS54" s="205"/>
      <c r="HT54" s="205"/>
      <c r="HU54" s="205"/>
      <c r="HV54" s="205"/>
      <c r="HW54" s="205"/>
      <c r="HX54" s="205"/>
      <c r="HY54" s="205"/>
      <c r="HZ54" s="205"/>
      <c r="IA54" s="205"/>
      <c r="IB54" s="205"/>
      <c r="IC54" s="205"/>
      <c r="ID54" s="205"/>
      <c r="IE54" s="205"/>
      <c r="IF54" s="205"/>
      <c r="IG54" s="205"/>
      <c r="IH54" s="205"/>
      <c r="II54" s="205"/>
      <c r="IJ54" s="205"/>
      <c r="IK54" s="205"/>
      <c r="IL54" s="205"/>
      <c r="IM54" s="205"/>
      <c r="IN54" s="205"/>
      <c r="IO54" s="205"/>
      <c r="IP54" s="205"/>
      <c r="IQ54" s="205"/>
      <c r="IR54" s="205"/>
      <c r="IS54" s="205"/>
      <c r="IT54" s="205"/>
      <c r="IU54" s="205"/>
      <c r="IV54" s="205"/>
      <c r="IW54" s="205"/>
      <c r="IX54" s="205"/>
      <c r="IY54" s="205"/>
      <c r="IZ54" s="205"/>
      <c r="JA54" s="205"/>
      <c r="JB54" s="205"/>
      <c r="JC54" s="205"/>
      <c r="JD54" s="205"/>
      <c r="JE54" s="205"/>
      <c r="JF54" s="205"/>
      <c r="JG54" s="205"/>
      <c r="JH54" s="205"/>
      <c r="JI54" s="205"/>
      <c r="JJ54" s="205"/>
      <c r="JK54" s="205"/>
      <c r="JL54" s="205"/>
      <c r="JM54" s="205"/>
      <c r="JN54" s="205"/>
      <c r="JO54" s="205"/>
      <c r="JP54" s="205"/>
      <c r="JQ54" s="205"/>
      <c r="JR54" s="205"/>
      <c r="JS54" s="205"/>
      <c r="JT54" s="205"/>
      <c r="JU54" s="205"/>
      <c r="JV54" s="205"/>
      <c r="JW54" s="205"/>
      <c r="JX54" s="205"/>
      <c r="JY54" s="205"/>
      <c r="JZ54" s="205"/>
      <c r="KA54" s="205"/>
      <c r="KB54" s="205"/>
      <c r="KC54" s="205"/>
      <c r="KD54" s="205"/>
      <c r="KE54" s="205"/>
      <c r="KF54" s="205"/>
      <c r="KG54" s="205"/>
      <c r="KH54" s="205"/>
      <c r="KI54" s="205"/>
      <c r="KJ54" s="205"/>
      <c r="KK54" s="205"/>
      <c r="KL54" s="205"/>
      <c r="KM54" s="205"/>
      <c r="KN54" s="205"/>
      <c r="KO54" s="205"/>
      <c r="KP54" s="205"/>
      <c r="KQ54" s="205"/>
      <c r="KR54" s="205"/>
      <c r="KS54" s="205"/>
      <c r="KT54" s="205"/>
      <c r="KU54" s="205"/>
      <c r="KV54" s="205"/>
      <c r="KW54" s="205"/>
      <c r="KX54" s="205"/>
      <c r="KY54" s="205"/>
      <c r="KZ54" s="205"/>
      <c r="LA54" s="205"/>
      <c r="LB54" s="205"/>
      <c r="LC54" s="205"/>
      <c r="LD54" s="205"/>
      <c r="LE54" s="205"/>
      <c r="LF54" s="205"/>
      <c r="LG54" s="205"/>
      <c r="LH54" s="205"/>
      <c r="LI54" s="205"/>
      <c r="LJ54" s="205"/>
      <c r="LK54" s="205"/>
      <c r="LL54" s="205"/>
      <c r="LM54" s="205"/>
      <c r="LN54" s="205"/>
      <c r="LO54" s="205"/>
      <c r="LP54" s="205"/>
      <c r="LQ54" s="205"/>
      <c r="LR54" s="205"/>
      <c r="LS54" s="205"/>
      <c r="LT54" s="205"/>
      <c r="LU54" s="205"/>
      <c r="LV54" s="205"/>
      <c r="LW54" s="205"/>
      <c r="LX54" s="205"/>
      <c r="LY54" s="205"/>
      <c r="LZ54" s="205"/>
      <c r="MA54" s="205"/>
      <c r="MB54" s="205"/>
      <c r="MC54" s="205"/>
      <c r="MD54" s="205"/>
      <c r="ME54" s="205"/>
      <c r="MF54" s="205"/>
      <c r="MG54" s="205"/>
      <c r="MH54" s="205"/>
      <c r="MI54" s="205"/>
      <c r="MJ54" s="205"/>
      <c r="MK54" s="205"/>
      <c r="ML54" s="205"/>
      <c r="MM54" s="205"/>
      <c r="MN54" s="205"/>
      <c r="MO54" s="205"/>
      <c r="MP54" s="205"/>
      <c r="MQ54" s="205"/>
      <c r="MR54" s="205"/>
      <c r="MS54" s="205"/>
      <c r="MT54" s="205"/>
      <c r="MU54" s="205"/>
      <c r="MV54" s="205"/>
      <c r="MW54" s="205"/>
      <c r="MX54" s="205"/>
      <c r="MY54" s="205"/>
      <c r="MZ54" s="205"/>
      <c r="NA54" s="205"/>
      <c r="NB54" s="205"/>
      <c r="NC54" s="205"/>
      <c r="ND54" s="205"/>
      <c r="NE54" s="205"/>
      <c r="NF54" s="205"/>
      <c r="NG54" s="205"/>
      <c r="NH54" s="205"/>
      <c r="NI54" s="205"/>
      <c r="NJ54" s="205"/>
      <c r="NK54" s="205"/>
      <c r="NL54" s="205"/>
      <c r="NM54" s="205"/>
      <c r="NN54" s="205"/>
      <c r="NO54" s="205"/>
      <c r="NP54" s="205"/>
      <c r="NQ54" s="205"/>
      <c r="NR54" s="205"/>
      <c r="NS54" s="205"/>
      <c r="NT54" s="205"/>
      <c r="NU54" s="205"/>
      <c r="NV54" s="205"/>
      <c r="NW54" s="205"/>
      <c r="NX54" s="205"/>
      <c r="NY54" s="205"/>
      <c r="NZ54" s="205"/>
      <c r="OA54" s="205"/>
      <c r="OB54" s="205"/>
      <c r="OC54" s="205"/>
      <c r="OD54" s="205"/>
      <c r="OE54" s="205"/>
      <c r="OF54" s="205"/>
      <c r="OG54" s="205"/>
      <c r="OH54" s="205"/>
      <c r="OI54" s="205"/>
      <c r="OJ54" s="205"/>
      <c r="OK54" s="205"/>
      <c r="OL54" s="205"/>
      <c r="OM54" s="205"/>
      <c r="ON54" s="205"/>
      <c r="OO54" s="205"/>
      <c r="OP54" s="205"/>
      <c r="OQ54" s="205"/>
      <c r="OR54" s="205"/>
      <c r="OS54" s="205"/>
      <c r="OT54" s="205"/>
      <c r="OU54" s="205"/>
      <c r="OV54" s="205"/>
      <c r="OW54" s="205"/>
      <c r="OX54" s="205"/>
      <c r="OY54" s="205"/>
      <c r="OZ54" s="205"/>
      <c r="PA54" s="205"/>
      <c r="PB54" s="205"/>
      <c r="PC54" s="205"/>
      <c r="PD54" s="205"/>
      <c r="PE54" s="205"/>
      <c r="PF54" s="205"/>
      <c r="PG54" s="205"/>
      <c r="PH54" s="205"/>
      <c r="PI54" s="205"/>
      <c r="PJ54" s="205"/>
      <c r="PK54" s="205"/>
      <c r="PL54" s="205"/>
      <c r="PM54" s="205"/>
      <c r="PN54" s="205"/>
      <c r="PO54" s="205"/>
      <c r="PP54" s="205"/>
      <c r="PQ54" s="205"/>
      <c r="PR54" s="205"/>
      <c r="PS54" s="205"/>
      <c r="PT54" s="205"/>
      <c r="PU54" s="205"/>
      <c r="PV54" s="205"/>
      <c r="PW54" s="205"/>
      <c r="PX54" s="205"/>
      <c r="PY54" s="205"/>
      <c r="PZ54" s="205"/>
      <c r="QA54" s="205"/>
      <c r="QB54" s="205"/>
      <c r="QC54" s="205"/>
      <c r="QD54" s="205"/>
      <c r="QE54" s="205"/>
      <c r="QF54" s="205"/>
      <c r="QG54" s="205"/>
      <c r="QH54" s="205"/>
      <c r="QI54" s="205"/>
      <c r="QJ54" s="205"/>
      <c r="QK54" s="205"/>
      <c r="QL54" s="205"/>
      <c r="QM54" s="205"/>
      <c r="QN54" s="205"/>
      <c r="QO54" s="205"/>
      <c r="QP54" s="205"/>
      <c r="QQ54" s="205"/>
      <c r="QR54" s="205"/>
      <c r="QS54" s="205"/>
      <c r="QT54" s="205"/>
      <c r="QU54" s="205"/>
      <c r="QV54" s="205"/>
      <c r="QW54" s="205"/>
      <c r="QX54" s="205"/>
      <c r="QY54" s="205"/>
      <c r="QZ54" s="205"/>
      <c r="RA54" s="205"/>
      <c r="RB54" s="205"/>
      <c r="RC54" s="205"/>
      <c r="RD54" s="205"/>
      <c r="RE54" s="205"/>
      <c r="RF54" s="205"/>
      <c r="RG54" s="205"/>
      <c r="RH54" s="205"/>
      <c r="RI54" s="205"/>
      <c r="RJ54" s="205"/>
      <c r="RK54" s="205"/>
      <c r="RL54" s="205"/>
      <c r="RM54" s="205"/>
      <c r="RN54" s="205"/>
      <c r="RO54" s="205"/>
      <c r="RP54" s="205"/>
      <c r="RQ54" s="205"/>
      <c r="RR54" s="205"/>
      <c r="RS54" s="205"/>
      <c r="RT54" s="205"/>
      <c r="RU54" s="205"/>
      <c r="RV54" s="205"/>
      <c r="RW54" s="205"/>
      <c r="RX54" s="205"/>
      <c r="RY54" s="205"/>
    </row>
    <row r="55" s="195" customFormat="1" spans="1:493">
      <c r="A55" s="202"/>
      <c r="B55" s="200">
        <v>53</v>
      </c>
      <c r="C55" s="201" t="s">
        <v>2851</v>
      </c>
      <c r="D55" s="200" t="s">
        <v>2852</v>
      </c>
      <c r="E55" s="200">
        <v>9.9</v>
      </c>
      <c r="F55" s="200">
        <v>20</v>
      </c>
      <c r="G55" s="200">
        <v>5</v>
      </c>
      <c r="H55" s="200">
        <v>100</v>
      </c>
      <c r="I55" s="200">
        <v>49.5</v>
      </c>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05"/>
      <c r="AL55" s="205"/>
      <c r="AM55" s="205"/>
      <c r="AN55" s="205"/>
      <c r="AO55" s="205"/>
      <c r="AP55" s="205"/>
      <c r="AQ55" s="205"/>
      <c r="AR55" s="205"/>
      <c r="AS55" s="205"/>
      <c r="AT55" s="205"/>
      <c r="AU55" s="205"/>
      <c r="AV55" s="205"/>
      <c r="AW55" s="205"/>
      <c r="AX55" s="205"/>
      <c r="AY55" s="205"/>
      <c r="AZ55" s="205"/>
      <c r="BA55" s="205"/>
      <c r="BB55" s="205"/>
      <c r="BC55" s="205"/>
      <c r="BD55" s="205"/>
      <c r="BE55" s="205"/>
      <c r="BF55" s="205"/>
      <c r="BG55" s="205"/>
      <c r="BH55" s="205"/>
      <c r="BI55" s="205"/>
      <c r="BJ55" s="205"/>
      <c r="BK55" s="205"/>
      <c r="BL55" s="205"/>
      <c r="BM55" s="205"/>
      <c r="BN55" s="205"/>
      <c r="BO55" s="205"/>
      <c r="BP55" s="205"/>
      <c r="BQ55" s="205"/>
      <c r="BR55" s="205"/>
      <c r="BS55" s="205"/>
      <c r="BT55" s="205"/>
      <c r="BU55" s="205"/>
      <c r="BV55" s="205"/>
      <c r="BW55" s="205"/>
      <c r="BX55" s="205"/>
      <c r="BY55" s="205"/>
      <c r="BZ55" s="205"/>
      <c r="CA55" s="205"/>
      <c r="CB55" s="205"/>
      <c r="CC55" s="205"/>
      <c r="CD55" s="205"/>
      <c r="CE55" s="205"/>
      <c r="CF55" s="205"/>
      <c r="CG55" s="205"/>
      <c r="CH55" s="205"/>
      <c r="CI55" s="205"/>
      <c r="CJ55" s="205"/>
      <c r="CK55" s="205"/>
      <c r="CL55" s="205"/>
      <c r="CM55" s="205"/>
      <c r="CN55" s="205"/>
      <c r="CO55" s="205"/>
      <c r="CP55" s="205"/>
      <c r="CQ55" s="205"/>
      <c r="CR55" s="205"/>
      <c r="CS55" s="205"/>
      <c r="CT55" s="205"/>
      <c r="CU55" s="205"/>
      <c r="CV55" s="205"/>
      <c r="CW55" s="205"/>
      <c r="CX55" s="205"/>
      <c r="CY55" s="205"/>
      <c r="CZ55" s="205"/>
      <c r="DA55" s="205"/>
      <c r="DB55" s="205"/>
      <c r="DC55" s="205"/>
      <c r="DD55" s="205"/>
      <c r="DE55" s="205"/>
      <c r="DF55" s="205"/>
      <c r="DG55" s="205"/>
      <c r="DH55" s="205"/>
      <c r="DI55" s="205"/>
      <c r="DJ55" s="205"/>
      <c r="DK55" s="205"/>
      <c r="DL55" s="205"/>
      <c r="DM55" s="205"/>
      <c r="DN55" s="205"/>
      <c r="DO55" s="205"/>
      <c r="DP55" s="205"/>
      <c r="DQ55" s="205"/>
      <c r="DR55" s="205"/>
      <c r="DS55" s="205"/>
      <c r="DT55" s="205"/>
      <c r="DU55" s="205"/>
      <c r="DV55" s="205"/>
      <c r="DW55" s="205"/>
      <c r="DX55" s="205"/>
      <c r="DY55" s="205"/>
      <c r="DZ55" s="205"/>
      <c r="EA55" s="205"/>
      <c r="EB55" s="205"/>
      <c r="EC55" s="205"/>
      <c r="ED55" s="205"/>
      <c r="EE55" s="205"/>
      <c r="EF55" s="205"/>
      <c r="EG55" s="205"/>
      <c r="EH55" s="205"/>
      <c r="EI55" s="205"/>
      <c r="EJ55" s="205"/>
      <c r="EK55" s="205"/>
      <c r="EL55" s="205"/>
      <c r="EM55" s="205"/>
      <c r="EN55" s="205"/>
      <c r="EO55" s="205"/>
      <c r="EP55" s="205"/>
      <c r="EQ55" s="205"/>
      <c r="ER55" s="205"/>
      <c r="ES55" s="205"/>
      <c r="ET55" s="205"/>
      <c r="EU55" s="205"/>
      <c r="EV55" s="205"/>
      <c r="EW55" s="205"/>
      <c r="EX55" s="205"/>
      <c r="EY55" s="205"/>
      <c r="EZ55" s="205"/>
      <c r="FA55" s="205"/>
      <c r="FB55" s="205"/>
      <c r="FC55" s="205"/>
      <c r="FD55" s="205"/>
      <c r="FE55" s="205"/>
      <c r="FF55" s="205"/>
      <c r="FG55" s="205"/>
      <c r="FH55" s="205"/>
      <c r="FI55" s="205"/>
      <c r="FJ55" s="205"/>
      <c r="FK55" s="205"/>
      <c r="FL55" s="205"/>
      <c r="FM55" s="205"/>
      <c r="FN55" s="205"/>
      <c r="FO55" s="205"/>
      <c r="FP55" s="205"/>
      <c r="FQ55" s="205"/>
      <c r="FR55" s="205"/>
      <c r="FS55" s="205"/>
      <c r="FT55" s="205"/>
      <c r="FU55" s="205"/>
      <c r="FV55" s="205"/>
      <c r="FW55" s="205"/>
      <c r="FX55" s="205"/>
      <c r="FY55" s="205"/>
      <c r="FZ55" s="205"/>
      <c r="GA55" s="205"/>
      <c r="GB55" s="205"/>
      <c r="GC55" s="205"/>
      <c r="GD55" s="205"/>
      <c r="GE55" s="205"/>
      <c r="GF55" s="205"/>
      <c r="GG55" s="205"/>
      <c r="GH55" s="205"/>
      <c r="GI55" s="205"/>
      <c r="GJ55" s="205"/>
      <c r="GK55" s="205"/>
      <c r="GL55" s="205"/>
      <c r="GM55" s="205"/>
      <c r="GN55" s="205"/>
      <c r="GO55" s="205"/>
      <c r="GP55" s="205"/>
      <c r="GQ55" s="205"/>
      <c r="GR55" s="205"/>
      <c r="GS55" s="205"/>
      <c r="GT55" s="205"/>
      <c r="GU55" s="205"/>
      <c r="GV55" s="205"/>
      <c r="GW55" s="205"/>
      <c r="GX55" s="205"/>
      <c r="GY55" s="205"/>
      <c r="GZ55" s="205"/>
      <c r="HA55" s="205"/>
      <c r="HB55" s="205"/>
      <c r="HC55" s="205"/>
      <c r="HD55" s="205"/>
      <c r="HE55" s="205"/>
      <c r="HF55" s="205"/>
      <c r="HG55" s="205"/>
      <c r="HH55" s="205"/>
      <c r="HI55" s="205"/>
      <c r="HJ55" s="205"/>
      <c r="HK55" s="205"/>
      <c r="HL55" s="205"/>
      <c r="HM55" s="205"/>
      <c r="HN55" s="205"/>
      <c r="HO55" s="205"/>
      <c r="HP55" s="205"/>
      <c r="HQ55" s="205"/>
      <c r="HR55" s="205"/>
      <c r="HS55" s="205"/>
      <c r="HT55" s="205"/>
      <c r="HU55" s="205"/>
      <c r="HV55" s="205"/>
      <c r="HW55" s="205"/>
      <c r="HX55" s="205"/>
      <c r="HY55" s="205"/>
      <c r="HZ55" s="205"/>
      <c r="IA55" s="205"/>
      <c r="IB55" s="205"/>
      <c r="IC55" s="205"/>
      <c r="ID55" s="205"/>
      <c r="IE55" s="205"/>
      <c r="IF55" s="205"/>
      <c r="IG55" s="205"/>
      <c r="IH55" s="205"/>
      <c r="II55" s="205"/>
      <c r="IJ55" s="205"/>
      <c r="IK55" s="205"/>
      <c r="IL55" s="205"/>
      <c r="IM55" s="205"/>
      <c r="IN55" s="205"/>
      <c r="IO55" s="205"/>
      <c r="IP55" s="205"/>
      <c r="IQ55" s="205"/>
      <c r="IR55" s="205"/>
      <c r="IS55" s="205"/>
      <c r="IT55" s="205"/>
      <c r="IU55" s="205"/>
      <c r="IV55" s="205"/>
      <c r="IW55" s="205"/>
      <c r="IX55" s="205"/>
      <c r="IY55" s="205"/>
      <c r="IZ55" s="205"/>
      <c r="JA55" s="205"/>
      <c r="JB55" s="205"/>
      <c r="JC55" s="205"/>
      <c r="JD55" s="205"/>
      <c r="JE55" s="205"/>
      <c r="JF55" s="205"/>
      <c r="JG55" s="205"/>
      <c r="JH55" s="205"/>
      <c r="JI55" s="205"/>
      <c r="JJ55" s="205"/>
      <c r="JK55" s="205"/>
      <c r="JL55" s="205"/>
      <c r="JM55" s="205"/>
      <c r="JN55" s="205"/>
      <c r="JO55" s="205"/>
      <c r="JP55" s="205"/>
      <c r="JQ55" s="205"/>
      <c r="JR55" s="205"/>
      <c r="JS55" s="205"/>
      <c r="JT55" s="205"/>
      <c r="JU55" s="205"/>
      <c r="JV55" s="205"/>
      <c r="JW55" s="205"/>
      <c r="JX55" s="205"/>
      <c r="JY55" s="205"/>
      <c r="JZ55" s="205"/>
      <c r="KA55" s="205"/>
      <c r="KB55" s="205"/>
      <c r="KC55" s="205"/>
      <c r="KD55" s="205"/>
      <c r="KE55" s="205"/>
      <c r="KF55" s="205"/>
      <c r="KG55" s="205"/>
      <c r="KH55" s="205"/>
      <c r="KI55" s="205"/>
      <c r="KJ55" s="205"/>
      <c r="KK55" s="205"/>
      <c r="KL55" s="205"/>
      <c r="KM55" s="205"/>
      <c r="KN55" s="205"/>
      <c r="KO55" s="205"/>
      <c r="KP55" s="205"/>
      <c r="KQ55" s="205"/>
      <c r="KR55" s="205"/>
      <c r="KS55" s="205"/>
      <c r="KT55" s="205"/>
      <c r="KU55" s="205"/>
      <c r="KV55" s="205"/>
      <c r="KW55" s="205"/>
      <c r="KX55" s="205"/>
      <c r="KY55" s="205"/>
      <c r="KZ55" s="205"/>
      <c r="LA55" s="205"/>
      <c r="LB55" s="205"/>
      <c r="LC55" s="205"/>
      <c r="LD55" s="205"/>
      <c r="LE55" s="205"/>
      <c r="LF55" s="205"/>
      <c r="LG55" s="205"/>
      <c r="LH55" s="205"/>
      <c r="LI55" s="205"/>
      <c r="LJ55" s="205"/>
      <c r="LK55" s="205"/>
      <c r="LL55" s="205"/>
      <c r="LM55" s="205"/>
      <c r="LN55" s="205"/>
      <c r="LO55" s="205"/>
      <c r="LP55" s="205"/>
      <c r="LQ55" s="205"/>
      <c r="LR55" s="205"/>
      <c r="LS55" s="205"/>
      <c r="LT55" s="205"/>
      <c r="LU55" s="205"/>
      <c r="LV55" s="205"/>
      <c r="LW55" s="205"/>
      <c r="LX55" s="205"/>
      <c r="LY55" s="205"/>
      <c r="LZ55" s="205"/>
      <c r="MA55" s="205"/>
      <c r="MB55" s="205"/>
      <c r="MC55" s="205"/>
      <c r="MD55" s="205"/>
      <c r="ME55" s="205"/>
      <c r="MF55" s="205"/>
      <c r="MG55" s="205"/>
      <c r="MH55" s="205"/>
      <c r="MI55" s="205"/>
      <c r="MJ55" s="205"/>
      <c r="MK55" s="205"/>
      <c r="ML55" s="205"/>
      <c r="MM55" s="205"/>
      <c r="MN55" s="205"/>
      <c r="MO55" s="205"/>
      <c r="MP55" s="205"/>
      <c r="MQ55" s="205"/>
      <c r="MR55" s="205"/>
      <c r="MS55" s="205"/>
      <c r="MT55" s="205"/>
      <c r="MU55" s="205"/>
      <c r="MV55" s="205"/>
      <c r="MW55" s="205"/>
      <c r="MX55" s="205"/>
      <c r="MY55" s="205"/>
      <c r="MZ55" s="205"/>
      <c r="NA55" s="205"/>
      <c r="NB55" s="205"/>
      <c r="NC55" s="205"/>
      <c r="ND55" s="205"/>
      <c r="NE55" s="205"/>
      <c r="NF55" s="205"/>
      <c r="NG55" s="205"/>
      <c r="NH55" s="205"/>
      <c r="NI55" s="205"/>
      <c r="NJ55" s="205"/>
      <c r="NK55" s="205"/>
      <c r="NL55" s="205"/>
      <c r="NM55" s="205"/>
      <c r="NN55" s="205"/>
      <c r="NO55" s="205"/>
      <c r="NP55" s="205"/>
      <c r="NQ55" s="205"/>
      <c r="NR55" s="205"/>
      <c r="NS55" s="205"/>
      <c r="NT55" s="205"/>
      <c r="NU55" s="205"/>
      <c r="NV55" s="205"/>
      <c r="NW55" s="205"/>
      <c r="NX55" s="205"/>
      <c r="NY55" s="205"/>
      <c r="NZ55" s="205"/>
      <c r="OA55" s="205"/>
      <c r="OB55" s="205"/>
      <c r="OC55" s="205"/>
      <c r="OD55" s="205"/>
      <c r="OE55" s="205"/>
      <c r="OF55" s="205"/>
      <c r="OG55" s="205"/>
      <c r="OH55" s="205"/>
      <c r="OI55" s="205"/>
      <c r="OJ55" s="205"/>
      <c r="OK55" s="205"/>
      <c r="OL55" s="205"/>
      <c r="OM55" s="205"/>
      <c r="ON55" s="205"/>
      <c r="OO55" s="205"/>
      <c r="OP55" s="205"/>
      <c r="OQ55" s="205"/>
      <c r="OR55" s="205"/>
      <c r="OS55" s="205"/>
      <c r="OT55" s="205"/>
      <c r="OU55" s="205"/>
      <c r="OV55" s="205"/>
      <c r="OW55" s="205"/>
      <c r="OX55" s="205"/>
      <c r="OY55" s="205"/>
      <c r="OZ55" s="205"/>
      <c r="PA55" s="205"/>
      <c r="PB55" s="205"/>
      <c r="PC55" s="205"/>
      <c r="PD55" s="205"/>
      <c r="PE55" s="205"/>
      <c r="PF55" s="205"/>
      <c r="PG55" s="205"/>
      <c r="PH55" s="205"/>
      <c r="PI55" s="205"/>
      <c r="PJ55" s="205"/>
      <c r="PK55" s="205"/>
      <c r="PL55" s="205"/>
      <c r="PM55" s="205"/>
      <c r="PN55" s="205"/>
      <c r="PO55" s="205"/>
      <c r="PP55" s="205"/>
      <c r="PQ55" s="205"/>
      <c r="PR55" s="205"/>
      <c r="PS55" s="205"/>
      <c r="PT55" s="205"/>
      <c r="PU55" s="205"/>
      <c r="PV55" s="205"/>
      <c r="PW55" s="205"/>
      <c r="PX55" s="205"/>
      <c r="PY55" s="205"/>
      <c r="PZ55" s="205"/>
      <c r="QA55" s="205"/>
      <c r="QB55" s="205"/>
      <c r="QC55" s="205"/>
      <c r="QD55" s="205"/>
      <c r="QE55" s="205"/>
      <c r="QF55" s="205"/>
      <c r="QG55" s="205"/>
      <c r="QH55" s="205"/>
      <c r="QI55" s="205"/>
      <c r="QJ55" s="205"/>
      <c r="QK55" s="205"/>
      <c r="QL55" s="205"/>
      <c r="QM55" s="205"/>
      <c r="QN55" s="205"/>
      <c r="QO55" s="205"/>
      <c r="QP55" s="205"/>
      <c r="QQ55" s="205"/>
      <c r="QR55" s="205"/>
      <c r="QS55" s="205"/>
      <c r="QT55" s="205"/>
      <c r="QU55" s="205"/>
      <c r="QV55" s="205"/>
      <c r="QW55" s="205"/>
      <c r="QX55" s="205"/>
      <c r="QY55" s="205"/>
      <c r="QZ55" s="205"/>
      <c r="RA55" s="205"/>
      <c r="RB55" s="205"/>
      <c r="RC55" s="205"/>
      <c r="RD55" s="205"/>
      <c r="RE55" s="205"/>
      <c r="RF55" s="205"/>
      <c r="RG55" s="205"/>
      <c r="RH55" s="205"/>
      <c r="RI55" s="205"/>
      <c r="RJ55" s="205"/>
      <c r="RK55" s="205"/>
      <c r="RL55" s="205"/>
      <c r="RM55" s="205"/>
      <c r="RN55" s="205"/>
      <c r="RO55" s="205"/>
      <c r="RP55" s="205"/>
      <c r="RQ55" s="205"/>
      <c r="RR55" s="205"/>
      <c r="RS55" s="205"/>
      <c r="RT55" s="205"/>
      <c r="RU55" s="205"/>
      <c r="RV55" s="205"/>
      <c r="RW55" s="205"/>
      <c r="RX55" s="205"/>
      <c r="RY55" s="205"/>
    </row>
    <row r="56" s="195" customFormat="1" spans="1:493">
      <c r="A56" s="202"/>
      <c r="B56" s="200">
        <v>54</v>
      </c>
      <c r="C56" s="201" t="s">
        <v>2853</v>
      </c>
      <c r="D56" s="201" t="s">
        <v>2854</v>
      </c>
      <c r="E56" s="200">
        <v>48.8</v>
      </c>
      <c r="F56" s="200">
        <v>117</v>
      </c>
      <c r="G56" s="200">
        <v>1</v>
      </c>
      <c r="H56" s="200">
        <v>117</v>
      </c>
      <c r="I56" s="200">
        <v>48.8</v>
      </c>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5"/>
      <c r="AY56" s="205"/>
      <c r="AZ56" s="205"/>
      <c r="BA56" s="205"/>
      <c r="BB56" s="205"/>
      <c r="BC56" s="205"/>
      <c r="BD56" s="205"/>
      <c r="BE56" s="205"/>
      <c r="BF56" s="205"/>
      <c r="BG56" s="205"/>
      <c r="BH56" s="205"/>
      <c r="BI56" s="205"/>
      <c r="BJ56" s="205"/>
      <c r="BK56" s="205"/>
      <c r="BL56" s="205"/>
      <c r="BM56" s="205"/>
      <c r="BN56" s="205"/>
      <c r="BO56" s="205"/>
      <c r="BP56" s="205"/>
      <c r="BQ56" s="205"/>
      <c r="BR56" s="205"/>
      <c r="BS56" s="205"/>
      <c r="BT56" s="205"/>
      <c r="BU56" s="205"/>
      <c r="BV56" s="205"/>
      <c r="BW56" s="205"/>
      <c r="BX56" s="205"/>
      <c r="BY56" s="205"/>
      <c r="BZ56" s="205"/>
      <c r="CA56" s="205"/>
      <c r="CB56" s="205"/>
      <c r="CC56" s="205"/>
      <c r="CD56" s="205"/>
      <c r="CE56" s="205"/>
      <c r="CF56" s="205"/>
      <c r="CG56" s="205"/>
      <c r="CH56" s="205"/>
      <c r="CI56" s="205"/>
      <c r="CJ56" s="205"/>
      <c r="CK56" s="205"/>
      <c r="CL56" s="205"/>
      <c r="CM56" s="205"/>
      <c r="CN56" s="205"/>
      <c r="CO56" s="205"/>
      <c r="CP56" s="205"/>
      <c r="CQ56" s="205"/>
      <c r="CR56" s="205"/>
      <c r="CS56" s="205"/>
      <c r="CT56" s="205"/>
      <c r="CU56" s="205"/>
      <c r="CV56" s="205"/>
      <c r="CW56" s="205"/>
      <c r="CX56" s="205"/>
      <c r="CY56" s="205"/>
      <c r="CZ56" s="205"/>
      <c r="DA56" s="205"/>
      <c r="DB56" s="205"/>
      <c r="DC56" s="205"/>
      <c r="DD56" s="205"/>
      <c r="DE56" s="205"/>
      <c r="DF56" s="205"/>
      <c r="DG56" s="205"/>
      <c r="DH56" s="205"/>
      <c r="DI56" s="205"/>
      <c r="DJ56" s="205"/>
      <c r="DK56" s="205"/>
      <c r="DL56" s="205"/>
      <c r="DM56" s="205"/>
      <c r="DN56" s="205"/>
      <c r="DO56" s="205"/>
      <c r="DP56" s="205"/>
      <c r="DQ56" s="205"/>
      <c r="DR56" s="205"/>
      <c r="DS56" s="205"/>
      <c r="DT56" s="205"/>
      <c r="DU56" s="205"/>
      <c r="DV56" s="205"/>
      <c r="DW56" s="205"/>
      <c r="DX56" s="205"/>
      <c r="DY56" s="205"/>
      <c r="DZ56" s="205"/>
      <c r="EA56" s="205"/>
      <c r="EB56" s="205"/>
      <c r="EC56" s="205"/>
      <c r="ED56" s="205"/>
      <c r="EE56" s="205"/>
      <c r="EF56" s="205"/>
      <c r="EG56" s="205"/>
      <c r="EH56" s="205"/>
      <c r="EI56" s="205"/>
      <c r="EJ56" s="205"/>
      <c r="EK56" s="205"/>
      <c r="EL56" s="205"/>
      <c r="EM56" s="205"/>
      <c r="EN56" s="205"/>
      <c r="EO56" s="205"/>
      <c r="EP56" s="205"/>
      <c r="EQ56" s="205"/>
      <c r="ER56" s="205"/>
      <c r="ES56" s="205"/>
      <c r="ET56" s="205"/>
      <c r="EU56" s="205"/>
      <c r="EV56" s="205"/>
      <c r="EW56" s="205"/>
      <c r="EX56" s="205"/>
      <c r="EY56" s="205"/>
      <c r="EZ56" s="205"/>
      <c r="FA56" s="205"/>
      <c r="FB56" s="205"/>
      <c r="FC56" s="205"/>
      <c r="FD56" s="205"/>
      <c r="FE56" s="205"/>
      <c r="FF56" s="205"/>
      <c r="FG56" s="205"/>
      <c r="FH56" s="205"/>
      <c r="FI56" s="205"/>
      <c r="FJ56" s="205"/>
      <c r="FK56" s="205"/>
      <c r="FL56" s="205"/>
      <c r="FM56" s="205"/>
      <c r="FN56" s="205"/>
      <c r="FO56" s="205"/>
      <c r="FP56" s="205"/>
      <c r="FQ56" s="205"/>
      <c r="FR56" s="205"/>
      <c r="FS56" s="205"/>
      <c r="FT56" s="205"/>
      <c r="FU56" s="205"/>
      <c r="FV56" s="205"/>
      <c r="FW56" s="205"/>
      <c r="FX56" s="205"/>
      <c r="FY56" s="205"/>
      <c r="FZ56" s="205"/>
      <c r="GA56" s="205"/>
      <c r="GB56" s="205"/>
      <c r="GC56" s="205"/>
      <c r="GD56" s="205"/>
      <c r="GE56" s="205"/>
      <c r="GF56" s="205"/>
      <c r="GG56" s="205"/>
      <c r="GH56" s="205"/>
      <c r="GI56" s="205"/>
      <c r="GJ56" s="205"/>
      <c r="GK56" s="205"/>
      <c r="GL56" s="205"/>
      <c r="GM56" s="205"/>
      <c r="GN56" s="205"/>
      <c r="GO56" s="205"/>
      <c r="GP56" s="205"/>
      <c r="GQ56" s="205"/>
      <c r="GR56" s="205"/>
      <c r="GS56" s="205"/>
      <c r="GT56" s="205"/>
      <c r="GU56" s="205"/>
      <c r="GV56" s="205"/>
      <c r="GW56" s="205"/>
      <c r="GX56" s="205"/>
      <c r="GY56" s="205"/>
      <c r="GZ56" s="205"/>
      <c r="HA56" s="205"/>
      <c r="HB56" s="205"/>
      <c r="HC56" s="205"/>
      <c r="HD56" s="205"/>
      <c r="HE56" s="205"/>
      <c r="HF56" s="205"/>
      <c r="HG56" s="205"/>
      <c r="HH56" s="205"/>
      <c r="HI56" s="205"/>
      <c r="HJ56" s="205"/>
      <c r="HK56" s="205"/>
      <c r="HL56" s="205"/>
      <c r="HM56" s="205"/>
      <c r="HN56" s="205"/>
      <c r="HO56" s="205"/>
      <c r="HP56" s="205"/>
      <c r="HQ56" s="205"/>
      <c r="HR56" s="205"/>
      <c r="HS56" s="205"/>
      <c r="HT56" s="205"/>
      <c r="HU56" s="205"/>
      <c r="HV56" s="205"/>
      <c r="HW56" s="205"/>
      <c r="HX56" s="205"/>
      <c r="HY56" s="205"/>
      <c r="HZ56" s="205"/>
      <c r="IA56" s="205"/>
      <c r="IB56" s="205"/>
      <c r="IC56" s="205"/>
      <c r="ID56" s="205"/>
      <c r="IE56" s="205"/>
      <c r="IF56" s="205"/>
      <c r="IG56" s="205"/>
      <c r="IH56" s="205"/>
      <c r="II56" s="205"/>
      <c r="IJ56" s="205"/>
      <c r="IK56" s="205"/>
      <c r="IL56" s="205"/>
      <c r="IM56" s="205"/>
      <c r="IN56" s="205"/>
      <c r="IO56" s="205"/>
      <c r="IP56" s="205"/>
      <c r="IQ56" s="205"/>
      <c r="IR56" s="205"/>
      <c r="IS56" s="205"/>
      <c r="IT56" s="205"/>
      <c r="IU56" s="205"/>
      <c r="IV56" s="205"/>
      <c r="IW56" s="205"/>
      <c r="IX56" s="205"/>
      <c r="IY56" s="205"/>
      <c r="IZ56" s="205"/>
      <c r="JA56" s="205"/>
      <c r="JB56" s="205"/>
      <c r="JC56" s="205"/>
      <c r="JD56" s="205"/>
      <c r="JE56" s="205"/>
      <c r="JF56" s="205"/>
      <c r="JG56" s="205"/>
      <c r="JH56" s="205"/>
      <c r="JI56" s="205"/>
      <c r="JJ56" s="205"/>
      <c r="JK56" s="205"/>
      <c r="JL56" s="205"/>
      <c r="JM56" s="205"/>
      <c r="JN56" s="205"/>
      <c r="JO56" s="205"/>
      <c r="JP56" s="205"/>
      <c r="JQ56" s="205"/>
      <c r="JR56" s="205"/>
      <c r="JS56" s="205"/>
      <c r="JT56" s="205"/>
      <c r="JU56" s="205"/>
      <c r="JV56" s="205"/>
      <c r="JW56" s="205"/>
      <c r="JX56" s="205"/>
      <c r="JY56" s="205"/>
      <c r="JZ56" s="205"/>
      <c r="KA56" s="205"/>
      <c r="KB56" s="205"/>
      <c r="KC56" s="205"/>
      <c r="KD56" s="205"/>
      <c r="KE56" s="205"/>
      <c r="KF56" s="205"/>
      <c r="KG56" s="205"/>
      <c r="KH56" s="205"/>
      <c r="KI56" s="205"/>
      <c r="KJ56" s="205"/>
      <c r="KK56" s="205"/>
      <c r="KL56" s="205"/>
      <c r="KM56" s="205"/>
      <c r="KN56" s="205"/>
      <c r="KO56" s="205"/>
      <c r="KP56" s="205"/>
      <c r="KQ56" s="205"/>
      <c r="KR56" s="205"/>
      <c r="KS56" s="205"/>
      <c r="KT56" s="205"/>
      <c r="KU56" s="205"/>
      <c r="KV56" s="205"/>
      <c r="KW56" s="205"/>
      <c r="KX56" s="205"/>
      <c r="KY56" s="205"/>
      <c r="KZ56" s="205"/>
      <c r="LA56" s="205"/>
      <c r="LB56" s="205"/>
      <c r="LC56" s="205"/>
      <c r="LD56" s="205"/>
      <c r="LE56" s="205"/>
      <c r="LF56" s="205"/>
      <c r="LG56" s="205"/>
      <c r="LH56" s="205"/>
      <c r="LI56" s="205"/>
      <c r="LJ56" s="205"/>
      <c r="LK56" s="205"/>
      <c r="LL56" s="205"/>
      <c r="LM56" s="205"/>
      <c r="LN56" s="205"/>
      <c r="LO56" s="205"/>
      <c r="LP56" s="205"/>
      <c r="LQ56" s="205"/>
      <c r="LR56" s="205"/>
      <c r="LS56" s="205"/>
      <c r="LT56" s="205"/>
      <c r="LU56" s="205"/>
      <c r="LV56" s="205"/>
      <c r="LW56" s="205"/>
      <c r="LX56" s="205"/>
      <c r="LY56" s="205"/>
      <c r="LZ56" s="205"/>
      <c r="MA56" s="205"/>
      <c r="MB56" s="205"/>
      <c r="MC56" s="205"/>
      <c r="MD56" s="205"/>
      <c r="ME56" s="205"/>
      <c r="MF56" s="205"/>
      <c r="MG56" s="205"/>
      <c r="MH56" s="205"/>
      <c r="MI56" s="205"/>
      <c r="MJ56" s="205"/>
      <c r="MK56" s="205"/>
      <c r="ML56" s="205"/>
      <c r="MM56" s="205"/>
      <c r="MN56" s="205"/>
      <c r="MO56" s="205"/>
      <c r="MP56" s="205"/>
      <c r="MQ56" s="205"/>
      <c r="MR56" s="205"/>
      <c r="MS56" s="205"/>
      <c r="MT56" s="205"/>
      <c r="MU56" s="205"/>
      <c r="MV56" s="205"/>
      <c r="MW56" s="205"/>
      <c r="MX56" s="205"/>
      <c r="MY56" s="205"/>
      <c r="MZ56" s="205"/>
      <c r="NA56" s="205"/>
      <c r="NB56" s="205"/>
      <c r="NC56" s="205"/>
      <c r="ND56" s="205"/>
      <c r="NE56" s="205"/>
      <c r="NF56" s="205"/>
      <c r="NG56" s="205"/>
      <c r="NH56" s="205"/>
      <c r="NI56" s="205"/>
      <c r="NJ56" s="205"/>
      <c r="NK56" s="205"/>
      <c r="NL56" s="205"/>
      <c r="NM56" s="205"/>
      <c r="NN56" s="205"/>
      <c r="NO56" s="205"/>
      <c r="NP56" s="205"/>
      <c r="NQ56" s="205"/>
      <c r="NR56" s="205"/>
      <c r="NS56" s="205"/>
      <c r="NT56" s="205"/>
      <c r="NU56" s="205"/>
      <c r="NV56" s="205"/>
      <c r="NW56" s="205"/>
      <c r="NX56" s="205"/>
      <c r="NY56" s="205"/>
      <c r="NZ56" s="205"/>
      <c r="OA56" s="205"/>
      <c r="OB56" s="205"/>
      <c r="OC56" s="205"/>
      <c r="OD56" s="205"/>
      <c r="OE56" s="205"/>
      <c r="OF56" s="205"/>
      <c r="OG56" s="205"/>
      <c r="OH56" s="205"/>
      <c r="OI56" s="205"/>
      <c r="OJ56" s="205"/>
      <c r="OK56" s="205"/>
      <c r="OL56" s="205"/>
      <c r="OM56" s="205"/>
      <c r="ON56" s="205"/>
      <c r="OO56" s="205"/>
      <c r="OP56" s="205"/>
      <c r="OQ56" s="205"/>
      <c r="OR56" s="205"/>
      <c r="OS56" s="205"/>
      <c r="OT56" s="205"/>
      <c r="OU56" s="205"/>
      <c r="OV56" s="205"/>
      <c r="OW56" s="205"/>
      <c r="OX56" s="205"/>
      <c r="OY56" s="205"/>
      <c r="OZ56" s="205"/>
      <c r="PA56" s="205"/>
      <c r="PB56" s="205"/>
      <c r="PC56" s="205"/>
      <c r="PD56" s="205"/>
      <c r="PE56" s="205"/>
      <c r="PF56" s="205"/>
      <c r="PG56" s="205"/>
      <c r="PH56" s="205"/>
      <c r="PI56" s="205"/>
      <c r="PJ56" s="205"/>
      <c r="PK56" s="205"/>
      <c r="PL56" s="205"/>
      <c r="PM56" s="205"/>
      <c r="PN56" s="205"/>
      <c r="PO56" s="205"/>
      <c r="PP56" s="205"/>
      <c r="PQ56" s="205"/>
      <c r="PR56" s="205"/>
      <c r="PS56" s="205"/>
      <c r="PT56" s="205"/>
      <c r="PU56" s="205"/>
      <c r="PV56" s="205"/>
      <c r="PW56" s="205"/>
      <c r="PX56" s="205"/>
      <c r="PY56" s="205"/>
      <c r="PZ56" s="205"/>
      <c r="QA56" s="205"/>
      <c r="QB56" s="205"/>
      <c r="QC56" s="205"/>
      <c r="QD56" s="205"/>
      <c r="QE56" s="205"/>
      <c r="QF56" s="205"/>
      <c r="QG56" s="205"/>
      <c r="QH56" s="205"/>
      <c r="QI56" s="205"/>
      <c r="QJ56" s="205"/>
      <c r="QK56" s="205"/>
      <c r="QL56" s="205"/>
      <c r="QM56" s="205"/>
      <c r="QN56" s="205"/>
      <c r="QO56" s="205"/>
      <c r="QP56" s="205"/>
      <c r="QQ56" s="205"/>
      <c r="QR56" s="205"/>
      <c r="QS56" s="205"/>
      <c r="QT56" s="205"/>
      <c r="QU56" s="205"/>
      <c r="QV56" s="205"/>
      <c r="QW56" s="205"/>
      <c r="QX56" s="205"/>
      <c r="QY56" s="205"/>
      <c r="QZ56" s="205"/>
      <c r="RA56" s="205"/>
      <c r="RB56" s="205"/>
      <c r="RC56" s="205"/>
      <c r="RD56" s="205"/>
      <c r="RE56" s="205"/>
      <c r="RF56" s="205"/>
      <c r="RG56" s="205"/>
      <c r="RH56" s="205"/>
      <c r="RI56" s="205"/>
      <c r="RJ56" s="205"/>
      <c r="RK56" s="205"/>
      <c r="RL56" s="205"/>
      <c r="RM56" s="205"/>
      <c r="RN56" s="205"/>
      <c r="RO56" s="205"/>
      <c r="RP56" s="205"/>
      <c r="RQ56" s="205"/>
      <c r="RR56" s="205"/>
      <c r="RS56" s="205"/>
      <c r="RT56" s="205"/>
      <c r="RU56" s="205"/>
      <c r="RV56" s="205"/>
      <c r="RW56" s="205"/>
      <c r="RX56" s="205"/>
      <c r="RY56" s="205"/>
    </row>
    <row r="57" s="195" customFormat="1" spans="1:493">
      <c r="A57" s="202"/>
      <c r="B57" s="200">
        <v>55</v>
      </c>
      <c r="C57" s="201" t="s">
        <v>2855</v>
      </c>
      <c r="D57" s="201" t="s">
        <v>2856</v>
      </c>
      <c r="E57" s="200">
        <v>24.9</v>
      </c>
      <c r="F57" s="200">
        <v>30</v>
      </c>
      <c r="G57" s="200">
        <v>10</v>
      </c>
      <c r="H57" s="200">
        <v>300</v>
      </c>
      <c r="I57" s="200">
        <v>249</v>
      </c>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05"/>
      <c r="AK57" s="205"/>
      <c r="AL57" s="205"/>
      <c r="AM57" s="205"/>
      <c r="AN57" s="205"/>
      <c r="AO57" s="205"/>
      <c r="AP57" s="205"/>
      <c r="AQ57" s="205"/>
      <c r="AR57" s="205"/>
      <c r="AS57" s="205"/>
      <c r="AT57" s="205"/>
      <c r="AU57" s="205"/>
      <c r="AV57" s="205"/>
      <c r="AW57" s="205"/>
      <c r="AX57" s="205"/>
      <c r="AY57" s="205"/>
      <c r="AZ57" s="205"/>
      <c r="BA57" s="205"/>
      <c r="BB57" s="205"/>
      <c r="BC57" s="205"/>
      <c r="BD57" s="205"/>
      <c r="BE57" s="205"/>
      <c r="BF57" s="205"/>
      <c r="BG57" s="205"/>
      <c r="BH57" s="205"/>
      <c r="BI57" s="205"/>
      <c r="BJ57" s="205"/>
      <c r="BK57" s="205"/>
      <c r="BL57" s="205"/>
      <c r="BM57" s="205"/>
      <c r="BN57" s="205"/>
      <c r="BO57" s="205"/>
      <c r="BP57" s="205"/>
      <c r="BQ57" s="205"/>
      <c r="BR57" s="205"/>
      <c r="BS57" s="205"/>
      <c r="BT57" s="205"/>
      <c r="BU57" s="205"/>
      <c r="BV57" s="205"/>
      <c r="BW57" s="205"/>
      <c r="BX57" s="205"/>
      <c r="BY57" s="205"/>
      <c r="BZ57" s="205"/>
      <c r="CA57" s="205"/>
      <c r="CB57" s="205"/>
      <c r="CC57" s="205"/>
      <c r="CD57" s="205"/>
      <c r="CE57" s="205"/>
      <c r="CF57" s="205"/>
      <c r="CG57" s="205"/>
      <c r="CH57" s="205"/>
      <c r="CI57" s="205"/>
      <c r="CJ57" s="205"/>
      <c r="CK57" s="205"/>
      <c r="CL57" s="205"/>
      <c r="CM57" s="205"/>
      <c r="CN57" s="205"/>
      <c r="CO57" s="205"/>
      <c r="CP57" s="205"/>
      <c r="CQ57" s="205"/>
      <c r="CR57" s="205"/>
      <c r="CS57" s="205"/>
      <c r="CT57" s="205"/>
      <c r="CU57" s="205"/>
      <c r="CV57" s="205"/>
      <c r="CW57" s="205"/>
      <c r="CX57" s="205"/>
      <c r="CY57" s="205"/>
      <c r="CZ57" s="205"/>
      <c r="DA57" s="205"/>
      <c r="DB57" s="205"/>
      <c r="DC57" s="205"/>
      <c r="DD57" s="205"/>
      <c r="DE57" s="205"/>
      <c r="DF57" s="205"/>
      <c r="DG57" s="205"/>
      <c r="DH57" s="205"/>
      <c r="DI57" s="205"/>
      <c r="DJ57" s="205"/>
      <c r="DK57" s="205"/>
      <c r="DL57" s="205"/>
      <c r="DM57" s="205"/>
      <c r="DN57" s="205"/>
      <c r="DO57" s="205"/>
      <c r="DP57" s="205"/>
      <c r="DQ57" s="205"/>
      <c r="DR57" s="205"/>
      <c r="DS57" s="205"/>
      <c r="DT57" s="205"/>
      <c r="DU57" s="205"/>
      <c r="DV57" s="205"/>
      <c r="DW57" s="205"/>
      <c r="DX57" s="205"/>
      <c r="DY57" s="205"/>
      <c r="DZ57" s="205"/>
      <c r="EA57" s="205"/>
      <c r="EB57" s="205"/>
      <c r="EC57" s="205"/>
      <c r="ED57" s="205"/>
      <c r="EE57" s="205"/>
      <c r="EF57" s="205"/>
      <c r="EG57" s="205"/>
      <c r="EH57" s="205"/>
      <c r="EI57" s="205"/>
      <c r="EJ57" s="205"/>
      <c r="EK57" s="205"/>
      <c r="EL57" s="205"/>
      <c r="EM57" s="205"/>
      <c r="EN57" s="205"/>
      <c r="EO57" s="205"/>
      <c r="EP57" s="205"/>
      <c r="EQ57" s="205"/>
      <c r="ER57" s="205"/>
      <c r="ES57" s="205"/>
      <c r="ET57" s="205"/>
      <c r="EU57" s="205"/>
      <c r="EV57" s="205"/>
      <c r="EW57" s="205"/>
      <c r="EX57" s="205"/>
      <c r="EY57" s="205"/>
      <c r="EZ57" s="205"/>
      <c r="FA57" s="205"/>
      <c r="FB57" s="205"/>
      <c r="FC57" s="205"/>
      <c r="FD57" s="205"/>
      <c r="FE57" s="205"/>
      <c r="FF57" s="205"/>
      <c r="FG57" s="205"/>
      <c r="FH57" s="205"/>
      <c r="FI57" s="205"/>
      <c r="FJ57" s="205"/>
      <c r="FK57" s="205"/>
      <c r="FL57" s="205"/>
      <c r="FM57" s="205"/>
      <c r="FN57" s="205"/>
      <c r="FO57" s="205"/>
      <c r="FP57" s="205"/>
      <c r="FQ57" s="205"/>
      <c r="FR57" s="205"/>
      <c r="FS57" s="205"/>
      <c r="FT57" s="205"/>
      <c r="FU57" s="205"/>
      <c r="FV57" s="205"/>
      <c r="FW57" s="205"/>
      <c r="FX57" s="205"/>
      <c r="FY57" s="205"/>
      <c r="FZ57" s="205"/>
      <c r="GA57" s="205"/>
      <c r="GB57" s="205"/>
      <c r="GC57" s="205"/>
      <c r="GD57" s="205"/>
      <c r="GE57" s="205"/>
      <c r="GF57" s="205"/>
      <c r="GG57" s="205"/>
      <c r="GH57" s="205"/>
      <c r="GI57" s="205"/>
      <c r="GJ57" s="205"/>
      <c r="GK57" s="205"/>
      <c r="GL57" s="205"/>
      <c r="GM57" s="205"/>
      <c r="GN57" s="205"/>
      <c r="GO57" s="205"/>
      <c r="GP57" s="205"/>
      <c r="GQ57" s="205"/>
      <c r="GR57" s="205"/>
      <c r="GS57" s="205"/>
      <c r="GT57" s="205"/>
      <c r="GU57" s="205"/>
      <c r="GV57" s="205"/>
      <c r="GW57" s="205"/>
      <c r="GX57" s="205"/>
      <c r="GY57" s="205"/>
      <c r="GZ57" s="205"/>
      <c r="HA57" s="205"/>
      <c r="HB57" s="205"/>
      <c r="HC57" s="205"/>
      <c r="HD57" s="205"/>
      <c r="HE57" s="205"/>
      <c r="HF57" s="205"/>
      <c r="HG57" s="205"/>
      <c r="HH57" s="205"/>
      <c r="HI57" s="205"/>
      <c r="HJ57" s="205"/>
      <c r="HK57" s="205"/>
      <c r="HL57" s="205"/>
      <c r="HM57" s="205"/>
      <c r="HN57" s="205"/>
      <c r="HO57" s="205"/>
      <c r="HP57" s="205"/>
      <c r="HQ57" s="205"/>
      <c r="HR57" s="205"/>
      <c r="HS57" s="205"/>
      <c r="HT57" s="205"/>
      <c r="HU57" s="205"/>
      <c r="HV57" s="205"/>
      <c r="HW57" s="205"/>
      <c r="HX57" s="205"/>
      <c r="HY57" s="205"/>
      <c r="HZ57" s="205"/>
      <c r="IA57" s="205"/>
      <c r="IB57" s="205"/>
      <c r="IC57" s="205"/>
      <c r="ID57" s="205"/>
      <c r="IE57" s="205"/>
      <c r="IF57" s="205"/>
      <c r="IG57" s="205"/>
      <c r="IH57" s="205"/>
      <c r="II57" s="205"/>
      <c r="IJ57" s="205"/>
      <c r="IK57" s="205"/>
      <c r="IL57" s="205"/>
      <c r="IM57" s="205"/>
      <c r="IN57" s="205"/>
      <c r="IO57" s="205"/>
      <c r="IP57" s="205"/>
      <c r="IQ57" s="205"/>
      <c r="IR57" s="205"/>
      <c r="IS57" s="205"/>
      <c r="IT57" s="205"/>
      <c r="IU57" s="205"/>
      <c r="IV57" s="205"/>
      <c r="IW57" s="205"/>
      <c r="IX57" s="205"/>
      <c r="IY57" s="205"/>
      <c r="IZ57" s="205"/>
      <c r="JA57" s="205"/>
      <c r="JB57" s="205"/>
      <c r="JC57" s="205"/>
      <c r="JD57" s="205"/>
      <c r="JE57" s="205"/>
      <c r="JF57" s="205"/>
      <c r="JG57" s="205"/>
      <c r="JH57" s="205"/>
      <c r="JI57" s="205"/>
      <c r="JJ57" s="205"/>
      <c r="JK57" s="205"/>
      <c r="JL57" s="205"/>
      <c r="JM57" s="205"/>
      <c r="JN57" s="205"/>
      <c r="JO57" s="205"/>
      <c r="JP57" s="205"/>
      <c r="JQ57" s="205"/>
      <c r="JR57" s="205"/>
      <c r="JS57" s="205"/>
      <c r="JT57" s="205"/>
      <c r="JU57" s="205"/>
      <c r="JV57" s="205"/>
      <c r="JW57" s="205"/>
      <c r="JX57" s="205"/>
      <c r="JY57" s="205"/>
      <c r="JZ57" s="205"/>
      <c r="KA57" s="205"/>
      <c r="KB57" s="205"/>
      <c r="KC57" s="205"/>
      <c r="KD57" s="205"/>
      <c r="KE57" s="205"/>
      <c r="KF57" s="205"/>
      <c r="KG57" s="205"/>
      <c r="KH57" s="205"/>
      <c r="KI57" s="205"/>
      <c r="KJ57" s="205"/>
      <c r="KK57" s="205"/>
      <c r="KL57" s="205"/>
      <c r="KM57" s="205"/>
      <c r="KN57" s="205"/>
      <c r="KO57" s="205"/>
      <c r="KP57" s="205"/>
      <c r="KQ57" s="205"/>
      <c r="KR57" s="205"/>
      <c r="KS57" s="205"/>
      <c r="KT57" s="205"/>
      <c r="KU57" s="205"/>
      <c r="KV57" s="205"/>
      <c r="KW57" s="205"/>
      <c r="KX57" s="205"/>
      <c r="KY57" s="205"/>
      <c r="KZ57" s="205"/>
      <c r="LA57" s="205"/>
      <c r="LB57" s="205"/>
      <c r="LC57" s="205"/>
      <c r="LD57" s="205"/>
      <c r="LE57" s="205"/>
      <c r="LF57" s="205"/>
      <c r="LG57" s="205"/>
      <c r="LH57" s="205"/>
      <c r="LI57" s="205"/>
      <c r="LJ57" s="205"/>
      <c r="LK57" s="205"/>
      <c r="LL57" s="205"/>
      <c r="LM57" s="205"/>
      <c r="LN57" s="205"/>
      <c r="LO57" s="205"/>
      <c r="LP57" s="205"/>
      <c r="LQ57" s="205"/>
      <c r="LR57" s="205"/>
      <c r="LS57" s="205"/>
      <c r="LT57" s="205"/>
      <c r="LU57" s="205"/>
      <c r="LV57" s="205"/>
      <c r="LW57" s="205"/>
      <c r="LX57" s="205"/>
      <c r="LY57" s="205"/>
      <c r="LZ57" s="205"/>
      <c r="MA57" s="205"/>
      <c r="MB57" s="205"/>
      <c r="MC57" s="205"/>
      <c r="MD57" s="205"/>
      <c r="ME57" s="205"/>
      <c r="MF57" s="205"/>
      <c r="MG57" s="205"/>
      <c r="MH57" s="205"/>
      <c r="MI57" s="205"/>
      <c r="MJ57" s="205"/>
      <c r="MK57" s="205"/>
      <c r="ML57" s="205"/>
      <c r="MM57" s="205"/>
      <c r="MN57" s="205"/>
      <c r="MO57" s="205"/>
      <c r="MP57" s="205"/>
      <c r="MQ57" s="205"/>
      <c r="MR57" s="205"/>
      <c r="MS57" s="205"/>
      <c r="MT57" s="205"/>
      <c r="MU57" s="205"/>
      <c r="MV57" s="205"/>
      <c r="MW57" s="205"/>
      <c r="MX57" s="205"/>
      <c r="MY57" s="205"/>
      <c r="MZ57" s="205"/>
      <c r="NA57" s="205"/>
      <c r="NB57" s="205"/>
      <c r="NC57" s="205"/>
      <c r="ND57" s="205"/>
      <c r="NE57" s="205"/>
      <c r="NF57" s="205"/>
      <c r="NG57" s="205"/>
      <c r="NH57" s="205"/>
      <c r="NI57" s="205"/>
      <c r="NJ57" s="205"/>
      <c r="NK57" s="205"/>
      <c r="NL57" s="205"/>
      <c r="NM57" s="205"/>
      <c r="NN57" s="205"/>
      <c r="NO57" s="205"/>
      <c r="NP57" s="205"/>
      <c r="NQ57" s="205"/>
      <c r="NR57" s="205"/>
      <c r="NS57" s="205"/>
      <c r="NT57" s="205"/>
      <c r="NU57" s="205"/>
      <c r="NV57" s="205"/>
      <c r="NW57" s="205"/>
      <c r="NX57" s="205"/>
      <c r="NY57" s="205"/>
      <c r="NZ57" s="205"/>
      <c r="OA57" s="205"/>
      <c r="OB57" s="205"/>
      <c r="OC57" s="205"/>
      <c r="OD57" s="205"/>
      <c r="OE57" s="205"/>
      <c r="OF57" s="205"/>
      <c r="OG57" s="205"/>
      <c r="OH57" s="205"/>
      <c r="OI57" s="205"/>
      <c r="OJ57" s="205"/>
      <c r="OK57" s="205"/>
      <c r="OL57" s="205"/>
      <c r="OM57" s="205"/>
      <c r="ON57" s="205"/>
      <c r="OO57" s="205"/>
      <c r="OP57" s="205"/>
      <c r="OQ57" s="205"/>
      <c r="OR57" s="205"/>
      <c r="OS57" s="205"/>
      <c r="OT57" s="205"/>
      <c r="OU57" s="205"/>
      <c r="OV57" s="205"/>
      <c r="OW57" s="205"/>
      <c r="OX57" s="205"/>
      <c r="OY57" s="205"/>
      <c r="OZ57" s="205"/>
      <c r="PA57" s="205"/>
      <c r="PB57" s="205"/>
      <c r="PC57" s="205"/>
      <c r="PD57" s="205"/>
      <c r="PE57" s="205"/>
      <c r="PF57" s="205"/>
      <c r="PG57" s="205"/>
      <c r="PH57" s="205"/>
      <c r="PI57" s="205"/>
      <c r="PJ57" s="205"/>
      <c r="PK57" s="205"/>
      <c r="PL57" s="205"/>
      <c r="PM57" s="205"/>
      <c r="PN57" s="205"/>
      <c r="PO57" s="205"/>
      <c r="PP57" s="205"/>
      <c r="PQ57" s="205"/>
      <c r="PR57" s="205"/>
      <c r="PS57" s="205"/>
      <c r="PT57" s="205"/>
      <c r="PU57" s="205"/>
      <c r="PV57" s="205"/>
      <c r="PW57" s="205"/>
      <c r="PX57" s="205"/>
      <c r="PY57" s="205"/>
      <c r="PZ57" s="205"/>
      <c r="QA57" s="205"/>
      <c r="QB57" s="205"/>
      <c r="QC57" s="205"/>
      <c r="QD57" s="205"/>
      <c r="QE57" s="205"/>
      <c r="QF57" s="205"/>
      <c r="QG57" s="205"/>
      <c r="QH57" s="205"/>
      <c r="QI57" s="205"/>
      <c r="QJ57" s="205"/>
      <c r="QK57" s="205"/>
      <c r="QL57" s="205"/>
      <c r="QM57" s="205"/>
      <c r="QN57" s="205"/>
      <c r="QO57" s="205"/>
      <c r="QP57" s="205"/>
      <c r="QQ57" s="205"/>
      <c r="QR57" s="205"/>
      <c r="QS57" s="205"/>
      <c r="QT57" s="205"/>
      <c r="QU57" s="205"/>
      <c r="QV57" s="205"/>
      <c r="QW57" s="205"/>
      <c r="QX57" s="205"/>
      <c r="QY57" s="205"/>
      <c r="QZ57" s="205"/>
      <c r="RA57" s="205"/>
      <c r="RB57" s="205"/>
      <c r="RC57" s="205"/>
      <c r="RD57" s="205"/>
      <c r="RE57" s="205"/>
      <c r="RF57" s="205"/>
      <c r="RG57" s="205"/>
      <c r="RH57" s="205"/>
      <c r="RI57" s="205"/>
      <c r="RJ57" s="205"/>
      <c r="RK57" s="205"/>
      <c r="RL57" s="205"/>
      <c r="RM57" s="205"/>
      <c r="RN57" s="205"/>
      <c r="RO57" s="205"/>
      <c r="RP57" s="205"/>
      <c r="RQ57" s="205"/>
      <c r="RR57" s="205"/>
      <c r="RS57" s="205"/>
      <c r="RT57" s="205"/>
      <c r="RU57" s="205"/>
      <c r="RV57" s="205"/>
      <c r="RW57" s="205"/>
      <c r="RX57" s="205"/>
      <c r="RY57" s="205"/>
    </row>
    <row r="58" s="195" customFormat="1" spans="1:493">
      <c r="A58" s="202"/>
      <c r="B58" s="200">
        <v>56</v>
      </c>
      <c r="C58" s="201" t="s">
        <v>2857</v>
      </c>
      <c r="D58" s="201" t="s">
        <v>2858</v>
      </c>
      <c r="E58" s="200">
        <v>18.9</v>
      </c>
      <c r="F58" s="200">
        <v>10</v>
      </c>
      <c r="G58" s="200">
        <v>5</v>
      </c>
      <c r="H58" s="200">
        <v>50</v>
      </c>
      <c r="I58" s="200">
        <v>94.5</v>
      </c>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5"/>
      <c r="AY58" s="205"/>
      <c r="AZ58" s="205"/>
      <c r="BA58" s="205"/>
      <c r="BB58" s="205"/>
      <c r="BC58" s="205"/>
      <c r="BD58" s="205"/>
      <c r="BE58" s="205"/>
      <c r="BF58" s="205"/>
      <c r="BG58" s="205"/>
      <c r="BH58" s="205"/>
      <c r="BI58" s="205"/>
      <c r="BJ58" s="205"/>
      <c r="BK58" s="205"/>
      <c r="BL58" s="205"/>
      <c r="BM58" s="205"/>
      <c r="BN58" s="205"/>
      <c r="BO58" s="205"/>
      <c r="BP58" s="205"/>
      <c r="BQ58" s="205"/>
      <c r="BR58" s="205"/>
      <c r="BS58" s="205"/>
      <c r="BT58" s="205"/>
      <c r="BU58" s="205"/>
      <c r="BV58" s="205"/>
      <c r="BW58" s="205"/>
      <c r="BX58" s="205"/>
      <c r="BY58" s="205"/>
      <c r="BZ58" s="205"/>
      <c r="CA58" s="205"/>
      <c r="CB58" s="205"/>
      <c r="CC58" s="205"/>
      <c r="CD58" s="205"/>
      <c r="CE58" s="205"/>
      <c r="CF58" s="205"/>
      <c r="CG58" s="205"/>
      <c r="CH58" s="205"/>
      <c r="CI58" s="205"/>
      <c r="CJ58" s="205"/>
      <c r="CK58" s="205"/>
      <c r="CL58" s="205"/>
      <c r="CM58" s="205"/>
      <c r="CN58" s="205"/>
      <c r="CO58" s="205"/>
      <c r="CP58" s="205"/>
      <c r="CQ58" s="205"/>
      <c r="CR58" s="205"/>
      <c r="CS58" s="205"/>
      <c r="CT58" s="205"/>
      <c r="CU58" s="205"/>
      <c r="CV58" s="205"/>
      <c r="CW58" s="205"/>
      <c r="CX58" s="205"/>
      <c r="CY58" s="205"/>
      <c r="CZ58" s="205"/>
      <c r="DA58" s="205"/>
      <c r="DB58" s="205"/>
      <c r="DC58" s="205"/>
      <c r="DD58" s="205"/>
      <c r="DE58" s="205"/>
      <c r="DF58" s="205"/>
      <c r="DG58" s="205"/>
      <c r="DH58" s="205"/>
      <c r="DI58" s="205"/>
      <c r="DJ58" s="205"/>
      <c r="DK58" s="205"/>
      <c r="DL58" s="205"/>
      <c r="DM58" s="205"/>
      <c r="DN58" s="205"/>
      <c r="DO58" s="205"/>
      <c r="DP58" s="205"/>
      <c r="DQ58" s="205"/>
      <c r="DR58" s="205"/>
      <c r="DS58" s="205"/>
      <c r="DT58" s="205"/>
      <c r="DU58" s="205"/>
      <c r="DV58" s="205"/>
      <c r="DW58" s="205"/>
      <c r="DX58" s="205"/>
      <c r="DY58" s="205"/>
      <c r="DZ58" s="205"/>
      <c r="EA58" s="205"/>
      <c r="EB58" s="205"/>
      <c r="EC58" s="205"/>
      <c r="ED58" s="205"/>
      <c r="EE58" s="205"/>
      <c r="EF58" s="205"/>
      <c r="EG58" s="205"/>
      <c r="EH58" s="205"/>
      <c r="EI58" s="205"/>
      <c r="EJ58" s="205"/>
      <c r="EK58" s="205"/>
      <c r="EL58" s="205"/>
      <c r="EM58" s="205"/>
      <c r="EN58" s="205"/>
      <c r="EO58" s="205"/>
      <c r="EP58" s="205"/>
      <c r="EQ58" s="205"/>
      <c r="ER58" s="205"/>
      <c r="ES58" s="205"/>
      <c r="ET58" s="205"/>
      <c r="EU58" s="205"/>
      <c r="EV58" s="205"/>
      <c r="EW58" s="205"/>
      <c r="EX58" s="205"/>
      <c r="EY58" s="205"/>
      <c r="EZ58" s="205"/>
      <c r="FA58" s="205"/>
      <c r="FB58" s="205"/>
      <c r="FC58" s="205"/>
      <c r="FD58" s="205"/>
      <c r="FE58" s="205"/>
      <c r="FF58" s="205"/>
      <c r="FG58" s="205"/>
      <c r="FH58" s="205"/>
      <c r="FI58" s="205"/>
      <c r="FJ58" s="205"/>
      <c r="FK58" s="205"/>
      <c r="FL58" s="205"/>
      <c r="FM58" s="205"/>
      <c r="FN58" s="205"/>
      <c r="FO58" s="205"/>
      <c r="FP58" s="205"/>
      <c r="FQ58" s="205"/>
      <c r="FR58" s="205"/>
      <c r="FS58" s="205"/>
      <c r="FT58" s="205"/>
      <c r="FU58" s="205"/>
      <c r="FV58" s="205"/>
      <c r="FW58" s="205"/>
      <c r="FX58" s="205"/>
      <c r="FY58" s="205"/>
      <c r="FZ58" s="205"/>
      <c r="GA58" s="205"/>
      <c r="GB58" s="205"/>
      <c r="GC58" s="205"/>
      <c r="GD58" s="205"/>
      <c r="GE58" s="205"/>
      <c r="GF58" s="205"/>
      <c r="GG58" s="205"/>
      <c r="GH58" s="205"/>
      <c r="GI58" s="205"/>
      <c r="GJ58" s="205"/>
      <c r="GK58" s="205"/>
      <c r="GL58" s="205"/>
      <c r="GM58" s="205"/>
      <c r="GN58" s="205"/>
      <c r="GO58" s="205"/>
      <c r="GP58" s="205"/>
      <c r="GQ58" s="205"/>
      <c r="GR58" s="205"/>
      <c r="GS58" s="205"/>
      <c r="GT58" s="205"/>
      <c r="GU58" s="205"/>
      <c r="GV58" s="205"/>
      <c r="GW58" s="205"/>
      <c r="GX58" s="205"/>
      <c r="GY58" s="205"/>
      <c r="GZ58" s="205"/>
      <c r="HA58" s="205"/>
      <c r="HB58" s="205"/>
      <c r="HC58" s="205"/>
      <c r="HD58" s="205"/>
      <c r="HE58" s="205"/>
      <c r="HF58" s="205"/>
      <c r="HG58" s="205"/>
      <c r="HH58" s="205"/>
      <c r="HI58" s="205"/>
      <c r="HJ58" s="205"/>
      <c r="HK58" s="205"/>
      <c r="HL58" s="205"/>
      <c r="HM58" s="205"/>
      <c r="HN58" s="205"/>
      <c r="HO58" s="205"/>
      <c r="HP58" s="205"/>
      <c r="HQ58" s="205"/>
      <c r="HR58" s="205"/>
      <c r="HS58" s="205"/>
      <c r="HT58" s="205"/>
      <c r="HU58" s="205"/>
      <c r="HV58" s="205"/>
      <c r="HW58" s="205"/>
      <c r="HX58" s="205"/>
      <c r="HY58" s="205"/>
      <c r="HZ58" s="205"/>
      <c r="IA58" s="205"/>
      <c r="IB58" s="205"/>
      <c r="IC58" s="205"/>
      <c r="ID58" s="205"/>
      <c r="IE58" s="205"/>
      <c r="IF58" s="205"/>
      <c r="IG58" s="205"/>
      <c r="IH58" s="205"/>
      <c r="II58" s="205"/>
      <c r="IJ58" s="205"/>
      <c r="IK58" s="205"/>
      <c r="IL58" s="205"/>
      <c r="IM58" s="205"/>
      <c r="IN58" s="205"/>
      <c r="IO58" s="205"/>
      <c r="IP58" s="205"/>
      <c r="IQ58" s="205"/>
      <c r="IR58" s="205"/>
      <c r="IS58" s="205"/>
      <c r="IT58" s="205"/>
      <c r="IU58" s="205"/>
      <c r="IV58" s="205"/>
      <c r="IW58" s="205"/>
      <c r="IX58" s="205"/>
      <c r="IY58" s="205"/>
      <c r="IZ58" s="205"/>
      <c r="JA58" s="205"/>
      <c r="JB58" s="205"/>
      <c r="JC58" s="205"/>
      <c r="JD58" s="205"/>
      <c r="JE58" s="205"/>
      <c r="JF58" s="205"/>
      <c r="JG58" s="205"/>
      <c r="JH58" s="205"/>
      <c r="JI58" s="205"/>
      <c r="JJ58" s="205"/>
      <c r="JK58" s="205"/>
      <c r="JL58" s="205"/>
      <c r="JM58" s="205"/>
      <c r="JN58" s="205"/>
      <c r="JO58" s="205"/>
      <c r="JP58" s="205"/>
      <c r="JQ58" s="205"/>
      <c r="JR58" s="205"/>
      <c r="JS58" s="205"/>
      <c r="JT58" s="205"/>
      <c r="JU58" s="205"/>
      <c r="JV58" s="205"/>
      <c r="JW58" s="205"/>
      <c r="JX58" s="205"/>
      <c r="JY58" s="205"/>
      <c r="JZ58" s="205"/>
      <c r="KA58" s="205"/>
      <c r="KB58" s="205"/>
      <c r="KC58" s="205"/>
      <c r="KD58" s="205"/>
      <c r="KE58" s="205"/>
      <c r="KF58" s="205"/>
      <c r="KG58" s="205"/>
      <c r="KH58" s="205"/>
      <c r="KI58" s="205"/>
      <c r="KJ58" s="205"/>
      <c r="KK58" s="205"/>
      <c r="KL58" s="205"/>
      <c r="KM58" s="205"/>
      <c r="KN58" s="205"/>
      <c r="KO58" s="205"/>
      <c r="KP58" s="205"/>
      <c r="KQ58" s="205"/>
      <c r="KR58" s="205"/>
      <c r="KS58" s="205"/>
      <c r="KT58" s="205"/>
      <c r="KU58" s="205"/>
      <c r="KV58" s="205"/>
      <c r="KW58" s="205"/>
      <c r="KX58" s="205"/>
      <c r="KY58" s="205"/>
      <c r="KZ58" s="205"/>
      <c r="LA58" s="205"/>
      <c r="LB58" s="205"/>
      <c r="LC58" s="205"/>
      <c r="LD58" s="205"/>
      <c r="LE58" s="205"/>
      <c r="LF58" s="205"/>
      <c r="LG58" s="205"/>
      <c r="LH58" s="205"/>
      <c r="LI58" s="205"/>
      <c r="LJ58" s="205"/>
      <c r="LK58" s="205"/>
      <c r="LL58" s="205"/>
      <c r="LM58" s="205"/>
      <c r="LN58" s="205"/>
      <c r="LO58" s="205"/>
      <c r="LP58" s="205"/>
      <c r="LQ58" s="205"/>
      <c r="LR58" s="205"/>
      <c r="LS58" s="205"/>
      <c r="LT58" s="205"/>
      <c r="LU58" s="205"/>
      <c r="LV58" s="205"/>
      <c r="LW58" s="205"/>
      <c r="LX58" s="205"/>
      <c r="LY58" s="205"/>
      <c r="LZ58" s="205"/>
      <c r="MA58" s="205"/>
      <c r="MB58" s="205"/>
      <c r="MC58" s="205"/>
      <c r="MD58" s="205"/>
      <c r="ME58" s="205"/>
      <c r="MF58" s="205"/>
      <c r="MG58" s="205"/>
      <c r="MH58" s="205"/>
      <c r="MI58" s="205"/>
      <c r="MJ58" s="205"/>
      <c r="MK58" s="205"/>
      <c r="ML58" s="205"/>
      <c r="MM58" s="205"/>
      <c r="MN58" s="205"/>
      <c r="MO58" s="205"/>
      <c r="MP58" s="205"/>
      <c r="MQ58" s="205"/>
      <c r="MR58" s="205"/>
      <c r="MS58" s="205"/>
      <c r="MT58" s="205"/>
      <c r="MU58" s="205"/>
      <c r="MV58" s="205"/>
      <c r="MW58" s="205"/>
      <c r="MX58" s="205"/>
      <c r="MY58" s="205"/>
      <c r="MZ58" s="205"/>
      <c r="NA58" s="205"/>
      <c r="NB58" s="205"/>
      <c r="NC58" s="205"/>
      <c r="ND58" s="205"/>
      <c r="NE58" s="205"/>
      <c r="NF58" s="205"/>
      <c r="NG58" s="205"/>
      <c r="NH58" s="205"/>
      <c r="NI58" s="205"/>
      <c r="NJ58" s="205"/>
      <c r="NK58" s="205"/>
      <c r="NL58" s="205"/>
      <c r="NM58" s="205"/>
      <c r="NN58" s="205"/>
      <c r="NO58" s="205"/>
      <c r="NP58" s="205"/>
      <c r="NQ58" s="205"/>
      <c r="NR58" s="205"/>
      <c r="NS58" s="205"/>
      <c r="NT58" s="205"/>
      <c r="NU58" s="205"/>
      <c r="NV58" s="205"/>
      <c r="NW58" s="205"/>
      <c r="NX58" s="205"/>
      <c r="NY58" s="205"/>
      <c r="NZ58" s="205"/>
      <c r="OA58" s="205"/>
      <c r="OB58" s="205"/>
      <c r="OC58" s="205"/>
      <c r="OD58" s="205"/>
      <c r="OE58" s="205"/>
      <c r="OF58" s="205"/>
      <c r="OG58" s="205"/>
      <c r="OH58" s="205"/>
      <c r="OI58" s="205"/>
      <c r="OJ58" s="205"/>
      <c r="OK58" s="205"/>
      <c r="OL58" s="205"/>
      <c r="OM58" s="205"/>
      <c r="ON58" s="205"/>
      <c r="OO58" s="205"/>
      <c r="OP58" s="205"/>
      <c r="OQ58" s="205"/>
      <c r="OR58" s="205"/>
      <c r="OS58" s="205"/>
      <c r="OT58" s="205"/>
      <c r="OU58" s="205"/>
      <c r="OV58" s="205"/>
      <c r="OW58" s="205"/>
      <c r="OX58" s="205"/>
      <c r="OY58" s="205"/>
      <c r="OZ58" s="205"/>
      <c r="PA58" s="205"/>
      <c r="PB58" s="205"/>
      <c r="PC58" s="205"/>
      <c r="PD58" s="205"/>
      <c r="PE58" s="205"/>
      <c r="PF58" s="205"/>
      <c r="PG58" s="205"/>
      <c r="PH58" s="205"/>
      <c r="PI58" s="205"/>
      <c r="PJ58" s="205"/>
      <c r="PK58" s="205"/>
      <c r="PL58" s="205"/>
      <c r="PM58" s="205"/>
      <c r="PN58" s="205"/>
      <c r="PO58" s="205"/>
      <c r="PP58" s="205"/>
      <c r="PQ58" s="205"/>
      <c r="PR58" s="205"/>
      <c r="PS58" s="205"/>
      <c r="PT58" s="205"/>
      <c r="PU58" s="205"/>
      <c r="PV58" s="205"/>
      <c r="PW58" s="205"/>
      <c r="PX58" s="205"/>
      <c r="PY58" s="205"/>
      <c r="PZ58" s="205"/>
      <c r="QA58" s="205"/>
      <c r="QB58" s="205"/>
      <c r="QC58" s="205"/>
      <c r="QD58" s="205"/>
      <c r="QE58" s="205"/>
      <c r="QF58" s="205"/>
      <c r="QG58" s="205"/>
      <c r="QH58" s="205"/>
      <c r="QI58" s="205"/>
      <c r="QJ58" s="205"/>
      <c r="QK58" s="205"/>
      <c r="QL58" s="205"/>
      <c r="QM58" s="205"/>
      <c r="QN58" s="205"/>
      <c r="QO58" s="205"/>
      <c r="QP58" s="205"/>
      <c r="QQ58" s="205"/>
      <c r="QR58" s="205"/>
      <c r="QS58" s="205"/>
      <c r="QT58" s="205"/>
      <c r="QU58" s="205"/>
      <c r="QV58" s="205"/>
      <c r="QW58" s="205"/>
      <c r="QX58" s="205"/>
      <c r="QY58" s="205"/>
      <c r="QZ58" s="205"/>
      <c r="RA58" s="205"/>
      <c r="RB58" s="205"/>
      <c r="RC58" s="205"/>
      <c r="RD58" s="205"/>
      <c r="RE58" s="205"/>
      <c r="RF58" s="205"/>
      <c r="RG58" s="205"/>
      <c r="RH58" s="205"/>
      <c r="RI58" s="205"/>
      <c r="RJ58" s="205"/>
      <c r="RK58" s="205"/>
      <c r="RL58" s="205"/>
      <c r="RM58" s="205"/>
      <c r="RN58" s="205"/>
      <c r="RO58" s="205"/>
      <c r="RP58" s="205"/>
      <c r="RQ58" s="205"/>
      <c r="RR58" s="205"/>
      <c r="RS58" s="205"/>
      <c r="RT58" s="205"/>
      <c r="RU58" s="205"/>
      <c r="RV58" s="205"/>
      <c r="RW58" s="205"/>
      <c r="RX58" s="205"/>
      <c r="RY58" s="205"/>
    </row>
    <row r="59" s="195" customFormat="1" spans="1:493">
      <c r="A59" s="202"/>
      <c r="B59" s="200">
        <v>57</v>
      </c>
      <c r="C59" s="201" t="s">
        <v>2859</v>
      </c>
      <c r="D59" s="201" t="s">
        <v>2860</v>
      </c>
      <c r="E59" s="200">
        <v>31.4</v>
      </c>
      <c r="F59" s="200">
        <v>60</v>
      </c>
      <c r="G59" s="200">
        <v>2</v>
      </c>
      <c r="H59" s="200">
        <v>120</v>
      </c>
      <c r="I59" s="200">
        <v>62.8</v>
      </c>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205"/>
      <c r="AT59" s="205"/>
      <c r="AU59" s="205"/>
      <c r="AV59" s="205"/>
      <c r="AW59" s="205"/>
      <c r="AX59" s="205"/>
      <c r="AY59" s="205"/>
      <c r="AZ59" s="205"/>
      <c r="BA59" s="205"/>
      <c r="BB59" s="205"/>
      <c r="BC59" s="205"/>
      <c r="BD59" s="205"/>
      <c r="BE59" s="205"/>
      <c r="BF59" s="205"/>
      <c r="BG59" s="205"/>
      <c r="BH59" s="205"/>
      <c r="BI59" s="205"/>
      <c r="BJ59" s="205"/>
      <c r="BK59" s="205"/>
      <c r="BL59" s="205"/>
      <c r="BM59" s="205"/>
      <c r="BN59" s="205"/>
      <c r="BO59" s="205"/>
      <c r="BP59" s="205"/>
      <c r="BQ59" s="205"/>
      <c r="BR59" s="205"/>
      <c r="BS59" s="205"/>
      <c r="BT59" s="205"/>
      <c r="BU59" s="205"/>
      <c r="BV59" s="205"/>
      <c r="BW59" s="205"/>
      <c r="BX59" s="205"/>
      <c r="BY59" s="205"/>
      <c r="BZ59" s="205"/>
      <c r="CA59" s="205"/>
      <c r="CB59" s="205"/>
      <c r="CC59" s="205"/>
      <c r="CD59" s="205"/>
      <c r="CE59" s="205"/>
      <c r="CF59" s="205"/>
      <c r="CG59" s="205"/>
      <c r="CH59" s="205"/>
      <c r="CI59" s="205"/>
      <c r="CJ59" s="205"/>
      <c r="CK59" s="205"/>
      <c r="CL59" s="205"/>
      <c r="CM59" s="205"/>
      <c r="CN59" s="205"/>
      <c r="CO59" s="205"/>
      <c r="CP59" s="205"/>
      <c r="CQ59" s="205"/>
      <c r="CR59" s="205"/>
      <c r="CS59" s="205"/>
      <c r="CT59" s="205"/>
      <c r="CU59" s="205"/>
      <c r="CV59" s="205"/>
      <c r="CW59" s="205"/>
      <c r="CX59" s="205"/>
      <c r="CY59" s="205"/>
      <c r="CZ59" s="205"/>
      <c r="DA59" s="205"/>
      <c r="DB59" s="205"/>
      <c r="DC59" s="205"/>
      <c r="DD59" s="205"/>
      <c r="DE59" s="205"/>
      <c r="DF59" s="205"/>
      <c r="DG59" s="205"/>
      <c r="DH59" s="205"/>
      <c r="DI59" s="205"/>
      <c r="DJ59" s="205"/>
      <c r="DK59" s="205"/>
      <c r="DL59" s="205"/>
      <c r="DM59" s="205"/>
      <c r="DN59" s="205"/>
      <c r="DO59" s="205"/>
      <c r="DP59" s="205"/>
      <c r="DQ59" s="205"/>
      <c r="DR59" s="205"/>
      <c r="DS59" s="205"/>
      <c r="DT59" s="205"/>
      <c r="DU59" s="205"/>
      <c r="DV59" s="205"/>
      <c r="DW59" s="205"/>
      <c r="DX59" s="205"/>
      <c r="DY59" s="205"/>
      <c r="DZ59" s="205"/>
      <c r="EA59" s="205"/>
      <c r="EB59" s="205"/>
      <c r="EC59" s="205"/>
      <c r="ED59" s="205"/>
      <c r="EE59" s="205"/>
      <c r="EF59" s="205"/>
      <c r="EG59" s="205"/>
      <c r="EH59" s="205"/>
      <c r="EI59" s="205"/>
      <c r="EJ59" s="205"/>
      <c r="EK59" s="205"/>
      <c r="EL59" s="205"/>
      <c r="EM59" s="205"/>
      <c r="EN59" s="205"/>
      <c r="EO59" s="205"/>
      <c r="EP59" s="205"/>
      <c r="EQ59" s="205"/>
      <c r="ER59" s="205"/>
      <c r="ES59" s="205"/>
      <c r="ET59" s="205"/>
      <c r="EU59" s="205"/>
      <c r="EV59" s="205"/>
      <c r="EW59" s="205"/>
      <c r="EX59" s="205"/>
      <c r="EY59" s="205"/>
      <c r="EZ59" s="205"/>
      <c r="FA59" s="205"/>
      <c r="FB59" s="205"/>
      <c r="FC59" s="205"/>
      <c r="FD59" s="205"/>
      <c r="FE59" s="205"/>
      <c r="FF59" s="205"/>
      <c r="FG59" s="205"/>
      <c r="FH59" s="205"/>
      <c r="FI59" s="205"/>
      <c r="FJ59" s="205"/>
      <c r="FK59" s="205"/>
      <c r="FL59" s="205"/>
      <c r="FM59" s="205"/>
      <c r="FN59" s="205"/>
      <c r="FO59" s="205"/>
      <c r="FP59" s="205"/>
      <c r="FQ59" s="205"/>
      <c r="FR59" s="205"/>
      <c r="FS59" s="205"/>
      <c r="FT59" s="205"/>
      <c r="FU59" s="205"/>
      <c r="FV59" s="205"/>
      <c r="FW59" s="205"/>
      <c r="FX59" s="205"/>
      <c r="FY59" s="205"/>
      <c r="FZ59" s="205"/>
      <c r="GA59" s="205"/>
      <c r="GB59" s="205"/>
      <c r="GC59" s="205"/>
      <c r="GD59" s="205"/>
      <c r="GE59" s="205"/>
      <c r="GF59" s="205"/>
      <c r="GG59" s="205"/>
      <c r="GH59" s="205"/>
      <c r="GI59" s="205"/>
      <c r="GJ59" s="205"/>
      <c r="GK59" s="205"/>
      <c r="GL59" s="205"/>
      <c r="GM59" s="205"/>
      <c r="GN59" s="205"/>
      <c r="GO59" s="205"/>
      <c r="GP59" s="205"/>
      <c r="GQ59" s="205"/>
      <c r="GR59" s="205"/>
      <c r="GS59" s="205"/>
      <c r="GT59" s="205"/>
      <c r="GU59" s="205"/>
      <c r="GV59" s="205"/>
      <c r="GW59" s="205"/>
      <c r="GX59" s="205"/>
      <c r="GY59" s="205"/>
      <c r="GZ59" s="205"/>
      <c r="HA59" s="205"/>
      <c r="HB59" s="205"/>
      <c r="HC59" s="205"/>
      <c r="HD59" s="205"/>
      <c r="HE59" s="205"/>
      <c r="HF59" s="205"/>
      <c r="HG59" s="205"/>
      <c r="HH59" s="205"/>
      <c r="HI59" s="205"/>
      <c r="HJ59" s="205"/>
      <c r="HK59" s="205"/>
      <c r="HL59" s="205"/>
      <c r="HM59" s="205"/>
      <c r="HN59" s="205"/>
      <c r="HO59" s="205"/>
      <c r="HP59" s="205"/>
      <c r="HQ59" s="205"/>
      <c r="HR59" s="205"/>
      <c r="HS59" s="205"/>
      <c r="HT59" s="205"/>
      <c r="HU59" s="205"/>
      <c r="HV59" s="205"/>
      <c r="HW59" s="205"/>
      <c r="HX59" s="205"/>
      <c r="HY59" s="205"/>
      <c r="HZ59" s="205"/>
      <c r="IA59" s="205"/>
      <c r="IB59" s="205"/>
      <c r="IC59" s="205"/>
      <c r="ID59" s="205"/>
      <c r="IE59" s="205"/>
      <c r="IF59" s="205"/>
      <c r="IG59" s="205"/>
      <c r="IH59" s="205"/>
      <c r="II59" s="205"/>
      <c r="IJ59" s="205"/>
      <c r="IK59" s="205"/>
      <c r="IL59" s="205"/>
      <c r="IM59" s="205"/>
      <c r="IN59" s="205"/>
      <c r="IO59" s="205"/>
      <c r="IP59" s="205"/>
      <c r="IQ59" s="205"/>
      <c r="IR59" s="205"/>
      <c r="IS59" s="205"/>
      <c r="IT59" s="205"/>
      <c r="IU59" s="205"/>
      <c r="IV59" s="205"/>
      <c r="IW59" s="205"/>
      <c r="IX59" s="205"/>
      <c r="IY59" s="205"/>
      <c r="IZ59" s="205"/>
      <c r="JA59" s="205"/>
      <c r="JB59" s="205"/>
      <c r="JC59" s="205"/>
      <c r="JD59" s="205"/>
      <c r="JE59" s="205"/>
      <c r="JF59" s="205"/>
      <c r="JG59" s="205"/>
      <c r="JH59" s="205"/>
      <c r="JI59" s="205"/>
      <c r="JJ59" s="205"/>
      <c r="JK59" s="205"/>
      <c r="JL59" s="205"/>
      <c r="JM59" s="205"/>
      <c r="JN59" s="205"/>
      <c r="JO59" s="205"/>
      <c r="JP59" s="205"/>
      <c r="JQ59" s="205"/>
      <c r="JR59" s="205"/>
      <c r="JS59" s="205"/>
      <c r="JT59" s="205"/>
      <c r="JU59" s="205"/>
      <c r="JV59" s="205"/>
      <c r="JW59" s="205"/>
      <c r="JX59" s="205"/>
      <c r="JY59" s="205"/>
      <c r="JZ59" s="205"/>
      <c r="KA59" s="205"/>
      <c r="KB59" s="205"/>
      <c r="KC59" s="205"/>
      <c r="KD59" s="205"/>
      <c r="KE59" s="205"/>
      <c r="KF59" s="205"/>
      <c r="KG59" s="205"/>
      <c r="KH59" s="205"/>
      <c r="KI59" s="205"/>
      <c r="KJ59" s="205"/>
      <c r="KK59" s="205"/>
      <c r="KL59" s="205"/>
      <c r="KM59" s="205"/>
      <c r="KN59" s="205"/>
      <c r="KO59" s="205"/>
      <c r="KP59" s="205"/>
      <c r="KQ59" s="205"/>
      <c r="KR59" s="205"/>
      <c r="KS59" s="205"/>
      <c r="KT59" s="205"/>
      <c r="KU59" s="205"/>
      <c r="KV59" s="205"/>
      <c r="KW59" s="205"/>
      <c r="KX59" s="205"/>
      <c r="KY59" s="205"/>
      <c r="KZ59" s="205"/>
      <c r="LA59" s="205"/>
      <c r="LB59" s="205"/>
      <c r="LC59" s="205"/>
      <c r="LD59" s="205"/>
      <c r="LE59" s="205"/>
      <c r="LF59" s="205"/>
      <c r="LG59" s="205"/>
      <c r="LH59" s="205"/>
      <c r="LI59" s="205"/>
      <c r="LJ59" s="205"/>
      <c r="LK59" s="205"/>
      <c r="LL59" s="205"/>
      <c r="LM59" s="205"/>
      <c r="LN59" s="205"/>
      <c r="LO59" s="205"/>
      <c r="LP59" s="205"/>
      <c r="LQ59" s="205"/>
      <c r="LR59" s="205"/>
      <c r="LS59" s="205"/>
      <c r="LT59" s="205"/>
      <c r="LU59" s="205"/>
      <c r="LV59" s="205"/>
      <c r="LW59" s="205"/>
      <c r="LX59" s="205"/>
      <c r="LY59" s="205"/>
      <c r="LZ59" s="205"/>
      <c r="MA59" s="205"/>
      <c r="MB59" s="205"/>
      <c r="MC59" s="205"/>
      <c r="MD59" s="205"/>
      <c r="ME59" s="205"/>
      <c r="MF59" s="205"/>
      <c r="MG59" s="205"/>
      <c r="MH59" s="205"/>
      <c r="MI59" s="205"/>
      <c r="MJ59" s="205"/>
      <c r="MK59" s="205"/>
      <c r="ML59" s="205"/>
      <c r="MM59" s="205"/>
      <c r="MN59" s="205"/>
      <c r="MO59" s="205"/>
      <c r="MP59" s="205"/>
      <c r="MQ59" s="205"/>
      <c r="MR59" s="205"/>
      <c r="MS59" s="205"/>
      <c r="MT59" s="205"/>
      <c r="MU59" s="205"/>
      <c r="MV59" s="205"/>
      <c r="MW59" s="205"/>
      <c r="MX59" s="205"/>
      <c r="MY59" s="205"/>
      <c r="MZ59" s="205"/>
      <c r="NA59" s="205"/>
      <c r="NB59" s="205"/>
      <c r="NC59" s="205"/>
      <c r="ND59" s="205"/>
      <c r="NE59" s="205"/>
      <c r="NF59" s="205"/>
      <c r="NG59" s="205"/>
      <c r="NH59" s="205"/>
      <c r="NI59" s="205"/>
      <c r="NJ59" s="205"/>
      <c r="NK59" s="205"/>
      <c r="NL59" s="205"/>
      <c r="NM59" s="205"/>
      <c r="NN59" s="205"/>
      <c r="NO59" s="205"/>
      <c r="NP59" s="205"/>
      <c r="NQ59" s="205"/>
      <c r="NR59" s="205"/>
      <c r="NS59" s="205"/>
      <c r="NT59" s="205"/>
      <c r="NU59" s="205"/>
      <c r="NV59" s="205"/>
      <c r="NW59" s="205"/>
      <c r="NX59" s="205"/>
      <c r="NY59" s="205"/>
      <c r="NZ59" s="205"/>
      <c r="OA59" s="205"/>
      <c r="OB59" s="205"/>
      <c r="OC59" s="205"/>
      <c r="OD59" s="205"/>
      <c r="OE59" s="205"/>
      <c r="OF59" s="205"/>
      <c r="OG59" s="205"/>
      <c r="OH59" s="205"/>
      <c r="OI59" s="205"/>
      <c r="OJ59" s="205"/>
      <c r="OK59" s="205"/>
      <c r="OL59" s="205"/>
      <c r="OM59" s="205"/>
      <c r="ON59" s="205"/>
      <c r="OO59" s="205"/>
      <c r="OP59" s="205"/>
      <c r="OQ59" s="205"/>
      <c r="OR59" s="205"/>
      <c r="OS59" s="205"/>
      <c r="OT59" s="205"/>
      <c r="OU59" s="205"/>
      <c r="OV59" s="205"/>
      <c r="OW59" s="205"/>
      <c r="OX59" s="205"/>
      <c r="OY59" s="205"/>
      <c r="OZ59" s="205"/>
      <c r="PA59" s="205"/>
      <c r="PB59" s="205"/>
      <c r="PC59" s="205"/>
      <c r="PD59" s="205"/>
      <c r="PE59" s="205"/>
      <c r="PF59" s="205"/>
      <c r="PG59" s="205"/>
      <c r="PH59" s="205"/>
      <c r="PI59" s="205"/>
      <c r="PJ59" s="205"/>
      <c r="PK59" s="205"/>
      <c r="PL59" s="205"/>
      <c r="PM59" s="205"/>
      <c r="PN59" s="205"/>
      <c r="PO59" s="205"/>
      <c r="PP59" s="205"/>
      <c r="PQ59" s="205"/>
      <c r="PR59" s="205"/>
      <c r="PS59" s="205"/>
      <c r="PT59" s="205"/>
      <c r="PU59" s="205"/>
      <c r="PV59" s="205"/>
      <c r="PW59" s="205"/>
      <c r="PX59" s="205"/>
      <c r="PY59" s="205"/>
      <c r="PZ59" s="205"/>
      <c r="QA59" s="205"/>
      <c r="QB59" s="205"/>
      <c r="QC59" s="205"/>
      <c r="QD59" s="205"/>
      <c r="QE59" s="205"/>
      <c r="QF59" s="205"/>
      <c r="QG59" s="205"/>
      <c r="QH59" s="205"/>
      <c r="QI59" s="205"/>
      <c r="QJ59" s="205"/>
      <c r="QK59" s="205"/>
      <c r="QL59" s="205"/>
      <c r="QM59" s="205"/>
      <c r="QN59" s="205"/>
      <c r="QO59" s="205"/>
      <c r="QP59" s="205"/>
      <c r="QQ59" s="205"/>
      <c r="QR59" s="205"/>
      <c r="QS59" s="205"/>
      <c r="QT59" s="205"/>
      <c r="QU59" s="205"/>
      <c r="QV59" s="205"/>
      <c r="QW59" s="205"/>
      <c r="QX59" s="205"/>
      <c r="QY59" s="205"/>
      <c r="QZ59" s="205"/>
      <c r="RA59" s="205"/>
      <c r="RB59" s="205"/>
      <c r="RC59" s="205"/>
      <c r="RD59" s="205"/>
      <c r="RE59" s="205"/>
      <c r="RF59" s="205"/>
      <c r="RG59" s="205"/>
      <c r="RH59" s="205"/>
      <c r="RI59" s="205"/>
      <c r="RJ59" s="205"/>
      <c r="RK59" s="205"/>
      <c r="RL59" s="205"/>
      <c r="RM59" s="205"/>
      <c r="RN59" s="205"/>
      <c r="RO59" s="205"/>
      <c r="RP59" s="205"/>
      <c r="RQ59" s="205"/>
      <c r="RR59" s="205"/>
      <c r="RS59" s="205"/>
      <c r="RT59" s="205"/>
      <c r="RU59" s="205"/>
      <c r="RV59" s="205"/>
      <c r="RW59" s="205"/>
      <c r="RX59" s="205"/>
      <c r="RY59" s="205"/>
    </row>
    <row r="60" s="195" customFormat="1" spans="1:493">
      <c r="A60" s="202"/>
      <c r="B60" s="200">
        <v>58</v>
      </c>
      <c r="C60" s="201" t="s">
        <v>2861</v>
      </c>
      <c r="D60" s="201" t="s">
        <v>2862</v>
      </c>
      <c r="E60" s="200">
        <v>14.9</v>
      </c>
      <c r="F60" s="200">
        <v>20</v>
      </c>
      <c r="G60" s="200">
        <v>5</v>
      </c>
      <c r="H60" s="200">
        <v>100</v>
      </c>
      <c r="I60" s="200">
        <v>74.5</v>
      </c>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205"/>
      <c r="AT60" s="205"/>
      <c r="AU60" s="205"/>
      <c r="AV60" s="205"/>
      <c r="AW60" s="205"/>
      <c r="AX60" s="205"/>
      <c r="AY60" s="205"/>
      <c r="AZ60" s="205"/>
      <c r="BA60" s="205"/>
      <c r="BB60" s="205"/>
      <c r="BC60" s="205"/>
      <c r="BD60" s="205"/>
      <c r="BE60" s="205"/>
      <c r="BF60" s="205"/>
      <c r="BG60" s="205"/>
      <c r="BH60" s="205"/>
      <c r="BI60" s="205"/>
      <c r="BJ60" s="205"/>
      <c r="BK60" s="205"/>
      <c r="BL60" s="205"/>
      <c r="BM60" s="205"/>
      <c r="BN60" s="205"/>
      <c r="BO60" s="205"/>
      <c r="BP60" s="205"/>
      <c r="BQ60" s="205"/>
      <c r="BR60" s="205"/>
      <c r="BS60" s="205"/>
      <c r="BT60" s="205"/>
      <c r="BU60" s="205"/>
      <c r="BV60" s="205"/>
      <c r="BW60" s="205"/>
      <c r="BX60" s="205"/>
      <c r="BY60" s="205"/>
      <c r="BZ60" s="205"/>
      <c r="CA60" s="205"/>
      <c r="CB60" s="205"/>
      <c r="CC60" s="205"/>
      <c r="CD60" s="205"/>
      <c r="CE60" s="205"/>
      <c r="CF60" s="205"/>
      <c r="CG60" s="205"/>
      <c r="CH60" s="205"/>
      <c r="CI60" s="205"/>
      <c r="CJ60" s="205"/>
      <c r="CK60" s="205"/>
      <c r="CL60" s="205"/>
      <c r="CM60" s="205"/>
      <c r="CN60" s="205"/>
      <c r="CO60" s="205"/>
      <c r="CP60" s="205"/>
      <c r="CQ60" s="205"/>
      <c r="CR60" s="205"/>
      <c r="CS60" s="205"/>
      <c r="CT60" s="205"/>
      <c r="CU60" s="205"/>
      <c r="CV60" s="205"/>
      <c r="CW60" s="205"/>
      <c r="CX60" s="205"/>
      <c r="CY60" s="205"/>
      <c r="CZ60" s="205"/>
      <c r="DA60" s="205"/>
      <c r="DB60" s="205"/>
      <c r="DC60" s="205"/>
      <c r="DD60" s="205"/>
      <c r="DE60" s="205"/>
      <c r="DF60" s="205"/>
      <c r="DG60" s="205"/>
      <c r="DH60" s="205"/>
      <c r="DI60" s="205"/>
      <c r="DJ60" s="205"/>
      <c r="DK60" s="205"/>
      <c r="DL60" s="205"/>
      <c r="DM60" s="205"/>
      <c r="DN60" s="205"/>
      <c r="DO60" s="205"/>
      <c r="DP60" s="205"/>
      <c r="DQ60" s="205"/>
      <c r="DR60" s="205"/>
      <c r="DS60" s="205"/>
      <c r="DT60" s="205"/>
      <c r="DU60" s="205"/>
      <c r="DV60" s="205"/>
      <c r="DW60" s="205"/>
      <c r="DX60" s="205"/>
      <c r="DY60" s="205"/>
      <c r="DZ60" s="205"/>
      <c r="EA60" s="205"/>
      <c r="EB60" s="205"/>
      <c r="EC60" s="205"/>
      <c r="ED60" s="205"/>
      <c r="EE60" s="205"/>
      <c r="EF60" s="205"/>
      <c r="EG60" s="205"/>
      <c r="EH60" s="205"/>
      <c r="EI60" s="205"/>
      <c r="EJ60" s="205"/>
      <c r="EK60" s="205"/>
      <c r="EL60" s="205"/>
      <c r="EM60" s="205"/>
      <c r="EN60" s="205"/>
      <c r="EO60" s="205"/>
      <c r="EP60" s="205"/>
      <c r="EQ60" s="205"/>
      <c r="ER60" s="205"/>
      <c r="ES60" s="205"/>
      <c r="ET60" s="205"/>
      <c r="EU60" s="205"/>
      <c r="EV60" s="205"/>
      <c r="EW60" s="205"/>
      <c r="EX60" s="205"/>
      <c r="EY60" s="205"/>
      <c r="EZ60" s="205"/>
      <c r="FA60" s="205"/>
      <c r="FB60" s="205"/>
      <c r="FC60" s="205"/>
      <c r="FD60" s="205"/>
      <c r="FE60" s="205"/>
      <c r="FF60" s="205"/>
      <c r="FG60" s="205"/>
      <c r="FH60" s="205"/>
      <c r="FI60" s="205"/>
      <c r="FJ60" s="205"/>
      <c r="FK60" s="205"/>
      <c r="FL60" s="205"/>
      <c r="FM60" s="205"/>
      <c r="FN60" s="205"/>
      <c r="FO60" s="205"/>
      <c r="FP60" s="205"/>
      <c r="FQ60" s="205"/>
      <c r="FR60" s="205"/>
      <c r="FS60" s="205"/>
      <c r="FT60" s="205"/>
      <c r="FU60" s="205"/>
      <c r="FV60" s="205"/>
      <c r="FW60" s="205"/>
      <c r="FX60" s="205"/>
      <c r="FY60" s="205"/>
      <c r="FZ60" s="205"/>
      <c r="GA60" s="205"/>
      <c r="GB60" s="205"/>
      <c r="GC60" s="205"/>
      <c r="GD60" s="205"/>
      <c r="GE60" s="205"/>
      <c r="GF60" s="205"/>
      <c r="GG60" s="205"/>
      <c r="GH60" s="205"/>
      <c r="GI60" s="205"/>
      <c r="GJ60" s="205"/>
      <c r="GK60" s="205"/>
      <c r="GL60" s="205"/>
      <c r="GM60" s="205"/>
      <c r="GN60" s="205"/>
      <c r="GO60" s="205"/>
      <c r="GP60" s="205"/>
      <c r="GQ60" s="205"/>
      <c r="GR60" s="205"/>
      <c r="GS60" s="205"/>
      <c r="GT60" s="205"/>
      <c r="GU60" s="205"/>
      <c r="GV60" s="205"/>
      <c r="GW60" s="205"/>
      <c r="GX60" s="205"/>
      <c r="GY60" s="205"/>
      <c r="GZ60" s="205"/>
      <c r="HA60" s="205"/>
      <c r="HB60" s="205"/>
      <c r="HC60" s="205"/>
      <c r="HD60" s="205"/>
      <c r="HE60" s="205"/>
      <c r="HF60" s="205"/>
      <c r="HG60" s="205"/>
      <c r="HH60" s="205"/>
      <c r="HI60" s="205"/>
      <c r="HJ60" s="205"/>
      <c r="HK60" s="205"/>
      <c r="HL60" s="205"/>
      <c r="HM60" s="205"/>
      <c r="HN60" s="205"/>
      <c r="HO60" s="205"/>
      <c r="HP60" s="205"/>
      <c r="HQ60" s="205"/>
      <c r="HR60" s="205"/>
      <c r="HS60" s="205"/>
      <c r="HT60" s="205"/>
      <c r="HU60" s="205"/>
      <c r="HV60" s="205"/>
      <c r="HW60" s="205"/>
      <c r="HX60" s="205"/>
      <c r="HY60" s="205"/>
      <c r="HZ60" s="205"/>
      <c r="IA60" s="205"/>
      <c r="IB60" s="205"/>
      <c r="IC60" s="205"/>
      <c r="ID60" s="205"/>
      <c r="IE60" s="205"/>
      <c r="IF60" s="205"/>
      <c r="IG60" s="205"/>
      <c r="IH60" s="205"/>
      <c r="II60" s="205"/>
      <c r="IJ60" s="205"/>
      <c r="IK60" s="205"/>
      <c r="IL60" s="205"/>
      <c r="IM60" s="205"/>
      <c r="IN60" s="205"/>
      <c r="IO60" s="205"/>
      <c r="IP60" s="205"/>
      <c r="IQ60" s="205"/>
      <c r="IR60" s="205"/>
      <c r="IS60" s="205"/>
      <c r="IT60" s="205"/>
      <c r="IU60" s="205"/>
      <c r="IV60" s="205"/>
      <c r="IW60" s="205"/>
      <c r="IX60" s="205"/>
      <c r="IY60" s="205"/>
      <c r="IZ60" s="205"/>
      <c r="JA60" s="205"/>
      <c r="JB60" s="205"/>
      <c r="JC60" s="205"/>
      <c r="JD60" s="205"/>
      <c r="JE60" s="205"/>
      <c r="JF60" s="205"/>
      <c r="JG60" s="205"/>
      <c r="JH60" s="205"/>
      <c r="JI60" s="205"/>
      <c r="JJ60" s="205"/>
      <c r="JK60" s="205"/>
      <c r="JL60" s="205"/>
      <c r="JM60" s="205"/>
      <c r="JN60" s="205"/>
      <c r="JO60" s="205"/>
      <c r="JP60" s="205"/>
      <c r="JQ60" s="205"/>
      <c r="JR60" s="205"/>
      <c r="JS60" s="205"/>
      <c r="JT60" s="205"/>
      <c r="JU60" s="205"/>
      <c r="JV60" s="205"/>
      <c r="JW60" s="205"/>
      <c r="JX60" s="205"/>
      <c r="JY60" s="205"/>
      <c r="JZ60" s="205"/>
      <c r="KA60" s="205"/>
      <c r="KB60" s="205"/>
      <c r="KC60" s="205"/>
      <c r="KD60" s="205"/>
      <c r="KE60" s="205"/>
      <c r="KF60" s="205"/>
      <c r="KG60" s="205"/>
      <c r="KH60" s="205"/>
      <c r="KI60" s="205"/>
      <c r="KJ60" s="205"/>
      <c r="KK60" s="205"/>
      <c r="KL60" s="205"/>
      <c r="KM60" s="205"/>
      <c r="KN60" s="205"/>
      <c r="KO60" s="205"/>
      <c r="KP60" s="205"/>
      <c r="KQ60" s="205"/>
      <c r="KR60" s="205"/>
      <c r="KS60" s="205"/>
      <c r="KT60" s="205"/>
      <c r="KU60" s="205"/>
      <c r="KV60" s="205"/>
      <c r="KW60" s="205"/>
      <c r="KX60" s="205"/>
      <c r="KY60" s="205"/>
      <c r="KZ60" s="205"/>
      <c r="LA60" s="205"/>
      <c r="LB60" s="205"/>
      <c r="LC60" s="205"/>
      <c r="LD60" s="205"/>
      <c r="LE60" s="205"/>
      <c r="LF60" s="205"/>
      <c r="LG60" s="205"/>
      <c r="LH60" s="205"/>
      <c r="LI60" s="205"/>
      <c r="LJ60" s="205"/>
      <c r="LK60" s="205"/>
      <c r="LL60" s="205"/>
      <c r="LM60" s="205"/>
      <c r="LN60" s="205"/>
      <c r="LO60" s="205"/>
      <c r="LP60" s="205"/>
      <c r="LQ60" s="205"/>
      <c r="LR60" s="205"/>
      <c r="LS60" s="205"/>
      <c r="LT60" s="205"/>
      <c r="LU60" s="205"/>
      <c r="LV60" s="205"/>
      <c r="LW60" s="205"/>
      <c r="LX60" s="205"/>
      <c r="LY60" s="205"/>
      <c r="LZ60" s="205"/>
      <c r="MA60" s="205"/>
      <c r="MB60" s="205"/>
      <c r="MC60" s="205"/>
      <c r="MD60" s="205"/>
      <c r="ME60" s="205"/>
      <c r="MF60" s="205"/>
      <c r="MG60" s="205"/>
      <c r="MH60" s="205"/>
      <c r="MI60" s="205"/>
      <c r="MJ60" s="205"/>
      <c r="MK60" s="205"/>
      <c r="ML60" s="205"/>
      <c r="MM60" s="205"/>
      <c r="MN60" s="205"/>
      <c r="MO60" s="205"/>
      <c r="MP60" s="205"/>
      <c r="MQ60" s="205"/>
      <c r="MR60" s="205"/>
      <c r="MS60" s="205"/>
      <c r="MT60" s="205"/>
      <c r="MU60" s="205"/>
      <c r="MV60" s="205"/>
      <c r="MW60" s="205"/>
      <c r="MX60" s="205"/>
      <c r="MY60" s="205"/>
      <c r="MZ60" s="205"/>
      <c r="NA60" s="205"/>
      <c r="NB60" s="205"/>
      <c r="NC60" s="205"/>
      <c r="ND60" s="205"/>
      <c r="NE60" s="205"/>
      <c r="NF60" s="205"/>
      <c r="NG60" s="205"/>
      <c r="NH60" s="205"/>
      <c r="NI60" s="205"/>
      <c r="NJ60" s="205"/>
      <c r="NK60" s="205"/>
      <c r="NL60" s="205"/>
      <c r="NM60" s="205"/>
      <c r="NN60" s="205"/>
      <c r="NO60" s="205"/>
      <c r="NP60" s="205"/>
      <c r="NQ60" s="205"/>
      <c r="NR60" s="205"/>
      <c r="NS60" s="205"/>
      <c r="NT60" s="205"/>
      <c r="NU60" s="205"/>
      <c r="NV60" s="205"/>
      <c r="NW60" s="205"/>
      <c r="NX60" s="205"/>
      <c r="NY60" s="205"/>
      <c r="NZ60" s="205"/>
      <c r="OA60" s="205"/>
      <c r="OB60" s="205"/>
      <c r="OC60" s="205"/>
      <c r="OD60" s="205"/>
      <c r="OE60" s="205"/>
      <c r="OF60" s="205"/>
      <c r="OG60" s="205"/>
      <c r="OH60" s="205"/>
      <c r="OI60" s="205"/>
      <c r="OJ60" s="205"/>
      <c r="OK60" s="205"/>
      <c r="OL60" s="205"/>
      <c r="OM60" s="205"/>
      <c r="ON60" s="205"/>
      <c r="OO60" s="205"/>
      <c r="OP60" s="205"/>
      <c r="OQ60" s="205"/>
      <c r="OR60" s="205"/>
      <c r="OS60" s="205"/>
      <c r="OT60" s="205"/>
      <c r="OU60" s="205"/>
      <c r="OV60" s="205"/>
      <c r="OW60" s="205"/>
      <c r="OX60" s="205"/>
      <c r="OY60" s="205"/>
      <c r="OZ60" s="205"/>
      <c r="PA60" s="205"/>
      <c r="PB60" s="205"/>
      <c r="PC60" s="205"/>
      <c r="PD60" s="205"/>
      <c r="PE60" s="205"/>
      <c r="PF60" s="205"/>
      <c r="PG60" s="205"/>
      <c r="PH60" s="205"/>
      <c r="PI60" s="205"/>
      <c r="PJ60" s="205"/>
      <c r="PK60" s="205"/>
      <c r="PL60" s="205"/>
      <c r="PM60" s="205"/>
      <c r="PN60" s="205"/>
      <c r="PO60" s="205"/>
      <c r="PP60" s="205"/>
      <c r="PQ60" s="205"/>
      <c r="PR60" s="205"/>
      <c r="PS60" s="205"/>
      <c r="PT60" s="205"/>
      <c r="PU60" s="205"/>
      <c r="PV60" s="205"/>
      <c r="PW60" s="205"/>
      <c r="PX60" s="205"/>
      <c r="PY60" s="205"/>
      <c r="PZ60" s="205"/>
      <c r="QA60" s="205"/>
      <c r="QB60" s="205"/>
      <c r="QC60" s="205"/>
      <c r="QD60" s="205"/>
      <c r="QE60" s="205"/>
      <c r="QF60" s="205"/>
      <c r="QG60" s="205"/>
      <c r="QH60" s="205"/>
      <c r="QI60" s="205"/>
      <c r="QJ60" s="205"/>
      <c r="QK60" s="205"/>
      <c r="QL60" s="205"/>
      <c r="QM60" s="205"/>
      <c r="QN60" s="205"/>
      <c r="QO60" s="205"/>
      <c r="QP60" s="205"/>
      <c r="QQ60" s="205"/>
      <c r="QR60" s="205"/>
      <c r="QS60" s="205"/>
      <c r="QT60" s="205"/>
      <c r="QU60" s="205"/>
      <c r="QV60" s="205"/>
      <c r="QW60" s="205"/>
      <c r="QX60" s="205"/>
      <c r="QY60" s="205"/>
      <c r="QZ60" s="205"/>
      <c r="RA60" s="205"/>
      <c r="RB60" s="205"/>
      <c r="RC60" s="205"/>
      <c r="RD60" s="205"/>
      <c r="RE60" s="205"/>
      <c r="RF60" s="205"/>
      <c r="RG60" s="205"/>
      <c r="RH60" s="205"/>
      <c r="RI60" s="205"/>
      <c r="RJ60" s="205"/>
      <c r="RK60" s="205"/>
      <c r="RL60" s="205"/>
      <c r="RM60" s="205"/>
      <c r="RN60" s="205"/>
      <c r="RO60" s="205"/>
      <c r="RP60" s="205"/>
      <c r="RQ60" s="205"/>
      <c r="RR60" s="205"/>
      <c r="RS60" s="205"/>
      <c r="RT60" s="205"/>
      <c r="RU60" s="205"/>
      <c r="RV60" s="205"/>
      <c r="RW60" s="205"/>
      <c r="RX60" s="205"/>
      <c r="RY60" s="205"/>
    </row>
    <row r="61" s="195" customFormat="1" spans="1:493">
      <c r="A61" s="202"/>
      <c r="B61" s="200">
        <v>59</v>
      </c>
      <c r="C61" s="201" t="s">
        <v>2863</v>
      </c>
      <c r="D61" s="201" t="s">
        <v>2864</v>
      </c>
      <c r="E61" s="200">
        <v>28.8</v>
      </c>
      <c r="F61" s="200">
        <v>20</v>
      </c>
      <c r="G61" s="200">
        <v>5</v>
      </c>
      <c r="H61" s="200">
        <v>100</v>
      </c>
      <c r="I61" s="200">
        <v>144</v>
      </c>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c r="BX61" s="205"/>
      <c r="BY61" s="205"/>
      <c r="BZ61" s="205"/>
      <c r="CA61" s="205"/>
      <c r="CB61" s="205"/>
      <c r="CC61" s="205"/>
      <c r="CD61" s="205"/>
      <c r="CE61" s="205"/>
      <c r="CF61" s="205"/>
      <c r="CG61" s="205"/>
      <c r="CH61" s="205"/>
      <c r="CI61" s="205"/>
      <c r="CJ61" s="205"/>
      <c r="CK61" s="205"/>
      <c r="CL61" s="205"/>
      <c r="CM61" s="205"/>
      <c r="CN61" s="205"/>
      <c r="CO61" s="205"/>
      <c r="CP61" s="205"/>
      <c r="CQ61" s="205"/>
      <c r="CR61" s="205"/>
      <c r="CS61" s="205"/>
      <c r="CT61" s="205"/>
      <c r="CU61" s="205"/>
      <c r="CV61" s="205"/>
      <c r="CW61" s="205"/>
      <c r="CX61" s="205"/>
      <c r="CY61" s="205"/>
      <c r="CZ61" s="205"/>
      <c r="DA61" s="205"/>
      <c r="DB61" s="205"/>
      <c r="DC61" s="205"/>
      <c r="DD61" s="205"/>
      <c r="DE61" s="205"/>
      <c r="DF61" s="205"/>
      <c r="DG61" s="205"/>
      <c r="DH61" s="205"/>
      <c r="DI61" s="205"/>
      <c r="DJ61" s="205"/>
      <c r="DK61" s="205"/>
      <c r="DL61" s="205"/>
      <c r="DM61" s="205"/>
      <c r="DN61" s="205"/>
      <c r="DO61" s="205"/>
      <c r="DP61" s="205"/>
      <c r="DQ61" s="205"/>
      <c r="DR61" s="205"/>
      <c r="DS61" s="205"/>
      <c r="DT61" s="205"/>
      <c r="DU61" s="205"/>
      <c r="DV61" s="205"/>
      <c r="DW61" s="205"/>
      <c r="DX61" s="205"/>
      <c r="DY61" s="205"/>
      <c r="DZ61" s="205"/>
      <c r="EA61" s="205"/>
      <c r="EB61" s="205"/>
      <c r="EC61" s="205"/>
      <c r="ED61" s="205"/>
      <c r="EE61" s="205"/>
      <c r="EF61" s="205"/>
      <c r="EG61" s="205"/>
      <c r="EH61" s="205"/>
      <c r="EI61" s="205"/>
      <c r="EJ61" s="205"/>
      <c r="EK61" s="205"/>
      <c r="EL61" s="205"/>
      <c r="EM61" s="205"/>
      <c r="EN61" s="205"/>
      <c r="EO61" s="205"/>
      <c r="EP61" s="205"/>
      <c r="EQ61" s="205"/>
      <c r="ER61" s="205"/>
      <c r="ES61" s="205"/>
      <c r="ET61" s="205"/>
      <c r="EU61" s="205"/>
      <c r="EV61" s="205"/>
      <c r="EW61" s="205"/>
      <c r="EX61" s="205"/>
      <c r="EY61" s="205"/>
      <c r="EZ61" s="205"/>
      <c r="FA61" s="205"/>
      <c r="FB61" s="205"/>
      <c r="FC61" s="205"/>
      <c r="FD61" s="205"/>
      <c r="FE61" s="205"/>
      <c r="FF61" s="205"/>
      <c r="FG61" s="205"/>
      <c r="FH61" s="205"/>
      <c r="FI61" s="205"/>
      <c r="FJ61" s="205"/>
      <c r="FK61" s="205"/>
      <c r="FL61" s="205"/>
      <c r="FM61" s="205"/>
      <c r="FN61" s="205"/>
      <c r="FO61" s="205"/>
      <c r="FP61" s="205"/>
      <c r="FQ61" s="205"/>
      <c r="FR61" s="205"/>
      <c r="FS61" s="205"/>
      <c r="FT61" s="205"/>
      <c r="FU61" s="205"/>
      <c r="FV61" s="205"/>
      <c r="FW61" s="205"/>
      <c r="FX61" s="205"/>
      <c r="FY61" s="205"/>
      <c r="FZ61" s="205"/>
      <c r="GA61" s="205"/>
      <c r="GB61" s="205"/>
      <c r="GC61" s="205"/>
      <c r="GD61" s="205"/>
      <c r="GE61" s="205"/>
      <c r="GF61" s="205"/>
      <c r="GG61" s="205"/>
      <c r="GH61" s="205"/>
      <c r="GI61" s="205"/>
      <c r="GJ61" s="205"/>
      <c r="GK61" s="205"/>
      <c r="GL61" s="205"/>
      <c r="GM61" s="205"/>
      <c r="GN61" s="205"/>
      <c r="GO61" s="205"/>
      <c r="GP61" s="205"/>
      <c r="GQ61" s="205"/>
      <c r="GR61" s="205"/>
      <c r="GS61" s="205"/>
      <c r="GT61" s="205"/>
      <c r="GU61" s="205"/>
      <c r="GV61" s="205"/>
      <c r="GW61" s="205"/>
      <c r="GX61" s="205"/>
      <c r="GY61" s="205"/>
      <c r="GZ61" s="205"/>
      <c r="HA61" s="205"/>
      <c r="HB61" s="205"/>
      <c r="HC61" s="205"/>
      <c r="HD61" s="205"/>
      <c r="HE61" s="205"/>
      <c r="HF61" s="205"/>
      <c r="HG61" s="205"/>
      <c r="HH61" s="205"/>
      <c r="HI61" s="205"/>
      <c r="HJ61" s="205"/>
      <c r="HK61" s="205"/>
      <c r="HL61" s="205"/>
      <c r="HM61" s="205"/>
      <c r="HN61" s="205"/>
      <c r="HO61" s="205"/>
      <c r="HP61" s="205"/>
      <c r="HQ61" s="205"/>
      <c r="HR61" s="205"/>
      <c r="HS61" s="205"/>
      <c r="HT61" s="205"/>
      <c r="HU61" s="205"/>
      <c r="HV61" s="205"/>
      <c r="HW61" s="205"/>
      <c r="HX61" s="205"/>
      <c r="HY61" s="205"/>
      <c r="HZ61" s="205"/>
      <c r="IA61" s="205"/>
      <c r="IB61" s="205"/>
      <c r="IC61" s="205"/>
      <c r="ID61" s="205"/>
      <c r="IE61" s="205"/>
      <c r="IF61" s="205"/>
      <c r="IG61" s="205"/>
      <c r="IH61" s="205"/>
      <c r="II61" s="205"/>
      <c r="IJ61" s="205"/>
      <c r="IK61" s="205"/>
      <c r="IL61" s="205"/>
      <c r="IM61" s="205"/>
      <c r="IN61" s="205"/>
      <c r="IO61" s="205"/>
      <c r="IP61" s="205"/>
      <c r="IQ61" s="205"/>
      <c r="IR61" s="205"/>
      <c r="IS61" s="205"/>
      <c r="IT61" s="205"/>
      <c r="IU61" s="205"/>
      <c r="IV61" s="205"/>
      <c r="IW61" s="205"/>
      <c r="IX61" s="205"/>
      <c r="IY61" s="205"/>
      <c r="IZ61" s="205"/>
      <c r="JA61" s="205"/>
      <c r="JB61" s="205"/>
      <c r="JC61" s="205"/>
      <c r="JD61" s="205"/>
      <c r="JE61" s="205"/>
      <c r="JF61" s="205"/>
      <c r="JG61" s="205"/>
      <c r="JH61" s="205"/>
      <c r="JI61" s="205"/>
      <c r="JJ61" s="205"/>
      <c r="JK61" s="205"/>
      <c r="JL61" s="205"/>
      <c r="JM61" s="205"/>
      <c r="JN61" s="205"/>
      <c r="JO61" s="205"/>
      <c r="JP61" s="205"/>
      <c r="JQ61" s="205"/>
      <c r="JR61" s="205"/>
      <c r="JS61" s="205"/>
      <c r="JT61" s="205"/>
      <c r="JU61" s="205"/>
      <c r="JV61" s="205"/>
      <c r="JW61" s="205"/>
      <c r="JX61" s="205"/>
      <c r="JY61" s="205"/>
      <c r="JZ61" s="205"/>
      <c r="KA61" s="205"/>
      <c r="KB61" s="205"/>
      <c r="KC61" s="205"/>
      <c r="KD61" s="205"/>
      <c r="KE61" s="205"/>
      <c r="KF61" s="205"/>
      <c r="KG61" s="205"/>
      <c r="KH61" s="205"/>
      <c r="KI61" s="205"/>
      <c r="KJ61" s="205"/>
      <c r="KK61" s="205"/>
      <c r="KL61" s="205"/>
      <c r="KM61" s="205"/>
      <c r="KN61" s="205"/>
      <c r="KO61" s="205"/>
      <c r="KP61" s="205"/>
      <c r="KQ61" s="205"/>
      <c r="KR61" s="205"/>
      <c r="KS61" s="205"/>
      <c r="KT61" s="205"/>
      <c r="KU61" s="205"/>
      <c r="KV61" s="205"/>
      <c r="KW61" s="205"/>
      <c r="KX61" s="205"/>
      <c r="KY61" s="205"/>
      <c r="KZ61" s="205"/>
      <c r="LA61" s="205"/>
      <c r="LB61" s="205"/>
      <c r="LC61" s="205"/>
      <c r="LD61" s="205"/>
      <c r="LE61" s="205"/>
      <c r="LF61" s="205"/>
      <c r="LG61" s="205"/>
      <c r="LH61" s="205"/>
      <c r="LI61" s="205"/>
      <c r="LJ61" s="205"/>
      <c r="LK61" s="205"/>
      <c r="LL61" s="205"/>
      <c r="LM61" s="205"/>
      <c r="LN61" s="205"/>
      <c r="LO61" s="205"/>
      <c r="LP61" s="205"/>
      <c r="LQ61" s="205"/>
      <c r="LR61" s="205"/>
      <c r="LS61" s="205"/>
      <c r="LT61" s="205"/>
      <c r="LU61" s="205"/>
      <c r="LV61" s="205"/>
      <c r="LW61" s="205"/>
      <c r="LX61" s="205"/>
      <c r="LY61" s="205"/>
      <c r="LZ61" s="205"/>
      <c r="MA61" s="205"/>
      <c r="MB61" s="205"/>
      <c r="MC61" s="205"/>
      <c r="MD61" s="205"/>
      <c r="ME61" s="205"/>
      <c r="MF61" s="205"/>
      <c r="MG61" s="205"/>
      <c r="MH61" s="205"/>
      <c r="MI61" s="205"/>
      <c r="MJ61" s="205"/>
      <c r="MK61" s="205"/>
      <c r="ML61" s="205"/>
      <c r="MM61" s="205"/>
      <c r="MN61" s="205"/>
      <c r="MO61" s="205"/>
      <c r="MP61" s="205"/>
      <c r="MQ61" s="205"/>
      <c r="MR61" s="205"/>
      <c r="MS61" s="205"/>
      <c r="MT61" s="205"/>
      <c r="MU61" s="205"/>
      <c r="MV61" s="205"/>
      <c r="MW61" s="205"/>
      <c r="MX61" s="205"/>
      <c r="MY61" s="205"/>
      <c r="MZ61" s="205"/>
      <c r="NA61" s="205"/>
      <c r="NB61" s="205"/>
      <c r="NC61" s="205"/>
      <c r="ND61" s="205"/>
      <c r="NE61" s="205"/>
      <c r="NF61" s="205"/>
      <c r="NG61" s="205"/>
      <c r="NH61" s="205"/>
      <c r="NI61" s="205"/>
      <c r="NJ61" s="205"/>
      <c r="NK61" s="205"/>
      <c r="NL61" s="205"/>
      <c r="NM61" s="205"/>
      <c r="NN61" s="205"/>
      <c r="NO61" s="205"/>
      <c r="NP61" s="205"/>
      <c r="NQ61" s="205"/>
      <c r="NR61" s="205"/>
      <c r="NS61" s="205"/>
      <c r="NT61" s="205"/>
      <c r="NU61" s="205"/>
      <c r="NV61" s="205"/>
      <c r="NW61" s="205"/>
      <c r="NX61" s="205"/>
      <c r="NY61" s="205"/>
      <c r="NZ61" s="205"/>
      <c r="OA61" s="205"/>
      <c r="OB61" s="205"/>
      <c r="OC61" s="205"/>
      <c r="OD61" s="205"/>
      <c r="OE61" s="205"/>
      <c r="OF61" s="205"/>
      <c r="OG61" s="205"/>
      <c r="OH61" s="205"/>
      <c r="OI61" s="205"/>
      <c r="OJ61" s="205"/>
      <c r="OK61" s="205"/>
      <c r="OL61" s="205"/>
      <c r="OM61" s="205"/>
      <c r="ON61" s="205"/>
      <c r="OO61" s="205"/>
      <c r="OP61" s="205"/>
      <c r="OQ61" s="205"/>
      <c r="OR61" s="205"/>
      <c r="OS61" s="205"/>
      <c r="OT61" s="205"/>
      <c r="OU61" s="205"/>
      <c r="OV61" s="205"/>
      <c r="OW61" s="205"/>
      <c r="OX61" s="205"/>
      <c r="OY61" s="205"/>
      <c r="OZ61" s="205"/>
      <c r="PA61" s="205"/>
      <c r="PB61" s="205"/>
      <c r="PC61" s="205"/>
      <c r="PD61" s="205"/>
      <c r="PE61" s="205"/>
      <c r="PF61" s="205"/>
      <c r="PG61" s="205"/>
      <c r="PH61" s="205"/>
      <c r="PI61" s="205"/>
      <c r="PJ61" s="205"/>
      <c r="PK61" s="205"/>
      <c r="PL61" s="205"/>
      <c r="PM61" s="205"/>
      <c r="PN61" s="205"/>
      <c r="PO61" s="205"/>
      <c r="PP61" s="205"/>
      <c r="PQ61" s="205"/>
      <c r="PR61" s="205"/>
      <c r="PS61" s="205"/>
      <c r="PT61" s="205"/>
      <c r="PU61" s="205"/>
      <c r="PV61" s="205"/>
      <c r="PW61" s="205"/>
      <c r="PX61" s="205"/>
      <c r="PY61" s="205"/>
      <c r="PZ61" s="205"/>
      <c r="QA61" s="205"/>
      <c r="QB61" s="205"/>
      <c r="QC61" s="205"/>
      <c r="QD61" s="205"/>
      <c r="QE61" s="205"/>
      <c r="QF61" s="205"/>
      <c r="QG61" s="205"/>
      <c r="QH61" s="205"/>
      <c r="QI61" s="205"/>
      <c r="QJ61" s="205"/>
      <c r="QK61" s="205"/>
      <c r="QL61" s="205"/>
      <c r="QM61" s="205"/>
      <c r="QN61" s="205"/>
      <c r="QO61" s="205"/>
      <c r="QP61" s="205"/>
      <c r="QQ61" s="205"/>
      <c r="QR61" s="205"/>
      <c r="QS61" s="205"/>
      <c r="QT61" s="205"/>
      <c r="QU61" s="205"/>
      <c r="QV61" s="205"/>
      <c r="QW61" s="205"/>
      <c r="QX61" s="205"/>
      <c r="QY61" s="205"/>
      <c r="QZ61" s="205"/>
      <c r="RA61" s="205"/>
      <c r="RB61" s="205"/>
      <c r="RC61" s="205"/>
      <c r="RD61" s="205"/>
      <c r="RE61" s="205"/>
      <c r="RF61" s="205"/>
      <c r="RG61" s="205"/>
      <c r="RH61" s="205"/>
      <c r="RI61" s="205"/>
      <c r="RJ61" s="205"/>
      <c r="RK61" s="205"/>
      <c r="RL61" s="205"/>
      <c r="RM61" s="205"/>
      <c r="RN61" s="205"/>
      <c r="RO61" s="205"/>
      <c r="RP61" s="205"/>
      <c r="RQ61" s="205"/>
      <c r="RR61" s="205"/>
      <c r="RS61" s="205"/>
      <c r="RT61" s="205"/>
      <c r="RU61" s="205"/>
      <c r="RV61" s="205"/>
      <c r="RW61" s="205"/>
      <c r="RX61" s="205"/>
      <c r="RY61" s="205"/>
    </row>
    <row r="62" s="195" customFormat="1" spans="1:493">
      <c r="A62" s="202"/>
      <c r="B62" s="200">
        <v>60</v>
      </c>
      <c r="C62" s="201" t="s">
        <v>2865</v>
      </c>
      <c r="D62" s="201" t="s">
        <v>2866</v>
      </c>
      <c r="E62" s="200">
        <v>14.8</v>
      </c>
      <c r="F62" s="200">
        <v>9</v>
      </c>
      <c r="G62" s="200">
        <v>10</v>
      </c>
      <c r="H62" s="200">
        <v>90</v>
      </c>
      <c r="I62" s="200">
        <v>148</v>
      </c>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c r="AP62" s="205"/>
      <c r="AQ62" s="205"/>
      <c r="AR62" s="205"/>
      <c r="AS62" s="205"/>
      <c r="AT62" s="205"/>
      <c r="AU62" s="205"/>
      <c r="AV62" s="205"/>
      <c r="AW62" s="205"/>
      <c r="AX62" s="205"/>
      <c r="AY62" s="205"/>
      <c r="AZ62" s="205"/>
      <c r="BA62" s="205"/>
      <c r="BB62" s="205"/>
      <c r="BC62" s="205"/>
      <c r="BD62" s="205"/>
      <c r="BE62" s="205"/>
      <c r="BF62" s="205"/>
      <c r="BG62" s="205"/>
      <c r="BH62" s="205"/>
      <c r="BI62" s="205"/>
      <c r="BJ62" s="205"/>
      <c r="BK62" s="205"/>
      <c r="BL62" s="205"/>
      <c r="BM62" s="205"/>
      <c r="BN62" s="205"/>
      <c r="BO62" s="205"/>
      <c r="BP62" s="205"/>
      <c r="BQ62" s="205"/>
      <c r="BR62" s="205"/>
      <c r="BS62" s="205"/>
      <c r="BT62" s="205"/>
      <c r="BU62" s="205"/>
      <c r="BV62" s="205"/>
      <c r="BW62" s="205"/>
      <c r="BX62" s="205"/>
      <c r="BY62" s="205"/>
      <c r="BZ62" s="205"/>
      <c r="CA62" s="205"/>
      <c r="CB62" s="205"/>
      <c r="CC62" s="205"/>
      <c r="CD62" s="205"/>
      <c r="CE62" s="205"/>
      <c r="CF62" s="205"/>
      <c r="CG62" s="205"/>
      <c r="CH62" s="205"/>
      <c r="CI62" s="205"/>
      <c r="CJ62" s="205"/>
      <c r="CK62" s="205"/>
      <c r="CL62" s="205"/>
      <c r="CM62" s="205"/>
      <c r="CN62" s="205"/>
      <c r="CO62" s="205"/>
      <c r="CP62" s="205"/>
      <c r="CQ62" s="205"/>
      <c r="CR62" s="205"/>
      <c r="CS62" s="205"/>
      <c r="CT62" s="205"/>
      <c r="CU62" s="205"/>
      <c r="CV62" s="205"/>
      <c r="CW62" s="205"/>
      <c r="CX62" s="205"/>
      <c r="CY62" s="205"/>
      <c r="CZ62" s="205"/>
      <c r="DA62" s="205"/>
      <c r="DB62" s="205"/>
      <c r="DC62" s="205"/>
      <c r="DD62" s="205"/>
      <c r="DE62" s="205"/>
      <c r="DF62" s="205"/>
      <c r="DG62" s="205"/>
      <c r="DH62" s="205"/>
      <c r="DI62" s="205"/>
      <c r="DJ62" s="205"/>
      <c r="DK62" s="205"/>
      <c r="DL62" s="205"/>
      <c r="DM62" s="205"/>
      <c r="DN62" s="205"/>
      <c r="DO62" s="205"/>
      <c r="DP62" s="205"/>
      <c r="DQ62" s="205"/>
      <c r="DR62" s="205"/>
      <c r="DS62" s="205"/>
      <c r="DT62" s="205"/>
      <c r="DU62" s="205"/>
      <c r="DV62" s="205"/>
      <c r="DW62" s="205"/>
      <c r="DX62" s="205"/>
      <c r="DY62" s="205"/>
      <c r="DZ62" s="205"/>
      <c r="EA62" s="205"/>
      <c r="EB62" s="205"/>
      <c r="EC62" s="205"/>
      <c r="ED62" s="205"/>
      <c r="EE62" s="205"/>
      <c r="EF62" s="205"/>
      <c r="EG62" s="205"/>
      <c r="EH62" s="205"/>
      <c r="EI62" s="205"/>
      <c r="EJ62" s="205"/>
      <c r="EK62" s="205"/>
      <c r="EL62" s="205"/>
      <c r="EM62" s="205"/>
      <c r="EN62" s="205"/>
      <c r="EO62" s="205"/>
      <c r="EP62" s="205"/>
      <c r="EQ62" s="205"/>
      <c r="ER62" s="205"/>
      <c r="ES62" s="205"/>
      <c r="ET62" s="205"/>
      <c r="EU62" s="205"/>
      <c r="EV62" s="205"/>
      <c r="EW62" s="205"/>
      <c r="EX62" s="205"/>
      <c r="EY62" s="205"/>
      <c r="EZ62" s="205"/>
      <c r="FA62" s="205"/>
      <c r="FB62" s="205"/>
      <c r="FC62" s="205"/>
      <c r="FD62" s="205"/>
      <c r="FE62" s="205"/>
      <c r="FF62" s="205"/>
      <c r="FG62" s="205"/>
      <c r="FH62" s="205"/>
      <c r="FI62" s="205"/>
      <c r="FJ62" s="205"/>
      <c r="FK62" s="205"/>
      <c r="FL62" s="205"/>
      <c r="FM62" s="205"/>
      <c r="FN62" s="205"/>
      <c r="FO62" s="205"/>
      <c r="FP62" s="205"/>
      <c r="FQ62" s="205"/>
      <c r="FR62" s="205"/>
      <c r="FS62" s="205"/>
      <c r="FT62" s="205"/>
      <c r="FU62" s="205"/>
      <c r="FV62" s="205"/>
      <c r="FW62" s="205"/>
      <c r="FX62" s="205"/>
      <c r="FY62" s="205"/>
      <c r="FZ62" s="205"/>
      <c r="GA62" s="205"/>
      <c r="GB62" s="205"/>
      <c r="GC62" s="205"/>
      <c r="GD62" s="205"/>
      <c r="GE62" s="205"/>
      <c r="GF62" s="205"/>
      <c r="GG62" s="205"/>
      <c r="GH62" s="205"/>
      <c r="GI62" s="205"/>
      <c r="GJ62" s="205"/>
      <c r="GK62" s="205"/>
      <c r="GL62" s="205"/>
      <c r="GM62" s="205"/>
      <c r="GN62" s="205"/>
      <c r="GO62" s="205"/>
      <c r="GP62" s="205"/>
      <c r="GQ62" s="205"/>
      <c r="GR62" s="205"/>
      <c r="GS62" s="205"/>
      <c r="GT62" s="205"/>
      <c r="GU62" s="205"/>
      <c r="GV62" s="205"/>
      <c r="GW62" s="205"/>
      <c r="GX62" s="205"/>
      <c r="GY62" s="205"/>
      <c r="GZ62" s="205"/>
      <c r="HA62" s="205"/>
      <c r="HB62" s="205"/>
      <c r="HC62" s="205"/>
      <c r="HD62" s="205"/>
      <c r="HE62" s="205"/>
      <c r="HF62" s="205"/>
      <c r="HG62" s="205"/>
      <c r="HH62" s="205"/>
      <c r="HI62" s="205"/>
      <c r="HJ62" s="205"/>
      <c r="HK62" s="205"/>
      <c r="HL62" s="205"/>
      <c r="HM62" s="205"/>
      <c r="HN62" s="205"/>
      <c r="HO62" s="205"/>
      <c r="HP62" s="205"/>
      <c r="HQ62" s="205"/>
      <c r="HR62" s="205"/>
      <c r="HS62" s="205"/>
      <c r="HT62" s="205"/>
      <c r="HU62" s="205"/>
      <c r="HV62" s="205"/>
      <c r="HW62" s="205"/>
      <c r="HX62" s="205"/>
      <c r="HY62" s="205"/>
      <c r="HZ62" s="205"/>
      <c r="IA62" s="205"/>
      <c r="IB62" s="205"/>
      <c r="IC62" s="205"/>
      <c r="ID62" s="205"/>
      <c r="IE62" s="205"/>
      <c r="IF62" s="205"/>
      <c r="IG62" s="205"/>
      <c r="IH62" s="205"/>
      <c r="II62" s="205"/>
      <c r="IJ62" s="205"/>
      <c r="IK62" s="205"/>
      <c r="IL62" s="205"/>
      <c r="IM62" s="205"/>
      <c r="IN62" s="205"/>
      <c r="IO62" s="205"/>
      <c r="IP62" s="205"/>
      <c r="IQ62" s="205"/>
      <c r="IR62" s="205"/>
      <c r="IS62" s="205"/>
      <c r="IT62" s="205"/>
      <c r="IU62" s="205"/>
      <c r="IV62" s="205"/>
      <c r="IW62" s="205"/>
      <c r="IX62" s="205"/>
      <c r="IY62" s="205"/>
      <c r="IZ62" s="205"/>
      <c r="JA62" s="205"/>
      <c r="JB62" s="205"/>
      <c r="JC62" s="205"/>
      <c r="JD62" s="205"/>
      <c r="JE62" s="205"/>
      <c r="JF62" s="205"/>
      <c r="JG62" s="205"/>
      <c r="JH62" s="205"/>
      <c r="JI62" s="205"/>
      <c r="JJ62" s="205"/>
      <c r="JK62" s="205"/>
      <c r="JL62" s="205"/>
      <c r="JM62" s="205"/>
      <c r="JN62" s="205"/>
      <c r="JO62" s="205"/>
      <c r="JP62" s="205"/>
      <c r="JQ62" s="205"/>
      <c r="JR62" s="205"/>
      <c r="JS62" s="205"/>
      <c r="JT62" s="205"/>
      <c r="JU62" s="205"/>
      <c r="JV62" s="205"/>
      <c r="JW62" s="205"/>
      <c r="JX62" s="205"/>
      <c r="JY62" s="205"/>
      <c r="JZ62" s="205"/>
      <c r="KA62" s="205"/>
      <c r="KB62" s="205"/>
      <c r="KC62" s="205"/>
      <c r="KD62" s="205"/>
      <c r="KE62" s="205"/>
      <c r="KF62" s="205"/>
      <c r="KG62" s="205"/>
      <c r="KH62" s="205"/>
      <c r="KI62" s="205"/>
      <c r="KJ62" s="205"/>
      <c r="KK62" s="205"/>
      <c r="KL62" s="205"/>
      <c r="KM62" s="205"/>
      <c r="KN62" s="205"/>
      <c r="KO62" s="205"/>
      <c r="KP62" s="205"/>
      <c r="KQ62" s="205"/>
      <c r="KR62" s="205"/>
      <c r="KS62" s="205"/>
      <c r="KT62" s="205"/>
      <c r="KU62" s="205"/>
      <c r="KV62" s="205"/>
      <c r="KW62" s="205"/>
      <c r="KX62" s="205"/>
      <c r="KY62" s="205"/>
      <c r="KZ62" s="205"/>
      <c r="LA62" s="205"/>
      <c r="LB62" s="205"/>
      <c r="LC62" s="205"/>
      <c r="LD62" s="205"/>
      <c r="LE62" s="205"/>
      <c r="LF62" s="205"/>
      <c r="LG62" s="205"/>
      <c r="LH62" s="205"/>
      <c r="LI62" s="205"/>
      <c r="LJ62" s="205"/>
      <c r="LK62" s="205"/>
      <c r="LL62" s="205"/>
      <c r="LM62" s="205"/>
      <c r="LN62" s="205"/>
      <c r="LO62" s="205"/>
      <c r="LP62" s="205"/>
      <c r="LQ62" s="205"/>
      <c r="LR62" s="205"/>
      <c r="LS62" s="205"/>
      <c r="LT62" s="205"/>
      <c r="LU62" s="205"/>
      <c r="LV62" s="205"/>
      <c r="LW62" s="205"/>
      <c r="LX62" s="205"/>
      <c r="LY62" s="205"/>
      <c r="LZ62" s="205"/>
      <c r="MA62" s="205"/>
      <c r="MB62" s="205"/>
      <c r="MC62" s="205"/>
      <c r="MD62" s="205"/>
      <c r="ME62" s="205"/>
      <c r="MF62" s="205"/>
      <c r="MG62" s="205"/>
      <c r="MH62" s="205"/>
      <c r="MI62" s="205"/>
      <c r="MJ62" s="205"/>
      <c r="MK62" s="205"/>
      <c r="ML62" s="205"/>
      <c r="MM62" s="205"/>
      <c r="MN62" s="205"/>
      <c r="MO62" s="205"/>
      <c r="MP62" s="205"/>
      <c r="MQ62" s="205"/>
      <c r="MR62" s="205"/>
      <c r="MS62" s="205"/>
      <c r="MT62" s="205"/>
      <c r="MU62" s="205"/>
      <c r="MV62" s="205"/>
      <c r="MW62" s="205"/>
      <c r="MX62" s="205"/>
      <c r="MY62" s="205"/>
      <c r="MZ62" s="205"/>
      <c r="NA62" s="205"/>
      <c r="NB62" s="205"/>
      <c r="NC62" s="205"/>
      <c r="ND62" s="205"/>
      <c r="NE62" s="205"/>
      <c r="NF62" s="205"/>
      <c r="NG62" s="205"/>
      <c r="NH62" s="205"/>
      <c r="NI62" s="205"/>
      <c r="NJ62" s="205"/>
      <c r="NK62" s="205"/>
      <c r="NL62" s="205"/>
      <c r="NM62" s="205"/>
      <c r="NN62" s="205"/>
      <c r="NO62" s="205"/>
      <c r="NP62" s="205"/>
      <c r="NQ62" s="205"/>
      <c r="NR62" s="205"/>
      <c r="NS62" s="205"/>
      <c r="NT62" s="205"/>
      <c r="NU62" s="205"/>
      <c r="NV62" s="205"/>
      <c r="NW62" s="205"/>
      <c r="NX62" s="205"/>
      <c r="NY62" s="205"/>
      <c r="NZ62" s="205"/>
      <c r="OA62" s="205"/>
      <c r="OB62" s="205"/>
      <c r="OC62" s="205"/>
      <c r="OD62" s="205"/>
      <c r="OE62" s="205"/>
      <c r="OF62" s="205"/>
      <c r="OG62" s="205"/>
      <c r="OH62" s="205"/>
      <c r="OI62" s="205"/>
      <c r="OJ62" s="205"/>
      <c r="OK62" s="205"/>
      <c r="OL62" s="205"/>
      <c r="OM62" s="205"/>
      <c r="ON62" s="205"/>
      <c r="OO62" s="205"/>
      <c r="OP62" s="205"/>
      <c r="OQ62" s="205"/>
      <c r="OR62" s="205"/>
      <c r="OS62" s="205"/>
      <c r="OT62" s="205"/>
      <c r="OU62" s="205"/>
      <c r="OV62" s="205"/>
      <c r="OW62" s="205"/>
      <c r="OX62" s="205"/>
      <c r="OY62" s="205"/>
      <c r="OZ62" s="205"/>
      <c r="PA62" s="205"/>
      <c r="PB62" s="205"/>
      <c r="PC62" s="205"/>
      <c r="PD62" s="205"/>
      <c r="PE62" s="205"/>
      <c r="PF62" s="205"/>
      <c r="PG62" s="205"/>
      <c r="PH62" s="205"/>
      <c r="PI62" s="205"/>
      <c r="PJ62" s="205"/>
      <c r="PK62" s="205"/>
      <c r="PL62" s="205"/>
      <c r="PM62" s="205"/>
      <c r="PN62" s="205"/>
      <c r="PO62" s="205"/>
      <c r="PP62" s="205"/>
      <c r="PQ62" s="205"/>
      <c r="PR62" s="205"/>
      <c r="PS62" s="205"/>
      <c r="PT62" s="205"/>
      <c r="PU62" s="205"/>
      <c r="PV62" s="205"/>
      <c r="PW62" s="205"/>
      <c r="PX62" s="205"/>
      <c r="PY62" s="205"/>
      <c r="PZ62" s="205"/>
      <c r="QA62" s="205"/>
      <c r="QB62" s="205"/>
      <c r="QC62" s="205"/>
      <c r="QD62" s="205"/>
      <c r="QE62" s="205"/>
      <c r="QF62" s="205"/>
      <c r="QG62" s="205"/>
      <c r="QH62" s="205"/>
      <c r="QI62" s="205"/>
      <c r="QJ62" s="205"/>
      <c r="QK62" s="205"/>
      <c r="QL62" s="205"/>
      <c r="QM62" s="205"/>
      <c r="QN62" s="205"/>
      <c r="QO62" s="205"/>
      <c r="QP62" s="205"/>
      <c r="QQ62" s="205"/>
      <c r="QR62" s="205"/>
      <c r="QS62" s="205"/>
      <c r="QT62" s="205"/>
      <c r="QU62" s="205"/>
      <c r="QV62" s="205"/>
      <c r="QW62" s="205"/>
      <c r="QX62" s="205"/>
      <c r="QY62" s="205"/>
      <c r="QZ62" s="205"/>
      <c r="RA62" s="205"/>
      <c r="RB62" s="205"/>
      <c r="RC62" s="205"/>
      <c r="RD62" s="205"/>
      <c r="RE62" s="205"/>
      <c r="RF62" s="205"/>
      <c r="RG62" s="205"/>
      <c r="RH62" s="205"/>
      <c r="RI62" s="205"/>
      <c r="RJ62" s="205"/>
      <c r="RK62" s="205"/>
      <c r="RL62" s="205"/>
      <c r="RM62" s="205"/>
      <c r="RN62" s="205"/>
      <c r="RO62" s="205"/>
      <c r="RP62" s="205"/>
      <c r="RQ62" s="205"/>
      <c r="RR62" s="205"/>
      <c r="RS62" s="205"/>
      <c r="RT62" s="205"/>
      <c r="RU62" s="205"/>
      <c r="RV62" s="205"/>
      <c r="RW62" s="205"/>
      <c r="RX62" s="205"/>
      <c r="RY62" s="205"/>
    </row>
    <row r="63" s="195" customFormat="1" spans="1:493">
      <c r="A63" s="202"/>
      <c r="B63" s="200">
        <v>61</v>
      </c>
      <c r="C63" s="201" t="s">
        <v>2867</v>
      </c>
      <c r="D63" s="200" t="s">
        <v>2868</v>
      </c>
      <c r="E63" s="200">
        <v>36.8</v>
      </c>
      <c r="F63" s="200">
        <v>8</v>
      </c>
      <c r="G63" s="200">
        <v>10</v>
      </c>
      <c r="H63" s="200">
        <v>80</v>
      </c>
      <c r="I63" s="200">
        <v>368</v>
      </c>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c r="BK63" s="205"/>
      <c r="BL63" s="205"/>
      <c r="BM63" s="205"/>
      <c r="BN63" s="205"/>
      <c r="BO63" s="205"/>
      <c r="BP63" s="205"/>
      <c r="BQ63" s="205"/>
      <c r="BR63" s="205"/>
      <c r="BS63" s="205"/>
      <c r="BT63" s="205"/>
      <c r="BU63" s="205"/>
      <c r="BV63" s="205"/>
      <c r="BW63" s="205"/>
      <c r="BX63" s="205"/>
      <c r="BY63" s="205"/>
      <c r="BZ63" s="205"/>
      <c r="CA63" s="205"/>
      <c r="CB63" s="205"/>
      <c r="CC63" s="205"/>
      <c r="CD63" s="205"/>
      <c r="CE63" s="205"/>
      <c r="CF63" s="205"/>
      <c r="CG63" s="205"/>
      <c r="CH63" s="205"/>
      <c r="CI63" s="205"/>
      <c r="CJ63" s="205"/>
      <c r="CK63" s="205"/>
      <c r="CL63" s="205"/>
      <c r="CM63" s="205"/>
      <c r="CN63" s="205"/>
      <c r="CO63" s="205"/>
      <c r="CP63" s="205"/>
      <c r="CQ63" s="205"/>
      <c r="CR63" s="205"/>
      <c r="CS63" s="205"/>
      <c r="CT63" s="205"/>
      <c r="CU63" s="205"/>
      <c r="CV63" s="205"/>
      <c r="CW63" s="205"/>
      <c r="CX63" s="205"/>
      <c r="CY63" s="205"/>
      <c r="CZ63" s="205"/>
      <c r="DA63" s="205"/>
      <c r="DB63" s="205"/>
      <c r="DC63" s="205"/>
      <c r="DD63" s="205"/>
      <c r="DE63" s="205"/>
      <c r="DF63" s="205"/>
      <c r="DG63" s="205"/>
      <c r="DH63" s="205"/>
      <c r="DI63" s="205"/>
      <c r="DJ63" s="205"/>
      <c r="DK63" s="205"/>
      <c r="DL63" s="205"/>
      <c r="DM63" s="205"/>
      <c r="DN63" s="205"/>
      <c r="DO63" s="205"/>
      <c r="DP63" s="205"/>
      <c r="DQ63" s="205"/>
      <c r="DR63" s="205"/>
      <c r="DS63" s="205"/>
      <c r="DT63" s="205"/>
      <c r="DU63" s="205"/>
      <c r="DV63" s="205"/>
      <c r="DW63" s="205"/>
      <c r="DX63" s="205"/>
      <c r="DY63" s="205"/>
      <c r="DZ63" s="205"/>
      <c r="EA63" s="205"/>
      <c r="EB63" s="205"/>
      <c r="EC63" s="205"/>
      <c r="ED63" s="205"/>
      <c r="EE63" s="205"/>
      <c r="EF63" s="205"/>
      <c r="EG63" s="205"/>
      <c r="EH63" s="205"/>
      <c r="EI63" s="205"/>
      <c r="EJ63" s="205"/>
      <c r="EK63" s="205"/>
      <c r="EL63" s="205"/>
      <c r="EM63" s="205"/>
      <c r="EN63" s="205"/>
      <c r="EO63" s="205"/>
      <c r="EP63" s="205"/>
      <c r="EQ63" s="205"/>
      <c r="ER63" s="205"/>
      <c r="ES63" s="205"/>
      <c r="ET63" s="205"/>
      <c r="EU63" s="205"/>
      <c r="EV63" s="205"/>
      <c r="EW63" s="205"/>
      <c r="EX63" s="205"/>
      <c r="EY63" s="205"/>
      <c r="EZ63" s="205"/>
      <c r="FA63" s="205"/>
      <c r="FB63" s="205"/>
      <c r="FC63" s="205"/>
      <c r="FD63" s="205"/>
      <c r="FE63" s="205"/>
      <c r="FF63" s="205"/>
      <c r="FG63" s="205"/>
      <c r="FH63" s="205"/>
      <c r="FI63" s="205"/>
      <c r="FJ63" s="205"/>
      <c r="FK63" s="205"/>
      <c r="FL63" s="205"/>
      <c r="FM63" s="205"/>
      <c r="FN63" s="205"/>
      <c r="FO63" s="205"/>
      <c r="FP63" s="205"/>
      <c r="FQ63" s="205"/>
      <c r="FR63" s="205"/>
      <c r="FS63" s="205"/>
      <c r="FT63" s="205"/>
      <c r="FU63" s="205"/>
      <c r="FV63" s="205"/>
      <c r="FW63" s="205"/>
      <c r="FX63" s="205"/>
      <c r="FY63" s="205"/>
      <c r="FZ63" s="205"/>
      <c r="GA63" s="205"/>
      <c r="GB63" s="205"/>
      <c r="GC63" s="205"/>
      <c r="GD63" s="205"/>
      <c r="GE63" s="205"/>
      <c r="GF63" s="205"/>
      <c r="GG63" s="205"/>
      <c r="GH63" s="205"/>
      <c r="GI63" s="205"/>
      <c r="GJ63" s="205"/>
      <c r="GK63" s="205"/>
      <c r="GL63" s="205"/>
      <c r="GM63" s="205"/>
      <c r="GN63" s="205"/>
      <c r="GO63" s="205"/>
      <c r="GP63" s="205"/>
      <c r="GQ63" s="205"/>
      <c r="GR63" s="205"/>
      <c r="GS63" s="205"/>
      <c r="GT63" s="205"/>
      <c r="GU63" s="205"/>
      <c r="GV63" s="205"/>
      <c r="GW63" s="205"/>
      <c r="GX63" s="205"/>
      <c r="GY63" s="205"/>
      <c r="GZ63" s="205"/>
      <c r="HA63" s="205"/>
      <c r="HB63" s="205"/>
      <c r="HC63" s="205"/>
      <c r="HD63" s="205"/>
      <c r="HE63" s="205"/>
      <c r="HF63" s="205"/>
      <c r="HG63" s="205"/>
      <c r="HH63" s="205"/>
      <c r="HI63" s="205"/>
      <c r="HJ63" s="205"/>
      <c r="HK63" s="205"/>
      <c r="HL63" s="205"/>
      <c r="HM63" s="205"/>
      <c r="HN63" s="205"/>
      <c r="HO63" s="205"/>
      <c r="HP63" s="205"/>
      <c r="HQ63" s="205"/>
      <c r="HR63" s="205"/>
      <c r="HS63" s="205"/>
      <c r="HT63" s="205"/>
      <c r="HU63" s="205"/>
      <c r="HV63" s="205"/>
      <c r="HW63" s="205"/>
      <c r="HX63" s="205"/>
      <c r="HY63" s="205"/>
      <c r="HZ63" s="205"/>
      <c r="IA63" s="205"/>
      <c r="IB63" s="205"/>
      <c r="IC63" s="205"/>
      <c r="ID63" s="205"/>
      <c r="IE63" s="205"/>
      <c r="IF63" s="205"/>
      <c r="IG63" s="205"/>
      <c r="IH63" s="205"/>
      <c r="II63" s="205"/>
      <c r="IJ63" s="205"/>
      <c r="IK63" s="205"/>
      <c r="IL63" s="205"/>
      <c r="IM63" s="205"/>
      <c r="IN63" s="205"/>
      <c r="IO63" s="205"/>
      <c r="IP63" s="205"/>
      <c r="IQ63" s="205"/>
      <c r="IR63" s="205"/>
      <c r="IS63" s="205"/>
      <c r="IT63" s="205"/>
      <c r="IU63" s="205"/>
      <c r="IV63" s="205"/>
      <c r="IW63" s="205"/>
      <c r="IX63" s="205"/>
      <c r="IY63" s="205"/>
      <c r="IZ63" s="205"/>
      <c r="JA63" s="205"/>
      <c r="JB63" s="205"/>
      <c r="JC63" s="205"/>
      <c r="JD63" s="205"/>
      <c r="JE63" s="205"/>
      <c r="JF63" s="205"/>
      <c r="JG63" s="205"/>
      <c r="JH63" s="205"/>
      <c r="JI63" s="205"/>
      <c r="JJ63" s="205"/>
      <c r="JK63" s="205"/>
      <c r="JL63" s="205"/>
      <c r="JM63" s="205"/>
      <c r="JN63" s="205"/>
      <c r="JO63" s="205"/>
      <c r="JP63" s="205"/>
      <c r="JQ63" s="205"/>
      <c r="JR63" s="205"/>
      <c r="JS63" s="205"/>
      <c r="JT63" s="205"/>
      <c r="JU63" s="205"/>
      <c r="JV63" s="205"/>
      <c r="JW63" s="205"/>
      <c r="JX63" s="205"/>
      <c r="JY63" s="205"/>
      <c r="JZ63" s="205"/>
      <c r="KA63" s="205"/>
      <c r="KB63" s="205"/>
      <c r="KC63" s="205"/>
      <c r="KD63" s="205"/>
      <c r="KE63" s="205"/>
      <c r="KF63" s="205"/>
      <c r="KG63" s="205"/>
      <c r="KH63" s="205"/>
      <c r="KI63" s="205"/>
      <c r="KJ63" s="205"/>
      <c r="KK63" s="205"/>
      <c r="KL63" s="205"/>
      <c r="KM63" s="205"/>
      <c r="KN63" s="205"/>
      <c r="KO63" s="205"/>
      <c r="KP63" s="205"/>
      <c r="KQ63" s="205"/>
      <c r="KR63" s="205"/>
      <c r="KS63" s="205"/>
      <c r="KT63" s="205"/>
      <c r="KU63" s="205"/>
      <c r="KV63" s="205"/>
      <c r="KW63" s="205"/>
      <c r="KX63" s="205"/>
      <c r="KY63" s="205"/>
      <c r="KZ63" s="205"/>
      <c r="LA63" s="205"/>
      <c r="LB63" s="205"/>
      <c r="LC63" s="205"/>
      <c r="LD63" s="205"/>
      <c r="LE63" s="205"/>
      <c r="LF63" s="205"/>
      <c r="LG63" s="205"/>
      <c r="LH63" s="205"/>
      <c r="LI63" s="205"/>
      <c r="LJ63" s="205"/>
      <c r="LK63" s="205"/>
      <c r="LL63" s="205"/>
      <c r="LM63" s="205"/>
      <c r="LN63" s="205"/>
      <c r="LO63" s="205"/>
      <c r="LP63" s="205"/>
      <c r="LQ63" s="205"/>
      <c r="LR63" s="205"/>
      <c r="LS63" s="205"/>
      <c r="LT63" s="205"/>
      <c r="LU63" s="205"/>
      <c r="LV63" s="205"/>
      <c r="LW63" s="205"/>
      <c r="LX63" s="205"/>
      <c r="LY63" s="205"/>
      <c r="LZ63" s="205"/>
      <c r="MA63" s="205"/>
      <c r="MB63" s="205"/>
      <c r="MC63" s="205"/>
      <c r="MD63" s="205"/>
      <c r="ME63" s="205"/>
      <c r="MF63" s="205"/>
      <c r="MG63" s="205"/>
      <c r="MH63" s="205"/>
      <c r="MI63" s="205"/>
      <c r="MJ63" s="205"/>
      <c r="MK63" s="205"/>
      <c r="ML63" s="205"/>
      <c r="MM63" s="205"/>
      <c r="MN63" s="205"/>
      <c r="MO63" s="205"/>
      <c r="MP63" s="205"/>
      <c r="MQ63" s="205"/>
      <c r="MR63" s="205"/>
      <c r="MS63" s="205"/>
      <c r="MT63" s="205"/>
      <c r="MU63" s="205"/>
      <c r="MV63" s="205"/>
      <c r="MW63" s="205"/>
      <c r="MX63" s="205"/>
      <c r="MY63" s="205"/>
      <c r="MZ63" s="205"/>
      <c r="NA63" s="205"/>
      <c r="NB63" s="205"/>
      <c r="NC63" s="205"/>
      <c r="ND63" s="205"/>
      <c r="NE63" s="205"/>
      <c r="NF63" s="205"/>
      <c r="NG63" s="205"/>
      <c r="NH63" s="205"/>
      <c r="NI63" s="205"/>
      <c r="NJ63" s="205"/>
      <c r="NK63" s="205"/>
      <c r="NL63" s="205"/>
      <c r="NM63" s="205"/>
      <c r="NN63" s="205"/>
      <c r="NO63" s="205"/>
      <c r="NP63" s="205"/>
      <c r="NQ63" s="205"/>
      <c r="NR63" s="205"/>
      <c r="NS63" s="205"/>
      <c r="NT63" s="205"/>
      <c r="NU63" s="205"/>
      <c r="NV63" s="205"/>
      <c r="NW63" s="205"/>
      <c r="NX63" s="205"/>
      <c r="NY63" s="205"/>
      <c r="NZ63" s="205"/>
      <c r="OA63" s="205"/>
      <c r="OB63" s="205"/>
      <c r="OC63" s="205"/>
      <c r="OD63" s="205"/>
      <c r="OE63" s="205"/>
      <c r="OF63" s="205"/>
      <c r="OG63" s="205"/>
      <c r="OH63" s="205"/>
      <c r="OI63" s="205"/>
      <c r="OJ63" s="205"/>
      <c r="OK63" s="205"/>
      <c r="OL63" s="205"/>
      <c r="OM63" s="205"/>
      <c r="ON63" s="205"/>
      <c r="OO63" s="205"/>
      <c r="OP63" s="205"/>
      <c r="OQ63" s="205"/>
      <c r="OR63" s="205"/>
      <c r="OS63" s="205"/>
      <c r="OT63" s="205"/>
      <c r="OU63" s="205"/>
      <c r="OV63" s="205"/>
      <c r="OW63" s="205"/>
      <c r="OX63" s="205"/>
      <c r="OY63" s="205"/>
      <c r="OZ63" s="205"/>
      <c r="PA63" s="205"/>
      <c r="PB63" s="205"/>
      <c r="PC63" s="205"/>
      <c r="PD63" s="205"/>
      <c r="PE63" s="205"/>
      <c r="PF63" s="205"/>
      <c r="PG63" s="205"/>
      <c r="PH63" s="205"/>
      <c r="PI63" s="205"/>
      <c r="PJ63" s="205"/>
      <c r="PK63" s="205"/>
      <c r="PL63" s="205"/>
      <c r="PM63" s="205"/>
      <c r="PN63" s="205"/>
      <c r="PO63" s="205"/>
      <c r="PP63" s="205"/>
      <c r="PQ63" s="205"/>
      <c r="PR63" s="205"/>
      <c r="PS63" s="205"/>
      <c r="PT63" s="205"/>
      <c r="PU63" s="205"/>
      <c r="PV63" s="205"/>
      <c r="PW63" s="205"/>
      <c r="PX63" s="205"/>
      <c r="PY63" s="205"/>
      <c r="PZ63" s="205"/>
      <c r="QA63" s="205"/>
      <c r="QB63" s="205"/>
      <c r="QC63" s="205"/>
      <c r="QD63" s="205"/>
      <c r="QE63" s="205"/>
      <c r="QF63" s="205"/>
      <c r="QG63" s="205"/>
      <c r="QH63" s="205"/>
      <c r="QI63" s="205"/>
      <c r="QJ63" s="205"/>
      <c r="QK63" s="205"/>
      <c r="QL63" s="205"/>
      <c r="QM63" s="205"/>
      <c r="QN63" s="205"/>
      <c r="QO63" s="205"/>
      <c r="QP63" s="205"/>
      <c r="QQ63" s="205"/>
      <c r="QR63" s="205"/>
      <c r="QS63" s="205"/>
      <c r="QT63" s="205"/>
      <c r="QU63" s="205"/>
      <c r="QV63" s="205"/>
      <c r="QW63" s="205"/>
      <c r="QX63" s="205"/>
      <c r="QY63" s="205"/>
      <c r="QZ63" s="205"/>
      <c r="RA63" s="205"/>
      <c r="RB63" s="205"/>
      <c r="RC63" s="205"/>
      <c r="RD63" s="205"/>
      <c r="RE63" s="205"/>
      <c r="RF63" s="205"/>
      <c r="RG63" s="205"/>
      <c r="RH63" s="205"/>
      <c r="RI63" s="205"/>
      <c r="RJ63" s="205"/>
      <c r="RK63" s="205"/>
      <c r="RL63" s="205"/>
      <c r="RM63" s="205"/>
      <c r="RN63" s="205"/>
      <c r="RO63" s="205"/>
      <c r="RP63" s="205"/>
      <c r="RQ63" s="205"/>
      <c r="RR63" s="205"/>
      <c r="RS63" s="205"/>
      <c r="RT63" s="205"/>
      <c r="RU63" s="205"/>
      <c r="RV63" s="205"/>
      <c r="RW63" s="205"/>
      <c r="RX63" s="205"/>
      <c r="RY63" s="205"/>
    </row>
    <row r="64" s="195" customFormat="1" spans="1:493">
      <c r="A64" s="202"/>
      <c r="B64" s="200">
        <v>62</v>
      </c>
      <c r="C64" s="201" t="s">
        <v>2869</v>
      </c>
      <c r="D64" s="200" t="s">
        <v>2870</v>
      </c>
      <c r="E64" s="200">
        <v>14.8</v>
      </c>
      <c r="F64" s="200">
        <v>35</v>
      </c>
      <c r="G64" s="200">
        <v>5</v>
      </c>
      <c r="H64" s="200">
        <v>175</v>
      </c>
      <c r="I64" s="200">
        <v>74</v>
      </c>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5"/>
      <c r="BO64" s="205"/>
      <c r="BP64" s="205"/>
      <c r="BQ64" s="205"/>
      <c r="BR64" s="205"/>
      <c r="BS64" s="205"/>
      <c r="BT64" s="205"/>
      <c r="BU64" s="205"/>
      <c r="BV64" s="205"/>
      <c r="BW64" s="205"/>
      <c r="BX64" s="205"/>
      <c r="BY64" s="205"/>
      <c r="BZ64" s="205"/>
      <c r="CA64" s="205"/>
      <c r="CB64" s="205"/>
      <c r="CC64" s="205"/>
      <c r="CD64" s="205"/>
      <c r="CE64" s="205"/>
      <c r="CF64" s="205"/>
      <c r="CG64" s="205"/>
      <c r="CH64" s="205"/>
      <c r="CI64" s="205"/>
      <c r="CJ64" s="205"/>
      <c r="CK64" s="205"/>
      <c r="CL64" s="205"/>
      <c r="CM64" s="205"/>
      <c r="CN64" s="205"/>
      <c r="CO64" s="205"/>
      <c r="CP64" s="205"/>
      <c r="CQ64" s="205"/>
      <c r="CR64" s="205"/>
      <c r="CS64" s="205"/>
      <c r="CT64" s="205"/>
      <c r="CU64" s="205"/>
      <c r="CV64" s="205"/>
      <c r="CW64" s="205"/>
      <c r="CX64" s="205"/>
      <c r="CY64" s="205"/>
      <c r="CZ64" s="205"/>
      <c r="DA64" s="205"/>
      <c r="DB64" s="205"/>
      <c r="DC64" s="205"/>
      <c r="DD64" s="205"/>
      <c r="DE64" s="205"/>
      <c r="DF64" s="205"/>
      <c r="DG64" s="205"/>
      <c r="DH64" s="205"/>
      <c r="DI64" s="205"/>
      <c r="DJ64" s="205"/>
      <c r="DK64" s="205"/>
      <c r="DL64" s="205"/>
      <c r="DM64" s="205"/>
      <c r="DN64" s="205"/>
      <c r="DO64" s="205"/>
      <c r="DP64" s="205"/>
      <c r="DQ64" s="205"/>
      <c r="DR64" s="205"/>
      <c r="DS64" s="205"/>
      <c r="DT64" s="205"/>
      <c r="DU64" s="205"/>
      <c r="DV64" s="205"/>
      <c r="DW64" s="205"/>
      <c r="DX64" s="205"/>
      <c r="DY64" s="205"/>
      <c r="DZ64" s="205"/>
      <c r="EA64" s="205"/>
      <c r="EB64" s="205"/>
      <c r="EC64" s="205"/>
      <c r="ED64" s="205"/>
      <c r="EE64" s="205"/>
      <c r="EF64" s="205"/>
      <c r="EG64" s="205"/>
      <c r="EH64" s="205"/>
      <c r="EI64" s="205"/>
      <c r="EJ64" s="205"/>
      <c r="EK64" s="205"/>
      <c r="EL64" s="205"/>
      <c r="EM64" s="205"/>
      <c r="EN64" s="205"/>
      <c r="EO64" s="205"/>
      <c r="EP64" s="205"/>
      <c r="EQ64" s="205"/>
      <c r="ER64" s="205"/>
      <c r="ES64" s="205"/>
      <c r="ET64" s="205"/>
      <c r="EU64" s="205"/>
      <c r="EV64" s="205"/>
      <c r="EW64" s="205"/>
      <c r="EX64" s="205"/>
      <c r="EY64" s="205"/>
      <c r="EZ64" s="205"/>
      <c r="FA64" s="205"/>
      <c r="FB64" s="205"/>
      <c r="FC64" s="205"/>
      <c r="FD64" s="205"/>
      <c r="FE64" s="205"/>
      <c r="FF64" s="205"/>
      <c r="FG64" s="205"/>
      <c r="FH64" s="205"/>
      <c r="FI64" s="205"/>
      <c r="FJ64" s="205"/>
      <c r="FK64" s="205"/>
      <c r="FL64" s="205"/>
      <c r="FM64" s="205"/>
      <c r="FN64" s="205"/>
      <c r="FO64" s="205"/>
      <c r="FP64" s="205"/>
      <c r="FQ64" s="205"/>
      <c r="FR64" s="205"/>
      <c r="FS64" s="205"/>
      <c r="FT64" s="205"/>
      <c r="FU64" s="205"/>
      <c r="FV64" s="205"/>
      <c r="FW64" s="205"/>
      <c r="FX64" s="205"/>
      <c r="FY64" s="205"/>
      <c r="FZ64" s="205"/>
      <c r="GA64" s="205"/>
      <c r="GB64" s="205"/>
      <c r="GC64" s="205"/>
      <c r="GD64" s="205"/>
      <c r="GE64" s="205"/>
      <c r="GF64" s="205"/>
      <c r="GG64" s="205"/>
      <c r="GH64" s="205"/>
      <c r="GI64" s="205"/>
      <c r="GJ64" s="205"/>
      <c r="GK64" s="205"/>
      <c r="GL64" s="205"/>
      <c r="GM64" s="205"/>
      <c r="GN64" s="205"/>
      <c r="GO64" s="205"/>
      <c r="GP64" s="205"/>
      <c r="GQ64" s="205"/>
      <c r="GR64" s="205"/>
      <c r="GS64" s="205"/>
      <c r="GT64" s="205"/>
      <c r="GU64" s="205"/>
      <c r="GV64" s="205"/>
      <c r="GW64" s="205"/>
      <c r="GX64" s="205"/>
      <c r="GY64" s="205"/>
      <c r="GZ64" s="205"/>
      <c r="HA64" s="205"/>
      <c r="HB64" s="205"/>
      <c r="HC64" s="205"/>
      <c r="HD64" s="205"/>
      <c r="HE64" s="205"/>
      <c r="HF64" s="205"/>
      <c r="HG64" s="205"/>
      <c r="HH64" s="205"/>
      <c r="HI64" s="205"/>
      <c r="HJ64" s="205"/>
      <c r="HK64" s="205"/>
      <c r="HL64" s="205"/>
      <c r="HM64" s="205"/>
      <c r="HN64" s="205"/>
      <c r="HO64" s="205"/>
      <c r="HP64" s="205"/>
      <c r="HQ64" s="205"/>
      <c r="HR64" s="205"/>
      <c r="HS64" s="205"/>
      <c r="HT64" s="205"/>
      <c r="HU64" s="205"/>
      <c r="HV64" s="205"/>
      <c r="HW64" s="205"/>
      <c r="HX64" s="205"/>
      <c r="HY64" s="205"/>
      <c r="HZ64" s="205"/>
      <c r="IA64" s="205"/>
      <c r="IB64" s="205"/>
      <c r="IC64" s="205"/>
      <c r="ID64" s="205"/>
      <c r="IE64" s="205"/>
      <c r="IF64" s="205"/>
      <c r="IG64" s="205"/>
      <c r="IH64" s="205"/>
      <c r="II64" s="205"/>
      <c r="IJ64" s="205"/>
      <c r="IK64" s="205"/>
      <c r="IL64" s="205"/>
      <c r="IM64" s="205"/>
      <c r="IN64" s="205"/>
      <c r="IO64" s="205"/>
      <c r="IP64" s="205"/>
      <c r="IQ64" s="205"/>
      <c r="IR64" s="205"/>
      <c r="IS64" s="205"/>
      <c r="IT64" s="205"/>
      <c r="IU64" s="205"/>
      <c r="IV64" s="205"/>
      <c r="IW64" s="205"/>
      <c r="IX64" s="205"/>
      <c r="IY64" s="205"/>
      <c r="IZ64" s="205"/>
      <c r="JA64" s="205"/>
      <c r="JB64" s="205"/>
      <c r="JC64" s="205"/>
      <c r="JD64" s="205"/>
      <c r="JE64" s="205"/>
      <c r="JF64" s="205"/>
      <c r="JG64" s="205"/>
      <c r="JH64" s="205"/>
      <c r="JI64" s="205"/>
      <c r="JJ64" s="205"/>
      <c r="JK64" s="205"/>
      <c r="JL64" s="205"/>
      <c r="JM64" s="205"/>
      <c r="JN64" s="205"/>
      <c r="JO64" s="205"/>
      <c r="JP64" s="205"/>
      <c r="JQ64" s="205"/>
      <c r="JR64" s="205"/>
      <c r="JS64" s="205"/>
      <c r="JT64" s="205"/>
      <c r="JU64" s="205"/>
      <c r="JV64" s="205"/>
      <c r="JW64" s="205"/>
      <c r="JX64" s="205"/>
      <c r="JY64" s="205"/>
      <c r="JZ64" s="205"/>
      <c r="KA64" s="205"/>
      <c r="KB64" s="205"/>
      <c r="KC64" s="205"/>
      <c r="KD64" s="205"/>
      <c r="KE64" s="205"/>
      <c r="KF64" s="205"/>
      <c r="KG64" s="205"/>
      <c r="KH64" s="205"/>
      <c r="KI64" s="205"/>
      <c r="KJ64" s="205"/>
      <c r="KK64" s="205"/>
      <c r="KL64" s="205"/>
      <c r="KM64" s="205"/>
      <c r="KN64" s="205"/>
      <c r="KO64" s="205"/>
      <c r="KP64" s="205"/>
      <c r="KQ64" s="205"/>
      <c r="KR64" s="205"/>
      <c r="KS64" s="205"/>
      <c r="KT64" s="205"/>
      <c r="KU64" s="205"/>
      <c r="KV64" s="205"/>
      <c r="KW64" s="205"/>
      <c r="KX64" s="205"/>
      <c r="KY64" s="205"/>
      <c r="KZ64" s="205"/>
      <c r="LA64" s="205"/>
      <c r="LB64" s="205"/>
      <c r="LC64" s="205"/>
      <c r="LD64" s="205"/>
      <c r="LE64" s="205"/>
      <c r="LF64" s="205"/>
      <c r="LG64" s="205"/>
      <c r="LH64" s="205"/>
      <c r="LI64" s="205"/>
      <c r="LJ64" s="205"/>
      <c r="LK64" s="205"/>
      <c r="LL64" s="205"/>
      <c r="LM64" s="205"/>
      <c r="LN64" s="205"/>
      <c r="LO64" s="205"/>
      <c r="LP64" s="205"/>
      <c r="LQ64" s="205"/>
      <c r="LR64" s="205"/>
      <c r="LS64" s="205"/>
      <c r="LT64" s="205"/>
      <c r="LU64" s="205"/>
      <c r="LV64" s="205"/>
      <c r="LW64" s="205"/>
      <c r="LX64" s="205"/>
      <c r="LY64" s="205"/>
      <c r="LZ64" s="205"/>
      <c r="MA64" s="205"/>
      <c r="MB64" s="205"/>
      <c r="MC64" s="205"/>
      <c r="MD64" s="205"/>
      <c r="ME64" s="205"/>
      <c r="MF64" s="205"/>
      <c r="MG64" s="205"/>
      <c r="MH64" s="205"/>
      <c r="MI64" s="205"/>
      <c r="MJ64" s="205"/>
      <c r="MK64" s="205"/>
      <c r="ML64" s="205"/>
      <c r="MM64" s="205"/>
      <c r="MN64" s="205"/>
      <c r="MO64" s="205"/>
      <c r="MP64" s="205"/>
      <c r="MQ64" s="205"/>
      <c r="MR64" s="205"/>
      <c r="MS64" s="205"/>
      <c r="MT64" s="205"/>
      <c r="MU64" s="205"/>
      <c r="MV64" s="205"/>
      <c r="MW64" s="205"/>
      <c r="MX64" s="205"/>
      <c r="MY64" s="205"/>
      <c r="MZ64" s="205"/>
      <c r="NA64" s="205"/>
      <c r="NB64" s="205"/>
      <c r="NC64" s="205"/>
      <c r="ND64" s="205"/>
      <c r="NE64" s="205"/>
      <c r="NF64" s="205"/>
      <c r="NG64" s="205"/>
      <c r="NH64" s="205"/>
      <c r="NI64" s="205"/>
      <c r="NJ64" s="205"/>
      <c r="NK64" s="205"/>
      <c r="NL64" s="205"/>
      <c r="NM64" s="205"/>
      <c r="NN64" s="205"/>
      <c r="NO64" s="205"/>
      <c r="NP64" s="205"/>
      <c r="NQ64" s="205"/>
      <c r="NR64" s="205"/>
      <c r="NS64" s="205"/>
      <c r="NT64" s="205"/>
      <c r="NU64" s="205"/>
      <c r="NV64" s="205"/>
      <c r="NW64" s="205"/>
      <c r="NX64" s="205"/>
      <c r="NY64" s="205"/>
      <c r="NZ64" s="205"/>
      <c r="OA64" s="205"/>
      <c r="OB64" s="205"/>
      <c r="OC64" s="205"/>
      <c r="OD64" s="205"/>
      <c r="OE64" s="205"/>
      <c r="OF64" s="205"/>
      <c r="OG64" s="205"/>
      <c r="OH64" s="205"/>
      <c r="OI64" s="205"/>
      <c r="OJ64" s="205"/>
      <c r="OK64" s="205"/>
      <c r="OL64" s="205"/>
      <c r="OM64" s="205"/>
      <c r="ON64" s="205"/>
      <c r="OO64" s="205"/>
      <c r="OP64" s="205"/>
      <c r="OQ64" s="205"/>
      <c r="OR64" s="205"/>
      <c r="OS64" s="205"/>
      <c r="OT64" s="205"/>
      <c r="OU64" s="205"/>
      <c r="OV64" s="205"/>
      <c r="OW64" s="205"/>
      <c r="OX64" s="205"/>
      <c r="OY64" s="205"/>
      <c r="OZ64" s="205"/>
      <c r="PA64" s="205"/>
      <c r="PB64" s="205"/>
      <c r="PC64" s="205"/>
      <c r="PD64" s="205"/>
      <c r="PE64" s="205"/>
      <c r="PF64" s="205"/>
      <c r="PG64" s="205"/>
      <c r="PH64" s="205"/>
      <c r="PI64" s="205"/>
      <c r="PJ64" s="205"/>
      <c r="PK64" s="205"/>
      <c r="PL64" s="205"/>
      <c r="PM64" s="205"/>
      <c r="PN64" s="205"/>
      <c r="PO64" s="205"/>
      <c r="PP64" s="205"/>
      <c r="PQ64" s="205"/>
      <c r="PR64" s="205"/>
      <c r="PS64" s="205"/>
      <c r="PT64" s="205"/>
      <c r="PU64" s="205"/>
      <c r="PV64" s="205"/>
      <c r="PW64" s="205"/>
      <c r="PX64" s="205"/>
      <c r="PY64" s="205"/>
      <c r="PZ64" s="205"/>
      <c r="QA64" s="205"/>
      <c r="QB64" s="205"/>
      <c r="QC64" s="205"/>
      <c r="QD64" s="205"/>
      <c r="QE64" s="205"/>
      <c r="QF64" s="205"/>
      <c r="QG64" s="205"/>
      <c r="QH64" s="205"/>
      <c r="QI64" s="205"/>
      <c r="QJ64" s="205"/>
      <c r="QK64" s="205"/>
      <c r="QL64" s="205"/>
      <c r="QM64" s="205"/>
      <c r="QN64" s="205"/>
      <c r="QO64" s="205"/>
      <c r="QP64" s="205"/>
      <c r="QQ64" s="205"/>
      <c r="QR64" s="205"/>
      <c r="QS64" s="205"/>
      <c r="QT64" s="205"/>
      <c r="QU64" s="205"/>
      <c r="QV64" s="205"/>
      <c r="QW64" s="205"/>
      <c r="QX64" s="205"/>
      <c r="QY64" s="205"/>
      <c r="QZ64" s="205"/>
      <c r="RA64" s="205"/>
      <c r="RB64" s="205"/>
      <c r="RC64" s="205"/>
      <c r="RD64" s="205"/>
      <c r="RE64" s="205"/>
      <c r="RF64" s="205"/>
      <c r="RG64" s="205"/>
      <c r="RH64" s="205"/>
      <c r="RI64" s="205"/>
      <c r="RJ64" s="205"/>
      <c r="RK64" s="205"/>
      <c r="RL64" s="205"/>
      <c r="RM64" s="205"/>
      <c r="RN64" s="205"/>
      <c r="RO64" s="205"/>
      <c r="RP64" s="205"/>
      <c r="RQ64" s="205"/>
      <c r="RR64" s="205"/>
      <c r="RS64" s="205"/>
      <c r="RT64" s="205"/>
      <c r="RU64" s="205"/>
      <c r="RV64" s="205"/>
      <c r="RW64" s="205"/>
      <c r="RX64" s="205"/>
      <c r="RY64" s="205"/>
    </row>
    <row r="65" s="195" customFormat="1" spans="1:493">
      <c r="A65" s="202"/>
      <c r="B65" s="200">
        <v>63</v>
      </c>
      <c r="C65" s="201" t="s">
        <v>2871</v>
      </c>
      <c r="D65" s="200" t="s">
        <v>2872</v>
      </c>
      <c r="E65" s="200">
        <v>29.9</v>
      </c>
      <c r="F65" s="200">
        <v>25</v>
      </c>
      <c r="G65" s="200">
        <v>3</v>
      </c>
      <c r="H65" s="200">
        <v>75</v>
      </c>
      <c r="I65" s="200">
        <v>89.7</v>
      </c>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205"/>
      <c r="BK65" s="205"/>
      <c r="BL65" s="205"/>
      <c r="BM65" s="205"/>
      <c r="BN65" s="205"/>
      <c r="BO65" s="205"/>
      <c r="BP65" s="205"/>
      <c r="BQ65" s="205"/>
      <c r="BR65" s="205"/>
      <c r="BS65" s="205"/>
      <c r="BT65" s="205"/>
      <c r="BU65" s="205"/>
      <c r="BV65" s="205"/>
      <c r="BW65" s="205"/>
      <c r="BX65" s="205"/>
      <c r="BY65" s="205"/>
      <c r="BZ65" s="205"/>
      <c r="CA65" s="205"/>
      <c r="CB65" s="205"/>
      <c r="CC65" s="205"/>
      <c r="CD65" s="205"/>
      <c r="CE65" s="205"/>
      <c r="CF65" s="205"/>
      <c r="CG65" s="205"/>
      <c r="CH65" s="205"/>
      <c r="CI65" s="205"/>
      <c r="CJ65" s="205"/>
      <c r="CK65" s="205"/>
      <c r="CL65" s="205"/>
      <c r="CM65" s="205"/>
      <c r="CN65" s="205"/>
      <c r="CO65" s="205"/>
      <c r="CP65" s="205"/>
      <c r="CQ65" s="205"/>
      <c r="CR65" s="205"/>
      <c r="CS65" s="205"/>
      <c r="CT65" s="205"/>
      <c r="CU65" s="205"/>
      <c r="CV65" s="205"/>
      <c r="CW65" s="205"/>
      <c r="CX65" s="205"/>
      <c r="CY65" s="205"/>
      <c r="CZ65" s="205"/>
      <c r="DA65" s="205"/>
      <c r="DB65" s="205"/>
      <c r="DC65" s="205"/>
      <c r="DD65" s="205"/>
      <c r="DE65" s="205"/>
      <c r="DF65" s="205"/>
      <c r="DG65" s="205"/>
      <c r="DH65" s="205"/>
      <c r="DI65" s="205"/>
      <c r="DJ65" s="205"/>
      <c r="DK65" s="205"/>
      <c r="DL65" s="205"/>
      <c r="DM65" s="205"/>
      <c r="DN65" s="205"/>
      <c r="DO65" s="205"/>
      <c r="DP65" s="205"/>
      <c r="DQ65" s="205"/>
      <c r="DR65" s="205"/>
      <c r="DS65" s="205"/>
      <c r="DT65" s="205"/>
      <c r="DU65" s="205"/>
      <c r="DV65" s="205"/>
      <c r="DW65" s="205"/>
      <c r="DX65" s="205"/>
      <c r="DY65" s="205"/>
      <c r="DZ65" s="205"/>
      <c r="EA65" s="205"/>
      <c r="EB65" s="205"/>
      <c r="EC65" s="205"/>
      <c r="ED65" s="205"/>
      <c r="EE65" s="205"/>
      <c r="EF65" s="205"/>
      <c r="EG65" s="205"/>
      <c r="EH65" s="205"/>
      <c r="EI65" s="205"/>
      <c r="EJ65" s="205"/>
      <c r="EK65" s="205"/>
      <c r="EL65" s="205"/>
      <c r="EM65" s="205"/>
      <c r="EN65" s="205"/>
      <c r="EO65" s="205"/>
      <c r="EP65" s="205"/>
      <c r="EQ65" s="205"/>
      <c r="ER65" s="205"/>
      <c r="ES65" s="205"/>
      <c r="ET65" s="205"/>
      <c r="EU65" s="205"/>
      <c r="EV65" s="205"/>
      <c r="EW65" s="205"/>
      <c r="EX65" s="205"/>
      <c r="EY65" s="205"/>
      <c r="EZ65" s="205"/>
      <c r="FA65" s="205"/>
      <c r="FB65" s="205"/>
      <c r="FC65" s="205"/>
      <c r="FD65" s="205"/>
      <c r="FE65" s="205"/>
      <c r="FF65" s="205"/>
      <c r="FG65" s="205"/>
      <c r="FH65" s="205"/>
      <c r="FI65" s="205"/>
      <c r="FJ65" s="205"/>
      <c r="FK65" s="205"/>
      <c r="FL65" s="205"/>
      <c r="FM65" s="205"/>
      <c r="FN65" s="205"/>
      <c r="FO65" s="205"/>
      <c r="FP65" s="205"/>
      <c r="FQ65" s="205"/>
      <c r="FR65" s="205"/>
      <c r="FS65" s="205"/>
      <c r="FT65" s="205"/>
      <c r="FU65" s="205"/>
      <c r="FV65" s="205"/>
      <c r="FW65" s="205"/>
      <c r="FX65" s="205"/>
      <c r="FY65" s="205"/>
      <c r="FZ65" s="205"/>
      <c r="GA65" s="205"/>
      <c r="GB65" s="205"/>
      <c r="GC65" s="205"/>
      <c r="GD65" s="205"/>
      <c r="GE65" s="205"/>
      <c r="GF65" s="205"/>
      <c r="GG65" s="205"/>
      <c r="GH65" s="205"/>
      <c r="GI65" s="205"/>
      <c r="GJ65" s="205"/>
      <c r="GK65" s="205"/>
      <c r="GL65" s="205"/>
      <c r="GM65" s="205"/>
      <c r="GN65" s="205"/>
      <c r="GO65" s="205"/>
      <c r="GP65" s="205"/>
      <c r="GQ65" s="205"/>
      <c r="GR65" s="205"/>
      <c r="GS65" s="205"/>
      <c r="GT65" s="205"/>
      <c r="GU65" s="205"/>
      <c r="GV65" s="205"/>
      <c r="GW65" s="205"/>
      <c r="GX65" s="205"/>
      <c r="GY65" s="205"/>
      <c r="GZ65" s="205"/>
      <c r="HA65" s="205"/>
      <c r="HB65" s="205"/>
      <c r="HC65" s="205"/>
      <c r="HD65" s="205"/>
      <c r="HE65" s="205"/>
      <c r="HF65" s="205"/>
      <c r="HG65" s="205"/>
      <c r="HH65" s="205"/>
      <c r="HI65" s="205"/>
      <c r="HJ65" s="205"/>
      <c r="HK65" s="205"/>
      <c r="HL65" s="205"/>
      <c r="HM65" s="205"/>
      <c r="HN65" s="205"/>
      <c r="HO65" s="205"/>
      <c r="HP65" s="205"/>
      <c r="HQ65" s="205"/>
      <c r="HR65" s="205"/>
      <c r="HS65" s="205"/>
      <c r="HT65" s="205"/>
      <c r="HU65" s="205"/>
      <c r="HV65" s="205"/>
      <c r="HW65" s="205"/>
      <c r="HX65" s="205"/>
      <c r="HY65" s="205"/>
      <c r="HZ65" s="205"/>
      <c r="IA65" s="205"/>
      <c r="IB65" s="205"/>
      <c r="IC65" s="205"/>
      <c r="ID65" s="205"/>
      <c r="IE65" s="205"/>
      <c r="IF65" s="205"/>
      <c r="IG65" s="205"/>
      <c r="IH65" s="205"/>
      <c r="II65" s="205"/>
      <c r="IJ65" s="205"/>
      <c r="IK65" s="205"/>
      <c r="IL65" s="205"/>
      <c r="IM65" s="205"/>
      <c r="IN65" s="205"/>
      <c r="IO65" s="205"/>
      <c r="IP65" s="205"/>
      <c r="IQ65" s="205"/>
      <c r="IR65" s="205"/>
      <c r="IS65" s="205"/>
      <c r="IT65" s="205"/>
      <c r="IU65" s="205"/>
      <c r="IV65" s="205"/>
      <c r="IW65" s="205"/>
      <c r="IX65" s="205"/>
      <c r="IY65" s="205"/>
      <c r="IZ65" s="205"/>
      <c r="JA65" s="205"/>
      <c r="JB65" s="205"/>
      <c r="JC65" s="205"/>
      <c r="JD65" s="205"/>
      <c r="JE65" s="205"/>
      <c r="JF65" s="205"/>
      <c r="JG65" s="205"/>
      <c r="JH65" s="205"/>
      <c r="JI65" s="205"/>
      <c r="JJ65" s="205"/>
      <c r="JK65" s="205"/>
      <c r="JL65" s="205"/>
      <c r="JM65" s="205"/>
      <c r="JN65" s="205"/>
      <c r="JO65" s="205"/>
      <c r="JP65" s="205"/>
      <c r="JQ65" s="205"/>
      <c r="JR65" s="205"/>
      <c r="JS65" s="205"/>
      <c r="JT65" s="205"/>
      <c r="JU65" s="205"/>
      <c r="JV65" s="205"/>
      <c r="JW65" s="205"/>
      <c r="JX65" s="205"/>
      <c r="JY65" s="205"/>
      <c r="JZ65" s="205"/>
      <c r="KA65" s="205"/>
      <c r="KB65" s="205"/>
      <c r="KC65" s="205"/>
      <c r="KD65" s="205"/>
      <c r="KE65" s="205"/>
      <c r="KF65" s="205"/>
      <c r="KG65" s="205"/>
      <c r="KH65" s="205"/>
      <c r="KI65" s="205"/>
      <c r="KJ65" s="205"/>
      <c r="KK65" s="205"/>
      <c r="KL65" s="205"/>
      <c r="KM65" s="205"/>
      <c r="KN65" s="205"/>
      <c r="KO65" s="205"/>
      <c r="KP65" s="205"/>
      <c r="KQ65" s="205"/>
      <c r="KR65" s="205"/>
      <c r="KS65" s="205"/>
      <c r="KT65" s="205"/>
      <c r="KU65" s="205"/>
      <c r="KV65" s="205"/>
      <c r="KW65" s="205"/>
      <c r="KX65" s="205"/>
      <c r="KY65" s="205"/>
      <c r="KZ65" s="205"/>
      <c r="LA65" s="205"/>
      <c r="LB65" s="205"/>
      <c r="LC65" s="205"/>
      <c r="LD65" s="205"/>
      <c r="LE65" s="205"/>
      <c r="LF65" s="205"/>
      <c r="LG65" s="205"/>
      <c r="LH65" s="205"/>
      <c r="LI65" s="205"/>
      <c r="LJ65" s="205"/>
      <c r="LK65" s="205"/>
      <c r="LL65" s="205"/>
      <c r="LM65" s="205"/>
      <c r="LN65" s="205"/>
      <c r="LO65" s="205"/>
      <c r="LP65" s="205"/>
      <c r="LQ65" s="205"/>
      <c r="LR65" s="205"/>
      <c r="LS65" s="205"/>
      <c r="LT65" s="205"/>
      <c r="LU65" s="205"/>
      <c r="LV65" s="205"/>
      <c r="LW65" s="205"/>
      <c r="LX65" s="205"/>
      <c r="LY65" s="205"/>
      <c r="LZ65" s="205"/>
      <c r="MA65" s="205"/>
      <c r="MB65" s="205"/>
      <c r="MC65" s="205"/>
      <c r="MD65" s="205"/>
      <c r="ME65" s="205"/>
      <c r="MF65" s="205"/>
      <c r="MG65" s="205"/>
      <c r="MH65" s="205"/>
      <c r="MI65" s="205"/>
      <c r="MJ65" s="205"/>
      <c r="MK65" s="205"/>
      <c r="ML65" s="205"/>
      <c r="MM65" s="205"/>
      <c r="MN65" s="205"/>
      <c r="MO65" s="205"/>
      <c r="MP65" s="205"/>
      <c r="MQ65" s="205"/>
      <c r="MR65" s="205"/>
      <c r="MS65" s="205"/>
      <c r="MT65" s="205"/>
      <c r="MU65" s="205"/>
      <c r="MV65" s="205"/>
      <c r="MW65" s="205"/>
      <c r="MX65" s="205"/>
      <c r="MY65" s="205"/>
      <c r="MZ65" s="205"/>
      <c r="NA65" s="205"/>
      <c r="NB65" s="205"/>
      <c r="NC65" s="205"/>
      <c r="ND65" s="205"/>
      <c r="NE65" s="205"/>
      <c r="NF65" s="205"/>
      <c r="NG65" s="205"/>
      <c r="NH65" s="205"/>
      <c r="NI65" s="205"/>
      <c r="NJ65" s="205"/>
      <c r="NK65" s="205"/>
      <c r="NL65" s="205"/>
      <c r="NM65" s="205"/>
      <c r="NN65" s="205"/>
      <c r="NO65" s="205"/>
      <c r="NP65" s="205"/>
      <c r="NQ65" s="205"/>
      <c r="NR65" s="205"/>
      <c r="NS65" s="205"/>
      <c r="NT65" s="205"/>
      <c r="NU65" s="205"/>
      <c r="NV65" s="205"/>
      <c r="NW65" s="205"/>
      <c r="NX65" s="205"/>
      <c r="NY65" s="205"/>
      <c r="NZ65" s="205"/>
      <c r="OA65" s="205"/>
      <c r="OB65" s="205"/>
      <c r="OC65" s="205"/>
      <c r="OD65" s="205"/>
      <c r="OE65" s="205"/>
      <c r="OF65" s="205"/>
      <c r="OG65" s="205"/>
      <c r="OH65" s="205"/>
      <c r="OI65" s="205"/>
      <c r="OJ65" s="205"/>
      <c r="OK65" s="205"/>
      <c r="OL65" s="205"/>
      <c r="OM65" s="205"/>
      <c r="ON65" s="205"/>
      <c r="OO65" s="205"/>
      <c r="OP65" s="205"/>
      <c r="OQ65" s="205"/>
      <c r="OR65" s="205"/>
      <c r="OS65" s="205"/>
      <c r="OT65" s="205"/>
      <c r="OU65" s="205"/>
      <c r="OV65" s="205"/>
      <c r="OW65" s="205"/>
      <c r="OX65" s="205"/>
      <c r="OY65" s="205"/>
      <c r="OZ65" s="205"/>
      <c r="PA65" s="205"/>
      <c r="PB65" s="205"/>
      <c r="PC65" s="205"/>
      <c r="PD65" s="205"/>
      <c r="PE65" s="205"/>
      <c r="PF65" s="205"/>
      <c r="PG65" s="205"/>
      <c r="PH65" s="205"/>
      <c r="PI65" s="205"/>
      <c r="PJ65" s="205"/>
      <c r="PK65" s="205"/>
      <c r="PL65" s="205"/>
      <c r="PM65" s="205"/>
      <c r="PN65" s="205"/>
      <c r="PO65" s="205"/>
      <c r="PP65" s="205"/>
      <c r="PQ65" s="205"/>
      <c r="PR65" s="205"/>
      <c r="PS65" s="205"/>
      <c r="PT65" s="205"/>
      <c r="PU65" s="205"/>
      <c r="PV65" s="205"/>
      <c r="PW65" s="205"/>
      <c r="PX65" s="205"/>
      <c r="PY65" s="205"/>
      <c r="PZ65" s="205"/>
      <c r="QA65" s="205"/>
      <c r="QB65" s="205"/>
      <c r="QC65" s="205"/>
      <c r="QD65" s="205"/>
      <c r="QE65" s="205"/>
      <c r="QF65" s="205"/>
      <c r="QG65" s="205"/>
      <c r="QH65" s="205"/>
      <c r="QI65" s="205"/>
      <c r="QJ65" s="205"/>
      <c r="QK65" s="205"/>
      <c r="QL65" s="205"/>
      <c r="QM65" s="205"/>
      <c r="QN65" s="205"/>
      <c r="QO65" s="205"/>
      <c r="QP65" s="205"/>
      <c r="QQ65" s="205"/>
      <c r="QR65" s="205"/>
      <c r="QS65" s="205"/>
      <c r="QT65" s="205"/>
      <c r="QU65" s="205"/>
      <c r="QV65" s="205"/>
      <c r="QW65" s="205"/>
      <c r="QX65" s="205"/>
      <c r="QY65" s="205"/>
      <c r="QZ65" s="205"/>
      <c r="RA65" s="205"/>
      <c r="RB65" s="205"/>
      <c r="RC65" s="205"/>
      <c r="RD65" s="205"/>
      <c r="RE65" s="205"/>
      <c r="RF65" s="205"/>
      <c r="RG65" s="205"/>
      <c r="RH65" s="205"/>
      <c r="RI65" s="205"/>
      <c r="RJ65" s="205"/>
      <c r="RK65" s="205"/>
      <c r="RL65" s="205"/>
      <c r="RM65" s="205"/>
      <c r="RN65" s="205"/>
      <c r="RO65" s="205"/>
      <c r="RP65" s="205"/>
      <c r="RQ65" s="205"/>
      <c r="RR65" s="205"/>
      <c r="RS65" s="205"/>
      <c r="RT65" s="205"/>
      <c r="RU65" s="205"/>
      <c r="RV65" s="205"/>
      <c r="RW65" s="205"/>
      <c r="RX65" s="205"/>
      <c r="RY65" s="205"/>
    </row>
    <row r="66" s="195" customFormat="1" spans="1:493">
      <c r="A66" s="202"/>
      <c r="B66" s="200">
        <v>64</v>
      </c>
      <c r="C66" s="201" t="s">
        <v>2873</v>
      </c>
      <c r="D66" s="200" t="s">
        <v>2874</v>
      </c>
      <c r="E66" s="200">
        <v>27.9</v>
      </c>
      <c r="F66" s="200">
        <v>35</v>
      </c>
      <c r="G66" s="200">
        <v>3</v>
      </c>
      <c r="H66" s="200">
        <v>105</v>
      </c>
      <c r="I66" s="200">
        <v>83.7</v>
      </c>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205"/>
      <c r="BN66" s="205"/>
      <c r="BO66" s="205"/>
      <c r="BP66" s="205"/>
      <c r="BQ66" s="205"/>
      <c r="BR66" s="205"/>
      <c r="BS66" s="205"/>
      <c r="BT66" s="205"/>
      <c r="BU66" s="205"/>
      <c r="BV66" s="205"/>
      <c r="BW66" s="205"/>
      <c r="BX66" s="205"/>
      <c r="BY66" s="205"/>
      <c r="BZ66" s="205"/>
      <c r="CA66" s="205"/>
      <c r="CB66" s="205"/>
      <c r="CC66" s="205"/>
      <c r="CD66" s="205"/>
      <c r="CE66" s="205"/>
      <c r="CF66" s="205"/>
      <c r="CG66" s="205"/>
      <c r="CH66" s="205"/>
      <c r="CI66" s="205"/>
      <c r="CJ66" s="205"/>
      <c r="CK66" s="205"/>
      <c r="CL66" s="205"/>
      <c r="CM66" s="205"/>
      <c r="CN66" s="205"/>
      <c r="CO66" s="205"/>
      <c r="CP66" s="205"/>
      <c r="CQ66" s="205"/>
      <c r="CR66" s="205"/>
      <c r="CS66" s="205"/>
      <c r="CT66" s="205"/>
      <c r="CU66" s="205"/>
      <c r="CV66" s="205"/>
      <c r="CW66" s="205"/>
      <c r="CX66" s="205"/>
      <c r="CY66" s="205"/>
      <c r="CZ66" s="205"/>
      <c r="DA66" s="205"/>
      <c r="DB66" s="205"/>
      <c r="DC66" s="205"/>
      <c r="DD66" s="205"/>
      <c r="DE66" s="205"/>
      <c r="DF66" s="205"/>
      <c r="DG66" s="205"/>
      <c r="DH66" s="205"/>
      <c r="DI66" s="205"/>
      <c r="DJ66" s="205"/>
      <c r="DK66" s="205"/>
      <c r="DL66" s="205"/>
      <c r="DM66" s="205"/>
      <c r="DN66" s="205"/>
      <c r="DO66" s="205"/>
      <c r="DP66" s="205"/>
      <c r="DQ66" s="205"/>
      <c r="DR66" s="205"/>
      <c r="DS66" s="205"/>
      <c r="DT66" s="205"/>
      <c r="DU66" s="205"/>
      <c r="DV66" s="205"/>
      <c r="DW66" s="205"/>
      <c r="DX66" s="205"/>
      <c r="DY66" s="205"/>
      <c r="DZ66" s="205"/>
      <c r="EA66" s="205"/>
      <c r="EB66" s="205"/>
      <c r="EC66" s="205"/>
      <c r="ED66" s="205"/>
      <c r="EE66" s="205"/>
      <c r="EF66" s="205"/>
      <c r="EG66" s="205"/>
      <c r="EH66" s="205"/>
      <c r="EI66" s="205"/>
      <c r="EJ66" s="205"/>
      <c r="EK66" s="205"/>
      <c r="EL66" s="205"/>
      <c r="EM66" s="205"/>
      <c r="EN66" s="205"/>
      <c r="EO66" s="205"/>
      <c r="EP66" s="205"/>
      <c r="EQ66" s="205"/>
      <c r="ER66" s="205"/>
      <c r="ES66" s="205"/>
      <c r="ET66" s="205"/>
      <c r="EU66" s="205"/>
      <c r="EV66" s="205"/>
      <c r="EW66" s="205"/>
      <c r="EX66" s="205"/>
      <c r="EY66" s="205"/>
      <c r="EZ66" s="205"/>
      <c r="FA66" s="205"/>
      <c r="FB66" s="205"/>
      <c r="FC66" s="205"/>
      <c r="FD66" s="205"/>
      <c r="FE66" s="205"/>
      <c r="FF66" s="205"/>
      <c r="FG66" s="205"/>
      <c r="FH66" s="205"/>
      <c r="FI66" s="205"/>
      <c r="FJ66" s="205"/>
      <c r="FK66" s="205"/>
      <c r="FL66" s="205"/>
      <c r="FM66" s="205"/>
      <c r="FN66" s="205"/>
      <c r="FO66" s="205"/>
      <c r="FP66" s="205"/>
      <c r="FQ66" s="205"/>
      <c r="FR66" s="205"/>
      <c r="FS66" s="205"/>
      <c r="FT66" s="205"/>
      <c r="FU66" s="205"/>
      <c r="FV66" s="205"/>
      <c r="FW66" s="205"/>
      <c r="FX66" s="205"/>
      <c r="FY66" s="205"/>
      <c r="FZ66" s="205"/>
      <c r="GA66" s="205"/>
      <c r="GB66" s="205"/>
      <c r="GC66" s="205"/>
      <c r="GD66" s="205"/>
      <c r="GE66" s="205"/>
      <c r="GF66" s="205"/>
      <c r="GG66" s="205"/>
      <c r="GH66" s="205"/>
      <c r="GI66" s="205"/>
      <c r="GJ66" s="205"/>
      <c r="GK66" s="205"/>
      <c r="GL66" s="205"/>
      <c r="GM66" s="205"/>
      <c r="GN66" s="205"/>
      <c r="GO66" s="205"/>
      <c r="GP66" s="205"/>
      <c r="GQ66" s="205"/>
      <c r="GR66" s="205"/>
      <c r="GS66" s="205"/>
      <c r="GT66" s="205"/>
      <c r="GU66" s="205"/>
      <c r="GV66" s="205"/>
      <c r="GW66" s="205"/>
      <c r="GX66" s="205"/>
      <c r="GY66" s="205"/>
      <c r="GZ66" s="205"/>
      <c r="HA66" s="205"/>
      <c r="HB66" s="205"/>
      <c r="HC66" s="205"/>
      <c r="HD66" s="205"/>
      <c r="HE66" s="205"/>
      <c r="HF66" s="205"/>
      <c r="HG66" s="205"/>
      <c r="HH66" s="205"/>
      <c r="HI66" s="205"/>
      <c r="HJ66" s="205"/>
      <c r="HK66" s="205"/>
      <c r="HL66" s="205"/>
      <c r="HM66" s="205"/>
      <c r="HN66" s="205"/>
      <c r="HO66" s="205"/>
      <c r="HP66" s="205"/>
      <c r="HQ66" s="205"/>
      <c r="HR66" s="205"/>
      <c r="HS66" s="205"/>
      <c r="HT66" s="205"/>
      <c r="HU66" s="205"/>
      <c r="HV66" s="205"/>
      <c r="HW66" s="205"/>
      <c r="HX66" s="205"/>
      <c r="HY66" s="205"/>
      <c r="HZ66" s="205"/>
      <c r="IA66" s="205"/>
      <c r="IB66" s="205"/>
      <c r="IC66" s="205"/>
      <c r="ID66" s="205"/>
      <c r="IE66" s="205"/>
      <c r="IF66" s="205"/>
      <c r="IG66" s="205"/>
      <c r="IH66" s="205"/>
      <c r="II66" s="205"/>
      <c r="IJ66" s="205"/>
      <c r="IK66" s="205"/>
      <c r="IL66" s="205"/>
      <c r="IM66" s="205"/>
      <c r="IN66" s="205"/>
      <c r="IO66" s="205"/>
      <c r="IP66" s="205"/>
      <c r="IQ66" s="205"/>
      <c r="IR66" s="205"/>
      <c r="IS66" s="205"/>
      <c r="IT66" s="205"/>
      <c r="IU66" s="205"/>
      <c r="IV66" s="205"/>
      <c r="IW66" s="205"/>
      <c r="IX66" s="205"/>
      <c r="IY66" s="205"/>
      <c r="IZ66" s="205"/>
      <c r="JA66" s="205"/>
      <c r="JB66" s="205"/>
      <c r="JC66" s="205"/>
      <c r="JD66" s="205"/>
      <c r="JE66" s="205"/>
      <c r="JF66" s="205"/>
      <c r="JG66" s="205"/>
      <c r="JH66" s="205"/>
      <c r="JI66" s="205"/>
      <c r="JJ66" s="205"/>
      <c r="JK66" s="205"/>
      <c r="JL66" s="205"/>
      <c r="JM66" s="205"/>
      <c r="JN66" s="205"/>
      <c r="JO66" s="205"/>
      <c r="JP66" s="205"/>
      <c r="JQ66" s="205"/>
      <c r="JR66" s="205"/>
      <c r="JS66" s="205"/>
      <c r="JT66" s="205"/>
      <c r="JU66" s="205"/>
      <c r="JV66" s="205"/>
      <c r="JW66" s="205"/>
      <c r="JX66" s="205"/>
      <c r="JY66" s="205"/>
      <c r="JZ66" s="205"/>
      <c r="KA66" s="205"/>
      <c r="KB66" s="205"/>
      <c r="KC66" s="205"/>
      <c r="KD66" s="205"/>
      <c r="KE66" s="205"/>
      <c r="KF66" s="205"/>
      <c r="KG66" s="205"/>
      <c r="KH66" s="205"/>
      <c r="KI66" s="205"/>
      <c r="KJ66" s="205"/>
      <c r="KK66" s="205"/>
      <c r="KL66" s="205"/>
      <c r="KM66" s="205"/>
      <c r="KN66" s="205"/>
      <c r="KO66" s="205"/>
      <c r="KP66" s="205"/>
      <c r="KQ66" s="205"/>
      <c r="KR66" s="205"/>
      <c r="KS66" s="205"/>
      <c r="KT66" s="205"/>
      <c r="KU66" s="205"/>
      <c r="KV66" s="205"/>
      <c r="KW66" s="205"/>
      <c r="KX66" s="205"/>
      <c r="KY66" s="205"/>
      <c r="KZ66" s="205"/>
      <c r="LA66" s="205"/>
      <c r="LB66" s="205"/>
      <c r="LC66" s="205"/>
      <c r="LD66" s="205"/>
      <c r="LE66" s="205"/>
      <c r="LF66" s="205"/>
      <c r="LG66" s="205"/>
      <c r="LH66" s="205"/>
      <c r="LI66" s="205"/>
      <c r="LJ66" s="205"/>
      <c r="LK66" s="205"/>
      <c r="LL66" s="205"/>
      <c r="LM66" s="205"/>
      <c r="LN66" s="205"/>
      <c r="LO66" s="205"/>
      <c r="LP66" s="205"/>
      <c r="LQ66" s="205"/>
      <c r="LR66" s="205"/>
      <c r="LS66" s="205"/>
      <c r="LT66" s="205"/>
      <c r="LU66" s="205"/>
      <c r="LV66" s="205"/>
      <c r="LW66" s="205"/>
      <c r="LX66" s="205"/>
      <c r="LY66" s="205"/>
      <c r="LZ66" s="205"/>
      <c r="MA66" s="205"/>
      <c r="MB66" s="205"/>
      <c r="MC66" s="205"/>
      <c r="MD66" s="205"/>
      <c r="ME66" s="205"/>
      <c r="MF66" s="205"/>
      <c r="MG66" s="205"/>
      <c r="MH66" s="205"/>
      <c r="MI66" s="205"/>
      <c r="MJ66" s="205"/>
      <c r="MK66" s="205"/>
      <c r="ML66" s="205"/>
      <c r="MM66" s="205"/>
      <c r="MN66" s="205"/>
      <c r="MO66" s="205"/>
      <c r="MP66" s="205"/>
      <c r="MQ66" s="205"/>
      <c r="MR66" s="205"/>
      <c r="MS66" s="205"/>
      <c r="MT66" s="205"/>
      <c r="MU66" s="205"/>
      <c r="MV66" s="205"/>
      <c r="MW66" s="205"/>
      <c r="MX66" s="205"/>
      <c r="MY66" s="205"/>
      <c r="MZ66" s="205"/>
      <c r="NA66" s="205"/>
      <c r="NB66" s="205"/>
      <c r="NC66" s="205"/>
      <c r="ND66" s="205"/>
      <c r="NE66" s="205"/>
      <c r="NF66" s="205"/>
      <c r="NG66" s="205"/>
      <c r="NH66" s="205"/>
      <c r="NI66" s="205"/>
      <c r="NJ66" s="205"/>
      <c r="NK66" s="205"/>
      <c r="NL66" s="205"/>
      <c r="NM66" s="205"/>
      <c r="NN66" s="205"/>
      <c r="NO66" s="205"/>
      <c r="NP66" s="205"/>
      <c r="NQ66" s="205"/>
      <c r="NR66" s="205"/>
      <c r="NS66" s="205"/>
      <c r="NT66" s="205"/>
      <c r="NU66" s="205"/>
      <c r="NV66" s="205"/>
      <c r="NW66" s="205"/>
      <c r="NX66" s="205"/>
      <c r="NY66" s="205"/>
      <c r="NZ66" s="205"/>
      <c r="OA66" s="205"/>
      <c r="OB66" s="205"/>
      <c r="OC66" s="205"/>
      <c r="OD66" s="205"/>
      <c r="OE66" s="205"/>
      <c r="OF66" s="205"/>
      <c r="OG66" s="205"/>
      <c r="OH66" s="205"/>
      <c r="OI66" s="205"/>
      <c r="OJ66" s="205"/>
      <c r="OK66" s="205"/>
      <c r="OL66" s="205"/>
      <c r="OM66" s="205"/>
      <c r="ON66" s="205"/>
      <c r="OO66" s="205"/>
      <c r="OP66" s="205"/>
      <c r="OQ66" s="205"/>
      <c r="OR66" s="205"/>
      <c r="OS66" s="205"/>
      <c r="OT66" s="205"/>
      <c r="OU66" s="205"/>
      <c r="OV66" s="205"/>
      <c r="OW66" s="205"/>
      <c r="OX66" s="205"/>
      <c r="OY66" s="205"/>
      <c r="OZ66" s="205"/>
      <c r="PA66" s="205"/>
      <c r="PB66" s="205"/>
      <c r="PC66" s="205"/>
      <c r="PD66" s="205"/>
      <c r="PE66" s="205"/>
      <c r="PF66" s="205"/>
      <c r="PG66" s="205"/>
      <c r="PH66" s="205"/>
      <c r="PI66" s="205"/>
      <c r="PJ66" s="205"/>
      <c r="PK66" s="205"/>
      <c r="PL66" s="205"/>
      <c r="PM66" s="205"/>
      <c r="PN66" s="205"/>
      <c r="PO66" s="205"/>
      <c r="PP66" s="205"/>
      <c r="PQ66" s="205"/>
      <c r="PR66" s="205"/>
      <c r="PS66" s="205"/>
      <c r="PT66" s="205"/>
      <c r="PU66" s="205"/>
      <c r="PV66" s="205"/>
      <c r="PW66" s="205"/>
      <c r="PX66" s="205"/>
      <c r="PY66" s="205"/>
      <c r="PZ66" s="205"/>
      <c r="QA66" s="205"/>
      <c r="QB66" s="205"/>
      <c r="QC66" s="205"/>
      <c r="QD66" s="205"/>
      <c r="QE66" s="205"/>
      <c r="QF66" s="205"/>
      <c r="QG66" s="205"/>
      <c r="QH66" s="205"/>
      <c r="QI66" s="205"/>
      <c r="QJ66" s="205"/>
      <c r="QK66" s="205"/>
      <c r="QL66" s="205"/>
      <c r="QM66" s="205"/>
      <c r="QN66" s="205"/>
      <c r="QO66" s="205"/>
      <c r="QP66" s="205"/>
      <c r="QQ66" s="205"/>
      <c r="QR66" s="205"/>
      <c r="QS66" s="205"/>
      <c r="QT66" s="205"/>
      <c r="QU66" s="205"/>
      <c r="QV66" s="205"/>
      <c r="QW66" s="205"/>
      <c r="QX66" s="205"/>
      <c r="QY66" s="205"/>
      <c r="QZ66" s="205"/>
      <c r="RA66" s="205"/>
      <c r="RB66" s="205"/>
      <c r="RC66" s="205"/>
      <c r="RD66" s="205"/>
      <c r="RE66" s="205"/>
      <c r="RF66" s="205"/>
      <c r="RG66" s="205"/>
      <c r="RH66" s="205"/>
      <c r="RI66" s="205"/>
      <c r="RJ66" s="205"/>
      <c r="RK66" s="205"/>
      <c r="RL66" s="205"/>
      <c r="RM66" s="205"/>
      <c r="RN66" s="205"/>
      <c r="RO66" s="205"/>
      <c r="RP66" s="205"/>
      <c r="RQ66" s="205"/>
      <c r="RR66" s="205"/>
      <c r="RS66" s="205"/>
      <c r="RT66" s="205"/>
      <c r="RU66" s="205"/>
      <c r="RV66" s="205"/>
      <c r="RW66" s="205"/>
      <c r="RX66" s="205"/>
      <c r="RY66" s="205"/>
    </row>
    <row r="67" s="195" customFormat="1" spans="1:493">
      <c r="A67" s="202"/>
      <c r="B67" s="200">
        <v>65</v>
      </c>
      <c r="C67" s="201" t="s">
        <v>2875</v>
      </c>
      <c r="D67" s="200" t="s">
        <v>2876</v>
      </c>
      <c r="E67" s="200">
        <v>38.9</v>
      </c>
      <c r="F67" s="200">
        <v>24</v>
      </c>
      <c r="G67" s="200">
        <v>4</v>
      </c>
      <c r="H67" s="200">
        <v>96</v>
      </c>
      <c r="I67" s="200">
        <v>155.6</v>
      </c>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c r="AP67" s="205"/>
      <c r="AQ67" s="205"/>
      <c r="AR67" s="205"/>
      <c r="AS67" s="205"/>
      <c r="AT67" s="205"/>
      <c r="AU67" s="205"/>
      <c r="AV67" s="205"/>
      <c r="AW67" s="205"/>
      <c r="AX67" s="205"/>
      <c r="AY67" s="205"/>
      <c r="AZ67" s="205"/>
      <c r="BA67" s="205"/>
      <c r="BB67" s="205"/>
      <c r="BC67" s="205"/>
      <c r="BD67" s="205"/>
      <c r="BE67" s="205"/>
      <c r="BF67" s="205"/>
      <c r="BG67" s="205"/>
      <c r="BH67" s="205"/>
      <c r="BI67" s="205"/>
      <c r="BJ67" s="205"/>
      <c r="BK67" s="205"/>
      <c r="BL67" s="205"/>
      <c r="BM67" s="205"/>
      <c r="BN67" s="205"/>
      <c r="BO67" s="205"/>
      <c r="BP67" s="205"/>
      <c r="BQ67" s="205"/>
      <c r="BR67" s="205"/>
      <c r="BS67" s="205"/>
      <c r="BT67" s="205"/>
      <c r="BU67" s="205"/>
      <c r="BV67" s="205"/>
      <c r="BW67" s="205"/>
      <c r="BX67" s="205"/>
      <c r="BY67" s="205"/>
      <c r="BZ67" s="205"/>
      <c r="CA67" s="205"/>
      <c r="CB67" s="205"/>
      <c r="CC67" s="205"/>
      <c r="CD67" s="205"/>
      <c r="CE67" s="205"/>
      <c r="CF67" s="205"/>
      <c r="CG67" s="205"/>
      <c r="CH67" s="205"/>
      <c r="CI67" s="205"/>
      <c r="CJ67" s="205"/>
      <c r="CK67" s="205"/>
      <c r="CL67" s="205"/>
      <c r="CM67" s="205"/>
      <c r="CN67" s="205"/>
      <c r="CO67" s="205"/>
      <c r="CP67" s="205"/>
      <c r="CQ67" s="205"/>
      <c r="CR67" s="205"/>
      <c r="CS67" s="205"/>
      <c r="CT67" s="205"/>
      <c r="CU67" s="205"/>
      <c r="CV67" s="205"/>
      <c r="CW67" s="205"/>
      <c r="CX67" s="205"/>
      <c r="CY67" s="205"/>
      <c r="CZ67" s="205"/>
      <c r="DA67" s="205"/>
      <c r="DB67" s="205"/>
      <c r="DC67" s="205"/>
      <c r="DD67" s="205"/>
      <c r="DE67" s="205"/>
      <c r="DF67" s="205"/>
      <c r="DG67" s="205"/>
      <c r="DH67" s="205"/>
      <c r="DI67" s="205"/>
      <c r="DJ67" s="205"/>
      <c r="DK67" s="205"/>
      <c r="DL67" s="205"/>
      <c r="DM67" s="205"/>
      <c r="DN67" s="205"/>
      <c r="DO67" s="205"/>
      <c r="DP67" s="205"/>
      <c r="DQ67" s="205"/>
      <c r="DR67" s="205"/>
      <c r="DS67" s="205"/>
      <c r="DT67" s="205"/>
      <c r="DU67" s="205"/>
      <c r="DV67" s="205"/>
      <c r="DW67" s="205"/>
      <c r="DX67" s="205"/>
      <c r="DY67" s="205"/>
      <c r="DZ67" s="205"/>
      <c r="EA67" s="205"/>
      <c r="EB67" s="205"/>
      <c r="EC67" s="205"/>
      <c r="ED67" s="205"/>
      <c r="EE67" s="205"/>
      <c r="EF67" s="205"/>
      <c r="EG67" s="205"/>
      <c r="EH67" s="205"/>
      <c r="EI67" s="205"/>
      <c r="EJ67" s="205"/>
      <c r="EK67" s="205"/>
      <c r="EL67" s="205"/>
      <c r="EM67" s="205"/>
      <c r="EN67" s="205"/>
      <c r="EO67" s="205"/>
      <c r="EP67" s="205"/>
      <c r="EQ67" s="205"/>
      <c r="ER67" s="205"/>
      <c r="ES67" s="205"/>
      <c r="ET67" s="205"/>
      <c r="EU67" s="205"/>
      <c r="EV67" s="205"/>
      <c r="EW67" s="205"/>
      <c r="EX67" s="205"/>
      <c r="EY67" s="205"/>
      <c r="EZ67" s="205"/>
      <c r="FA67" s="205"/>
      <c r="FB67" s="205"/>
      <c r="FC67" s="205"/>
      <c r="FD67" s="205"/>
      <c r="FE67" s="205"/>
      <c r="FF67" s="205"/>
      <c r="FG67" s="205"/>
      <c r="FH67" s="205"/>
      <c r="FI67" s="205"/>
      <c r="FJ67" s="205"/>
      <c r="FK67" s="205"/>
      <c r="FL67" s="205"/>
      <c r="FM67" s="205"/>
      <c r="FN67" s="205"/>
      <c r="FO67" s="205"/>
      <c r="FP67" s="205"/>
      <c r="FQ67" s="205"/>
      <c r="FR67" s="205"/>
      <c r="FS67" s="205"/>
      <c r="FT67" s="205"/>
      <c r="FU67" s="205"/>
      <c r="FV67" s="205"/>
      <c r="FW67" s="205"/>
      <c r="FX67" s="205"/>
      <c r="FY67" s="205"/>
      <c r="FZ67" s="205"/>
      <c r="GA67" s="205"/>
      <c r="GB67" s="205"/>
      <c r="GC67" s="205"/>
      <c r="GD67" s="205"/>
      <c r="GE67" s="205"/>
      <c r="GF67" s="205"/>
      <c r="GG67" s="205"/>
      <c r="GH67" s="205"/>
      <c r="GI67" s="205"/>
      <c r="GJ67" s="205"/>
      <c r="GK67" s="205"/>
      <c r="GL67" s="205"/>
      <c r="GM67" s="205"/>
      <c r="GN67" s="205"/>
      <c r="GO67" s="205"/>
      <c r="GP67" s="205"/>
      <c r="GQ67" s="205"/>
      <c r="GR67" s="205"/>
      <c r="GS67" s="205"/>
      <c r="GT67" s="205"/>
      <c r="GU67" s="205"/>
      <c r="GV67" s="205"/>
      <c r="GW67" s="205"/>
      <c r="GX67" s="205"/>
      <c r="GY67" s="205"/>
      <c r="GZ67" s="205"/>
      <c r="HA67" s="205"/>
      <c r="HB67" s="205"/>
      <c r="HC67" s="205"/>
      <c r="HD67" s="205"/>
      <c r="HE67" s="205"/>
      <c r="HF67" s="205"/>
      <c r="HG67" s="205"/>
      <c r="HH67" s="205"/>
      <c r="HI67" s="205"/>
      <c r="HJ67" s="205"/>
      <c r="HK67" s="205"/>
      <c r="HL67" s="205"/>
      <c r="HM67" s="205"/>
      <c r="HN67" s="205"/>
      <c r="HO67" s="205"/>
      <c r="HP67" s="205"/>
      <c r="HQ67" s="205"/>
      <c r="HR67" s="205"/>
      <c r="HS67" s="205"/>
      <c r="HT67" s="205"/>
      <c r="HU67" s="205"/>
      <c r="HV67" s="205"/>
      <c r="HW67" s="205"/>
      <c r="HX67" s="205"/>
      <c r="HY67" s="205"/>
      <c r="HZ67" s="205"/>
      <c r="IA67" s="205"/>
      <c r="IB67" s="205"/>
      <c r="IC67" s="205"/>
      <c r="ID67" s="205"/>
      <c r="IE67" s="205"/>
      <c r="IF67" s="205"/>
      <c r="IG67" s="205"/>
      <c r="IH67" s="205"/>
      <c r="II67" s="205"/>
      <c r="IJ67" s="205"/>
      <c r="IK67" s="205"/>
      <c r="IL67" s="205"/>
      <c r="IM67" s="205"/>
      <c r="IN67" s="205"/>
      <c r="IO67" s="205"/>
      <c r="IP67" s="205"/>
      <c r="IQ67" s="205"/>
      <c r="IR67" s="205"/>
      <c r="IS67" s="205"/>
      <c r="IT67" s="205"/>
      <c r="IU67" s="205"/>
      <c r="IV67" s="205"/>
      <c r="IW67" s="205"/>
      <c r="IX67" s="205"/>
      <c r="IY67" s="205"/>
      <c r="IZ67" s="205"/>
      <c r="JA67" s="205"/>
      <c r="JB67" s="205"/>
      <c r="JC67" s="205"/>
      <c r="JD67" s="205"/>
      <c r="JE67" s="205"/>
      <c r="JF67" s="205"/>
      <c r="JG67" s="205"/>
      <c r="JH67" s="205"/>
      <c r="JI67" s="205"/>
      <c r="JJ67" s="205"/>
      <c r="JK67" s="205"/>
      <c r="JL67" s="205"/>
      <c r="JM67" s="205"/>
      <c r="JN67" s="205"/>
      <c r="JO67" s="205"/>
      <c r="JP67" s="205"/>
      <c r="JQ67" s="205"/>
      <c r="JR67" s="205"/>
      <c r="JS67" s="205"/>
      <c r="JT67" s="205"/>
      <c r="JU67" s="205"/>
      <c r="JV67" s="205"/>
      <c r="JW67" s="205"/>
      <c r="JX67" s="205"/>
      <c r="JY67" s="205"/>
      <c r="JZ67" s="205"/>
      <c r="KA67" s="205"/>
      <c r="KB67" s="205"/>
      <c r="KC67" s="205"/>
      <c r="KD67" s="205"/>
      <c r="KE67" s="205"/>
      <c r="KF67" s="205"/>
      <c r="KG67" s="205"/>
      <c r="KH67" s="205"/>
      <c r="KI67" s="205"/>
      <c r="KJ67" s="205"/>
      <c r="KK67" s="205"/>
      <c r="KL67" s="205"/>
      <c r="KM67" s="205"/>
      <c r="KN67" s="205"/>
      <c r="KO67" s="205"/>
      <c r="KP67" s="205"/>
      <c r="KQ67" s="205"/>
      <c r="KR67" s="205"/>
      <c r="KS67" s="205"/>
      <c r="KT67" s="205"/>
      <c r="KU67" s="205"/>
      <c r="KV67" s="205"/>
      <c r="KW67" s="205"/>
      <c r="KX67" s="205"/>
      <c r="KY67" s="205"/>
      <c r="KZ67" s="205"/>
      <c r="LA67" s="205"/>
      <c r="LB67" s="205"/>
      <c r="LC67" s="205"/>
      <c r="LD67" s="205"/>
      <c r="LE67" s="205"/>
      <c r="LF67" s="205"/>
      <c r="LG67" s="205"/>
      <c r="LH67" s="205"/>
      <c r="LI67" s="205"/>
      <c r="LJ67" s="205"/>
      <c r="LK67" s="205"/>
      <c r="LL67" s="205"/>
      <c r="LM67" s="205"/>
      <c r="LN67" s="205"/>
      <c r="LO67" s="205"/>
      <c r="LP67" s="205"/>
      <c r="LQ67" s="205"/>
      <c r="LR67" s="205"/>
      <c r="LS67" s="205"/>
      <c r="LT67" s="205"/>
      <c r="LU67" s="205"/>
      <c r="LV67" s="205"/>
      <c r="LW67" s="205"/>
      <c r="LX67" s="205"/>
      <c r="LY67" s="205"/>
      <c r="LZ67" s="205"/>
      <c r="MA67" s="205"/>
      <c r="MB67" s="205"/>
      <c r="MC67" s="205"/>
      <c r="MD67" s="205"/>
      <c r="ME67" s="205"/>
      <c r="MF67" s="205"/>
      <c r="MG67" s="205"/>
      <c r="MH67" s="205"/>
      <c r="MI67" s="205"/>
      <c r="MJ67" s="205"/>
      <c r="MK67" s="205"/>
      <c r="ML67" s="205"/>
      <c r="MM67" s="205"/>
      <c r="MN67" s="205"/>
      <c r="MO67" s="205"/>
      <c r="MP67" s="205"/>
      <c r="MQ67" s="205"/>
      <c r="MR67" s="205"/>
      <c r="MS67" s="205"/>
      <c r="MT67" s="205"/>
      <c r="MU67" s="205"/>
      <c r="MV67" s="205"/>
      <c r="MW67" s="205"/>
      <c r="MX67" s="205"/>
      <c r="MY67" s="205"/>
      <c r="MZ67" s="205"/>
      <c r="NA67" s="205"/>
      <c r="NB67" s="205"/>
      <c r="NC67" s="205"/>
      <c r="ND67" s="205"/>
      <c r="NE67" s="205"/>
      <c r="NF67" s="205"/>
      <c r="NG67" s="205"/>
      <c r="NH67" s="205"/>
      <c r="NI67" s="205"/>
      <c r="NJ67" s="205"/>
      <c r="NK67" s="205"/>
      <c r="NL67" s="205"/>
      <c r="NM67" s="205"/>
      <c r="NN67" s="205"/>
      <c r="NO67" s="205"/>
      <c r="NP67" s="205"/>
      <c r="NQ67" s="205"/>
      <c r="NR67" s="205"/>
      <c r="NS67" s="205"/>
      <c r="NT67" s="205"/>
      <c r="NU67" s="205"/>
      <c r="NV67" s="205"/>
      <c r="NW67" s="205"/>
      <c r="NX67" s="205"/>
      <c r="NY67" s="205"/>
      <c r="NZ67" s="205"/>
      <c r="OA67" s="205"/>
      <c r="OB67" s="205"/>
      <c r="OC67" s="205"/>
      <c r="OD67" s="205"/>
      <c r="OE67" s="205"/>
      <c r="OF67" s="205"/>
      <c r="OG67" s="205"/>
      <c r="OH67" s="205"/>
      <c r="OI67" s="205"/>
      <c r="OJ67" s="205"/>
      <c r="OK67" s="205"/>
      <c r="OL67" s="205"/>
      <c r="OM67" s="205"/>
      <c r="ON67" s="205"/>
      <c r="OO67" s="205"/>
      <c r="OP67" s="205"/>
      <c r="OQ67" s="205"/>
      <c r="OR67" s="205"/>
      <c r="OS67" s="205"/>
      <c r="OT67" s="205"/>
      <c r="OU67" s="205"/>
      <c r="OV67" s="205"/>
      <c r="OW67" s="205"/>
      <c r="OX67" s="205"/>
      <c r="OY67" s="205"/>
      <c r="OZ67" s="205"/>
      <c r="PA67" s="205"/>
      <c r="PB67" s="205"/>
      <c r="PC67" s="205"/>
      <c r="PD67" s="205"/>
      <c r="PE67" s="205"/>
      <c r="PF67" s="205"/>
      <c r="PG67" s="205"/>
      <c r="PH67" s="205"/>
      <c r="PI67" s="205"/>
      <c r="PJ67" s="205"/>
      <c r="PK67" s="205"/>
      <c r="PL67" s="205"/>
      <c r="PM67" s="205"/>
      <c r="PN67" s="205"/>
      <c r="PO67" s="205"/>
      <c r="PP67" s="205"/>
      <c r="PQ67" s="205"/>
      <c r="PR67" s="205"/>
      <c r="PS67" s="205"/>
      <c r="PT67" s="205"/>
      <c r="PU67" s="205"/>
      <c r="PV67" s="205"/>
      <c r="PW67" s="205"/>
      <c r="PX67" s="205"/>
      <c r="PY67" s="205"/>
      <c r="PZ67" s="205"/>
      <c r="QA67" s="205"/>
      <c r="QB67" s="205"/>
      <c r="QC67" s="205"/>
      <c r="QD67" s="205"/>
      <c r="QE67" s="205"/>
      <c r="QF67" s="205"/>
      <c r="QG67" s="205"/>
      <c r="QH67" s="205"/>
      <c r="QI67" s="205"/>
      <c r="QJ67" s="205"/>
      <c r="QK67" s="205"/>
      <c r="QL67" s="205"/>
      <c r="QM67" s="205"/>
      <c r="QN67" s="205"/>
      <c r="QO67" s="205"/>
      <c r="QP67" s="205"/>
      <c r="QQ67" s="205"/>
      <c r="QR67" s="205"/>
      <c r="QS67" s="205"/>
      <c r="QT67" s="205"/>
      <c r="QU67" s="205"/>
      <c r="QV67" s="205"/>
      <c r="QW67" s="205"/>
      <c r="QX67" s="205"/>
      <c r="QY67" s="205"/>
      <c r="QZ67" s="205"/>
      <c r="RA67" s="205"/>
      <c r="RB67" s="205"/>
      <c r="RC67" s="205"/>
      <c r="RD67" s="205"/>
      <c r="RE67" s="205"/>
      <c r="RF67" s="205"/>
      <c r="RG67" s="205"/>
      <c r="RH67" s="205"/>
      <c r="RI67" s="205"/>
      <c r="RJ67" s="205"/>
      <c r="RK67" s="205"/>
      <c r="RL67" s="205"/>
      <c r="RM67" s="205"/>
      <c r="RN67" s="205"/>
      <c r="RO67" s="205"/>
      <c r="RP67" s="205"/>
      <c r="RQ67" s="205"/>
      <c r="RR67" s="205"/>
      <c r="RS67" s="205"/>
      <c r="RT67" s="205"/>
      <c r="RU67" s="205"/>
      <c r="RV67" s="205"/>
      <c r="RW67" s="205"/>
      <c r="RX67" s="205"/>
      <c r="RY67" s="205"/>
    </row>
    <row r="68" s="195" customFormat="1" spans="1:493">
      <c r="A68" s="202"/>
      <c r="B68" s="200">
        <v>66</v>
      </c>
      <c r="C68" s="201" t="s">
        <v>2877</v>
      </c>
      <c r="D68" s="200" t="s">
        <v>2878</v>
      </c>
      <c r="E68" s="200">
        <v>19.9</v>
      </c>
      <c r="F68" s="200">
        <v>8</v>
      </c>
      <c r="G68" s="200">
        <v>10</v>
      </c>
      <c r="H68" s="200">
        <v>80</v>
      </c>
      <c r="I68" s="200">
        <v>199</v>
      </c>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c r="BK68" s="205"/>
      <c r="BL68" s="205"/>
      <c r="BM68" s="205"/>
      <c r="BN68" s="205"/>
      <c r="BO68" s="205"/>
      <c r="BP68" s="205"/>
      <c r="BQ68" s="205"/>
      <c r="BR68" s="205"/>
      <c r="BS68" s="205"/>
      <c r="BT68" s="205"/>
      <c r="BU68" s="205"/>
      <c r="BV68" s="205"/>
      <c r="BW68" s="205"/>
      <c r="BX68" s="205"/>
      <c r="BY68" s="205"/>
      <c r="BZ68" s="205"/>
      <c r="CA68" s="205"/>
      <c r="CB68" s="205"/>
      <c r="CC68" s="205"/>
      <c r="CD68" s="205"/>
      <c r="CE68" s="205"/>
      <c r="CF68" s="205"/>
      <c r="CG68" s="205"/>
      <c r="CH68" s="205"/>
      <c r="CI68" s="205"/>
      <c r="CJ68" s="205"/>
      <c r="CK68" s="205"/>
      <c r="CL68" s="205"/>
      <c r="CM68" s="205"/>
      <c r="CN68" s="205"/>
      <c r="CO68" s="205"/>
      <c r="CP68" s="205"/>
      <c r="CQ68" s="205"/>
      <c r="CR68" s="205"/>
      <c r="CS68" s="205"/>
      <c r="CT68" s="205"/>
      <c r="CU68" s="205"/>
      <c r="CV68" s="205"/>
      <c r="CW68" s="205"/>
      <c r="CX68" s="205"/>
      <c r="CY68" s="205"/>
      <c r="CZ68" s="205"/>
      <c r="DA68" s="205"/>
      <c r="DB68" s="205"/>
      <c r="DC68" s="205"/>
      <c r="DD68" s="205"/>
      <c r="DE68" s="205"/>
      <c r="DF68" s="205"/>
      <c r="DG68" s="205"/>
      <c r="DH68" s="205"/>
      <c r="DI68" s="205"/>
      <c r="DJ68" s="205"/>
      <c r="DK68" s="205"/>
      <c r="DL68" s="205"/>
      <c r="DM68" s="205"/>
      <c r="DN68" s="205"/>
      <c r="DO68" s="205"/>
      <c r="DP68" s="205"/>
      <c r="DQ68" s="205"/>
      <c r="DR68" s="205"/>
      <c r="DS68" s="205"/>
      <c r="DT68" s="205"/>
      <c r="DU68" s="205"/>
      <c r="DV68" s="205"/>
      <c r="DW68" s="205"/>
      <c r="DX68" s="205"/>
      <c r="DY68" s="205"/>
      <c r="DZ68" s="205"/>
      <c r="EA68" s="205"/>
      <c r="EB68" s="205"/>
      <c r="EC68" s="205"/>
      <c r="ED68" s="205"/>
      <c r="EE68" s="205"/>
      <c r="EF68" s="205"/>
      <c r="EG68" s="205"/>
      <c r="EH68" s="205"/>
      <c r="EI68" s="205"/>
      <c r="EJ68" s="205"/>
      <c r="EK68" s="205"/>
      <c r="EL68" s="205"/>
      <c r="EM68" s="205"/>
      <c r="EN68" s="205"/>
      <c r="EO68" s="205"/>
      <c r="EP68" s="205"/>
      <c r="EQ68" s="205"/>
      <c r="ER68" s="205"/>
      <c r="ES68" s="205"/>
      <c r="ET68" s="205"/>
      <c r="EU68" s="205"/>
      <c r="EV68" s="205"/>
      <c r="EW68" s="205"/>
      <c r="EX68" s="205"/>
      <c r="EY68" s="205"/>
      <c r="EZ68" s="205"/>
      <c r="FA68" s="205"/>
      <c r="FB68" s="205"/>
      <c r="FC68" s="205"/>
      <c r="FD68" s="205"/>
      <c r="FE68" s="205"/>
      <c r="FF68" s="205"/>
      <c r="FG68" s="205"/>
      <c r="FH68" s="205"/>
      <c r="FI68" s="205"/>
      <c r="FJ68" s="205"/>
      <c r="FK68" s="205"/>
      <c r="FL68" s="205"/>
      <c r="FM68" s="205"/>
      <c r="FN68" s="205"/>
      <c r="FO68" s="205"/>
      <c r="FP68" s="205"/>
      <c r="FQ68" s="205"/>
      <c r="FR68" s="205"/>
      <c r="FS68" s="205"/>
      <c r="FT68" s="205"/>
      <c r="FU68" s="205"/>
      <c r="FV68" s="205"/>
      <c r="FW68" s="205"/>
      <c r="FX68" s="205"/>
      <c r="FY68" s="205"/>
      <c r="FZ68" s="205"/>
      <c r="GA68" s="205"/>
      <c r="GB68" s="205"/>
      <c r="GC68" s="205"/>
      <c r="GD68" s="205"/>
      <c r="GE68" s="205"/>
      <c r="GF68" s="205"/>
      <c r="GG68" s="205"/>
      <c r="GH68" s="205"/>
      <c r="GI68" s="205"/>
      <c r="GJ68" s="205"/>
      <c r="GK68" s="205"/>
      <c r="GL68" s="205"/>
      <c r="GM68" s="205"/>
      <c r="GN68" s="205"/>
      <c r="GO68" s="205"/>
      <c r="GP68" s="205"/>
      <c r="GQ68" s="205"/>
      <c r="GR68" s="205"/>
      <c r="GS68" s="205"/>
      <c r="GT68" s="205"/>
      <c r="GU68" s="205"/>
      <c r="GV68" s="205"/>
      <c r="GW68" s="205"/>
      <c r="GX68" s="205"/>
      <c r="GY68" s="205"/>
      <c r="GZ68" s="205"/>
      <c r="HA68" s="205"/>
      <c r="HB68" s="205"/>
      <c r="HC68" s="205"/>
      <c r="HD68" s="205"/>
      <c r="HE68" s="205"/>
      <c r="HF68" s="205"/>
      <c r="HG68" s="205"/>
      <c r="HH68" s="205"/>
      <c r="HI68" s="205"/>
      <c r="HJ68" s="205"/>
      <c r="HK68" s="205"/>
      <c r="HL68" s="205"/>
      <c r="HM68" s="205"/>
      <c r="HN68" s="205"/>
      <c r="HO68" s="205"/>
      <c r="HP68" s="205"/>
      <c r="HQ68" s="205"/>
      <c r="HR68" s="205"/>
      <c r="HS68" s="205"/>
      <c r="HT68" s="205"/>
      <c r="HU68" s="205"/>
      <c r="HV68" s="205"/>
      <c r="HW68" s="205"/>
      <c r="HX68" s="205"/>
      <c r="HY68" s="205"/>
      <c r="HZ68" s="205"/>
      <c r="IA68" s="205"/>
      <c r="IB68" s="205"/>
      <c r="IC68" s="205"/>
      <c r="ID68" s="205"/>
      <c r="IE68" s="205"/>
      <c r="IF68" s="205"/>
      <c r="IG68" s="205"/>
      <c r="IH68" s="205"/>
      <c r="II68" s="205"/>
      <c r="IJ68" s="205"/>
      <c r="IK68" s="205"/>
      <c r="IL68" s="205"/>
      <c r="IM68" s="205"/>
      <c r="IN68" s="205"/>
      <c r="IO68" s="205"/>
      <c r="IP68" s="205"/>
      <c r="IQ68" s="205"/>
      <c r="IR68" s="205"/>
      <c r="IS68" s="205"/>
      <c r="IT68" s="205"/>
      <c r="IU68" s="205"/>
      <c r="IV68" s="205"/>
      <c r="IW68" s="205"/>
      <c r="IX68" s="205"/>
      <c r="IY68" s="205"/>
      <c r="IZ68" s="205"/>
      <c r="JA68" s="205"/>
      <c r="JB68" s="205"/>
      <c r="JC68" s="205"/>
      <c r="JD68" s="205"/>
      <c r="JE68" s="205"/>
      <c r="JF68" s="205"/>
      <c r="JG68" s="205"/>
      <c r="JH68" s="205"/>
      <c r="JI68" s="205"/>
      <c r="JJ68" s="205"/>
      <c r="JK68" s="205"/>
      <c r="JL68" s="205"/>
      <c r="JM68" s="205"/>
      <c r="JN68" s="205"/>
      <c r="JO68" s="205"/>
      <c r="JP68" s="205"/>
      <c r="JQ68" s="205"/>
      <c r="JR68" s="205"/>
      <c r="JS68" s="205"/>
      <c r="JT68" s="205"/>
      <c r="JU68" s="205"/>
      <c r="JV68" s="205"/>
      <c r="JW68" s="205"/>
      <c r="JX68" s="205"/>
      <c r="JY68" s="205"/>
      <c r="JZ68" s="205"/>
      <c r="KA68" s="205"/>
      <c r="KB68" s="205"/>
      <c r="KC68" s="205"/>
      <c r="KD68" s="205"/>
      <c r="KE68" s="205"/>
      <c r="KF68" s="205"/>
      <c r="KG68" s="205"/>
      <c r="KH68" s="205"/>
      <c r="KI68" s="205"/>
      <c r="KJ68" s="205"/>
      <c r="KK68" s="205"/>
      <c r="KL68" s="205"/>
      <c r="KM68" s="205"/>
      <c r="KN68" s="205"/>
      <c r="KO68" s="205"/>
      <c r="KP68" s="205"/>
      <c r="KQ68" s="205"/>
      <c r="KR68" s="205"/>
      <c r="KS68" s="205"/>
      <c r="KT68" s="205"/>
      <c r="KU68" s="205"/>
      <c r="KV68" s="205"/>
      <c r="KW68" s="205"/>
      <c r="KX68" s="205"/>
      <c r="KY68" s="205"/>
      <c r="KZ68" s="205"/>
      <c r="LA68" s="205"/>
      <c r="LB68" s="205"/>
      <c r="LC68" s="205"/>
      <c r="LD68" s="205"/>
      <c r="LE68" s="205"/>
      <c r="LF68" s="205"/>
      <c r="LG68" s="205"/>
      <c r="LH68" s="205"/>
      <c r="LI68" s="205"/>
      <c r="LJ68" s="205"/>
      <c r="LK68" s="205"/>
      <c r="LL68" s="205"/>
      <c r="LM68" s="205"/>
      <c r="LN68" s="205"/>
      <c r="LO68" s="205"/>
      <c r="LP68" s="205"/>
      <c r="LQ68" s="205"/>
      <c r="LR68" s="205"/>
      <c r="LS68" s="205"/>
      <c r="LT68" s="205"/>
      <c r="LU68" s="205"/>
      <c r="LV68" s="205"/>
      <c r="LW68" s="205"/>
      <c r="LX68" s="205"/>
      <c r="LY68" s="205"/>
      <c r="LZ68" s="205"/>
      <c r="MA68" s="205"/>
      <c r="MB68" s="205"/>
      <c r="MC68" s="205"/>
      <c r="MD68" s="205"/>
      <c r="ME68" s="205"/>
      <c r="MF68" s="205"/>
      <c r="MG68" s="205"/>
      <c r="MH68" s="205"/>
      <c r="MI68" s="205"/>
      <c r="MJ68" s="205"/>
      <c r="MK68" s="205"/>
      <c r="ML68" s="205"/>
      <c r="MM68" s="205"/>
      <c r="MN68" s="205"/>
      <c r="MO68" s="205"/>
      <c r="MP68" s="205"/>
      <c r="MQ68" s="205"/>
      <c r="MR68" s="205"/>
      <c r="MS68" s="205"/>
      <c r="MT68" s="205"/>
      <c r="MU68" s="205"/>
      <c r="MV68" s="205"/>
      <c r="MW68" s="205"/>
      <c r="MX68" s="205"/>
      <c r="MY68" s="205"/>
      <c r="MZ68" s="205"/>
      <c r="NA68" s="205"/>
      <c r="NB68" s="205"/>
      <c r="NC68" s="205"/>
      <c r="ND68" s="205"/>
      <c r="NE68" s="205"/>
      <c r="NF68" s="205"/>
      <c r="NG68" s="205"/>
      <c r="NH68" s="205"/>
      <c r="NI68" s="205"/>
      <c r="NJ68" s="205"/>
      <c r="NK68" s="205"/>
      <c r="NL68" s="205"/>
      <c r="NM68" s="205"/>
      <c r="NN68" s="205"/>
      <c r="NO68" s="205"/>
      <c r="NP68" s="205"/>
      <c r="NQ68" s="205"/>
      <c r="NR68" s="205"/>
      <c r="NS68" s="205"/>
      <c r="NT68" s="205"/>
      <c r="NU68" s="205"/>
      <c r="NV68" s="205"/>
      <c r="NW68" s="205"/>
      <c r="NX68" s="205"/>
      <c r="NY68" s="205"/>
      <c r="NZ68" s="205"/>
      <c r="OA68" s="205"/>
      <c r="OB68" s="205"/>
      <c r="OC68" s="205"/>
      <c r="OD68" s="205"/>
      <c r="OE68" s="205"/>
      <c r="OF68" s="205"/>
      <c r="OG68" s="205"/>
      <c r="OH68" s="205"/>
      <c r="OI68" s="205"/>
      <c r="OJ68" s="205"/>
      <c r="OK68" s="205"/>
      <c r="OL68" s="205"/>
      <c r="OM68" s="205"/>
      <c r="ON68" s="205"/>
      <c r="OO68" s="205"/>
      <c r="OP68" s="205"/>
      <c r="OQ68" s="205"/>
      <c r="OR68" s="205"/>
      <c r="OS68" s="205"/>
      <c r="OT68" s="205"/>
      <c r="OU68" s="205"/>
      <c r="OV68" s="205"/>
      <c r="OW68" s="205"/>
      <c r="OX68" s="205"/>
      <c r="OY68" s="205"/>
      <c r="OZ68" s="205"/>
      <c r="PA68" s="205"/>
      <c r="PB68" s="205"/>
      <c r="PC68" s="205"/>
      <c r="PD68" s="205"/>
      <c r="PE68" s="205"/>
      <c r="PF68" s="205"/>
      <c r="PG68" s="205"/>
      <c r="PH68" s="205"/>
      <c r="PI68" s="205"/>
      <c r="PJ68" s="205"/>
      <c r="PK68" s="205"/>
      <c r="PL68" s="205"/>
      <c r="PM68" s="205"/>
      <c r="PN68" s="205"/>
      <c r="PO68" s="205"/>
      <c r="PP68" s="205"/>
      <c r="PQ68" s="205"/>
      <c r="PR68" s="205"/>
      <c r="PS68" s="205"/>
      <c r="PT68" s="205"/>
      <c r="PU68" s="205"/>
      <c r="PV68" s="205"/>
      <c r="PW68" s="205"/>
      <c r="PX68" s="205"/>
      <c r="PY68" s="205"/>
      <c r="PZ68" s="205"/>
      <c r="QA68" s="205"/>
      <c r="QB68" s="205"/>
      <c r="QC68" s="205"/>
      <c r="QD68" s="205"/>
      <c r="QE68" s="205"/>
      <c r="QF68" s="205"/>
      <c r="QG68" s="205"/>
      <c r="QH68" s="205"/>
      <c r="QI68" s="205"/>
      <c r="QJ68" s="205"/>
      <c r="QK68" s="205"/>
      <c r="QL68" s="205"/>
      <c r="QM68" s="205"/>
      <c r="QN68" s="205"/>
      <c r="QO68" s="205"/>
      <c r="QP68" s="205"/>
      <c r="QQ68" s="205"/>
      <c r="QR68" s="205"/>
      <c r="QS68" s="205"/>
      <c r="QT68" s="205"/>
      <c r="QU68" s="205"/>
      <c r="QV68" s="205"/>
      <c r="QW68" s="205"/>
      <c r="QX68" s="205"/>
      <c r="QY68" s="205"/>
      <c r="QZ68" s="205"/>
      <c r="RA68" s="205"/>
      <c r="RB68" s="205"/>
      <c r="RC68" s="205"/>
      <c r="RD68" s="205"/>
      <c r="RE68" s="205"/>
      <c r="RF68" s="205"/>
      <c r="RG68" s="205"/>
      <c r="RH68" s="205"/>
      <c r="RI68" s="205"/>
      <c r="RJ68" s="205"/>
      <c r="RK68" s="205"/>
      <c r="RL68" s="205"/>
      <c r="RM68" s="205"/>
      <c r="RN68" s="205"/>
      <c r="RO68" s="205"/>
      <c r="RP68" s="205"/>
      <c r="RQ68" s="205"/>
      <c r="RR68" s="205"/>
      <c r="RS68" s="205"/>
      <c r="RT68" s="205"/>
      <c r="RU68" s="205"/>
      <c r="RV68" s="205"/>
      <c r="RW68" s="205"/>
      <c r="RX68" s="205"/>
      <c r="RY68" s="205"/>
    </row>
    <row r="69" s="195" customFormat="1" spans="1:493">
      <c r="A69" s="202"/>
      <c r="B69" s="200">
        <v>67</v>
      </c>
      <c r="C69" s="201" t="s">
        <v>2879</v>
      </c>
      <c r="D69" s="200" t="s">
        <v>2880</v>
      </c>
      <c r="E69" s="200">
        <v>11.3</v>
      </c>
      <c r="F69" s="200">
        <v>12</v>
      </c>
      <c r="G69" s="200">
        <v>5</v>
      </c>
      <c r="H69" s="200">
        <v>60</v>
      </c>
      <c r="I69" s="200">
        <v>56.5</v>
      </c>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c r="BK69" s="205"/>
      <c r="BL69" s="205"/>
      <c r="BM69" s="205"/>
      <c r="BN69" s="205"/>
      <c r="BO69" s="205"/>
      <c r="BP69" s="205"/>
      <c r="BQ69" s="205"/>
      <c r="BR69" s="205"/>
      <c r="BS69" s="205"/>
      <c r="BT69" s="205"/>
      <c r="BU69" s="205"/>
      <c r="BV69" s="205"/>
      <c r="BW69" s="205"/>
      <c r="BX69" s="205"/>
      <c r="BY69" s="205"/>
      <c r="BZ69" s="205"/>
      <c r="CA69" s="205"/>
      <c r="CB69" s="205"/>
      <c r="CC69" s="205"/>
      <c r="CD69" s="205"/>
      <c r="CE69" s="205"/>
      <c r="CF69" s="205"/>
      <c r="CG69" s="205"/>
      <c r="CH69" s="205"/>
      <c r="CI69" s="205"/>
      <c r="CJ69" s="205"/>
      <c r="CK69" s="205"/>
      <c r="CL69" s="205"/>
      <c r="CM69" s="205"/>
      <c r="CN69" s="205"/>
      <c r="CO69" s="205"/>
      <c r="CP69" s="205"/>
      <c r="CQ69" s="205"/>
      <c r="CR69" s="205"/>
      <c r="CS69" s="205"/>
      <c r="CT69" s="205"/>
      <c r="CU69" s="205"/>
      <c r="CV69" s="205"/>
      <c r="CW69" s="205"/>
      <c r="CX69" s="205"/>
      <c r="CY69" s="205"/>
      <c r="CZ69" s="205"/>
      <c r="DA69" s="205"/>
      <c r="DB69" s="205"/>
      <c r="DC69" s="205"/>
      <c r="DD69" s="205"/>
      <c r="DE69" s="205"/>
      <c r="DF69" s="205"/>
      <c r="DG69" s="205"/>
      <c r="DH69" s="205"/>
      <c r="DI69" s="205"/>
      <c r="DJ69" s="205"/>
      <c r="DK69" s="205"/>
      <c r="DL69" s="205"/>
      <c r="DM69" s="205"/>
      <c r="DN69" s="205"/>
      <c r="DO69" s="205"/>
      <c r="DP69" s="205"/>
      <c r="DQ69" s="205"/>
      <c r="DR69" s="205"/>
      <c r="DS69" s="205"/>
      <c r="DT69" s="205"/>
      <c r="DU69" s="205"/>
      <c r="DV69" s="205"/>
      <c r="DW69" s="205"/>
      <c r="DX69" s="205"/>
      <c r="DY69" s="205"/>
      <c r="DZ69" s="205"/>
      <c r="EA69" s="205"/>
      <c r="EB69" s="205"/>
      <c r="EC69" s="205"/>
      <c r="ED69" s="205"/>
      <c r="EE69" s="205"/>
      <c r="EF69" s="205"/>
      <c r="EG69" s="205"/>
      <c r="EH69" s="205"/>
      <c r="EI69" s="205"/>
      <c r="EJ69" s="205"/>
      <c r="EK69" s="205"/>
      <c r="EL69" s="205"/>
      <c r="EM69" s="205"/>
      <c r="EN69" s="205"/>
      <c r="EO69" s="205"/>
      <c r="EP69" s="205"/>
      <c r="EQ69" s="205"/>
      <c r="ER69" s="205"/>
      <c r="ES69" s="205"/>
      <c r="ET69" s="205"/>
      <c r="EU69" s="205"/>
      <c r="EV69" s="205"/>
      <c r="EW69" s="205"/>
      <c r="EX69" s="205"/>
      <c r="EY69" s="205"/>
      <c r="EZ69" s="205"/>
      <c r="FA69" s="205"/>
      <c r="FB69" s="205"/>
      <c r="FC69" s="205"/>
      <c r="FD69" s="205"/>
      <c r="FE69" s="205"/>
      <c r="FF69" s="205"/>
      <c r="FG69" s="205"/>
      <c r="FH69" s="205"/>
      <c r="FI69" s="205"/>
      <c r="FJ69" s="205"/>
      <c r="FK69" s="205"/>
      <c r="FL69" s="205"/>
      <c r="FM69" s="205"/>
      <c r="FN69" s="205"/>
      <c r="FO69" s="205"/>
      <c r="FP69" s="205"/>
      <c r="FQ69" s="205"/>
      <c r="FR69" s="205"/>
      <c r="FS69" s="205"/>
      <c r="FT69" s="205"/>
      <c r="FU69" s="205"/>
      <c r="FV69" s="205"/>
      <c r="FW69" s="205"/>
      <c r="FX69" s="205"/>
      <c r="FY69" s="205"/>
      <c r="FZ69" s="205"/>
      <c r="GA69" s="205"/>
      <c r="GB69" s="205"/>
      <c r="GC69" s="205"/>
      <c r="GD69" s="205"/>
      <c r="GE69" s="205"/>
      <c r="GF69" s="205"/>
      <c r="GG69" s="205"/>
      <c r="GH69" s="205"/>
      <c r="GI69" s="205"/>
      <c r="GJ69" s="205"/>
      <c r="GK69" s="205"/>
      <c r="GL69" s="205"/>
      <c r="GM69" s="205"/>
      <c r="GN69" s="205"/>
      <c r="GO69" s="205"/>
      <c r="GP69" s="205"/>
      <c r="GQ69" s="205"/>
      <c r="GR69" s="205"/>
      <c r="GS69" s="205"/>
      <c r="GT69" s="205"/>
      <c r="GU69" s="205"/>
      <c r="GV69" s="205"/>
      <c r="GW69" s="205"/>
      <c r="GX69" s="205"/>
      <c r="GY69" s="205"/>
      <c r="GZ69" s="205"/>
      <c r="HA69" s="205"/>
      <c r="HB69" s="205"/>
      <c r="HC69" s="205"/>
      <c r="HD69" s="205"/>
      <c r="HE69" s="205"/>
      <c r="HF69" s="205"/>
      <c r="HG69" s="205"/>
      <c r="HH69" s="205"/>
      <c r="HI69" s="205"/>
      <c r="HJ69" s="205"/>
      <c r="HK69" s="205"/>
      <c r="HL69" s="205"/>
      <c r="HM69" s="205"/>
      <c r="HN69" s="205"/>
      <c r="HO69" s="205"/>
      <c r="HP69" s="205"/>
      <c r="HQ69" s="205"/>
      <c r="HR69" s="205"/>
      <c r="HS69" s="205"/>
      <c r="HT69" s="205"/>
      <c r="HU69" s="205"/>
      <c r="HV69" s="205"/>
      <c r="HW69" s="205"/>
      <c r="HX69" s="205"/>
      <c r="HY69" s="205"/>
      <c r="HZ69" s="205"/>
      <c r="IA69" s="205"/>
      <c r="IB69" s="205"/>
      <c r="IC69" s="205"/>
      <c r="ID69" s="205"/>
      <c r="IE69" s="205"/>
      <c r="IF69" s="205"/>
      <c r="IG69" s="205"/>
      <c r="IH69" s="205"/>
      <c r="II69" s="205"/>
      <c r="IJ69" s="205"/>
      <c r="IK69" s="205"/>
      <c r="IL69" s="205"/>
      <c r="IM69" s="205"/>
      <c r="IN69" s="205"/>
      <c r="IO69" s="205"/>
      <c r="IP69" s="205"/>
      <c r="IQ69" s="205"/>
      <c r="IR69" s="205"/>
      <c r="IS69" s="205"/>
      <c r="IT69" s="205"/>
      <c r="IU69" s="205"/>
      <c r="IV69" s="205"/>
      <c r="IW69" s="205"/>
      <c r="IX69" s="205"/>
      <c r="IY69" s="205"/>
      <c r="IZ69" s="205"/>
      <c r="JA69" s="205"/>
      <c r="JB69" s="205"/>
      <c r="JC69" s="205"/>
      <c r="JD69" s="205"/>
      <c r="JE69" s="205"/>
      <c r="JF69" s="205"/>
      <c r="JG69" s="205"/>
      <c r="JH69" s="205"/>
      <c r="JI69" s="205"/>
      <c r="JJ69" s="205"/>
      <c r="JK69" s="205"/>
      <c r="JL69" s="205"/>
      <c r="JM69" s="205"/>
      <c r="JN69" s="205"/>
      <c r="JO69" s="205"/>
      <c r="JP69" s="205"/>
      <c r="JQ69" s="205"/>
      <c r="JR69" s="205"/>
      <c r="JS69" s="205"/>
      <c r="JT69" s="205"/>
      <c r="JU69" s="205"/>
      <c r="JV69" s="205"/>
      <c r="JW69" s="205"/>
      <c r="JX69" s="205"/>
      <c r="JY69" s="205"/>
      <c r="JZ69" s="205"/>
      <c r="KA69" s="205"/>
      <c r="KB69" s="205"/>
      <c r="KC69" s="205"/>
      <c r="KD69" s="205"/>
      <c r="KE69" s="205"/>
      <c r="KF69" s="205"/>
      <c r="KG69" s="205"/>
      <c r="KH69" s="205"/>
      <c r="KI69" s="205"/>
      <c r="KJ69" s="205"/>
      <c r="KK69" s="205"/>
      <c r="KL69" s="205"/>
      <c r="KM69" s="205"/>
      <c r="KN69" s="205"/>
      <c r="KO69" s="205"/>
      <c r="KP69" s="205"/>
      <c r="KQ69" s="205"/>
      <c r="KR69" s="205"/>
      <c r="KS69" s="205"/>
      <c r="KT69" s="205"/>
      <c r="KU69" s="205"/>
      <c r="KV69" s="205"/>
      <c r="KW69" s="205"/>
      <c r="KX69" s="205"/>
      <c r="KY69" s="205"/>
      <c r="KZ69" s="205"/>
      <c r="LA69" s="205"/>
      <c r="LB69" s="205"/>
      <c r="LC69" s="205"/>
      <c r="LD69" s="205"/>
      <c r="LE69" s="205"/>
      <c r="LF69" s="205"/>
      <c r="LG69" s="205"/>
      <c r="LH69" s="205"/>
      <c r="LI69" s="205"/>
      <c r="LJ69" s="205"/>
      <c r="LK69" s="205"/>
      <c r="LL69" s="205"/>
      <c r="LM69" s="205"/>
      <c r="LN69" s="205"/>
      <c r="LO69" s="205"/>
      <c r="LP69" s="205"/>
      <c r="LQ69" s="205"/>
      <c r="LR69" s="205"/>
      <c r="LS69" s="205"/>
      <c r="LT69" s="205"/>
      <c r="LU69" s="205"/>
      <c r="LV69" s="205"/>
      <c r="LW69" s="205"/>
      <c r="LX69" s="205"/>
      <c r="LY69" s="205"/>
      <c r="LZ69" s="205"/>
      <c r="MA69" s="205"/>
      <c r="MB69" s="205"/>
      <c r="MC69" s="205"/>
      <c r="MD69" s="205"/>
      <c r="ME69" s="205"/>
      <c r="MF69" s="205"/>
      <c r="MG69" s="205"/>
      <c r="MH69" s="205"/>
      <c r="MI69" s="205"/>
      <c r="MJ69" s="205"/>
      <c r="MK69" s="205"/>
      <c r="ML69" s="205"/>
      <c r="MM69" s="205"/>
      <c r="MN69" s="205"/>
      <c r="MO69" s="205"/>
      <c r="MP69" s="205"/>
      <c r="MQ69" s="205"/>
      <c r="MR69" s="205"/>
      <c r="MS69" s="205"/>
      <c r="MT69" s="205"/>
      <c r="MU69" s="205"/>
      <c r="MV69" s="205"/>
      <c r="MW69" s="205"/>
      <c r="MX69" s="205"/>
      <c r="MY69" s="205"/>
      <c r="MZ69" s="205"/>
      <c r="NA69" s="205"/>
      <c r="NB69" s="205"/>
      <c r="NC69" s="205"/>
      <c r="ND69" s="205"/>
      <c r="NE69" s="205"/>
      <c r="NF69" s="205"/>
      <c r="NG69" s="205"/>
      <c r="NH69" s="205"/>
      <c r="NI69" s="205"/>
      <c r="NJ69" s="205"/>
      <c r="NK69" s="205"/>
      <c r="NL69" s="205"/>
      <c r="NM69" s="205"/>
      <c r="NN69" s="205"/>
      <c r="NO69" s="205"/>
      <c r="NP69" s="205"/>
      <c r="NQ69" s="205"/>
      <c r="NR69" s="205"/>
      <c r="NS69" s="205"/>
      <c r="NT69" s="205"/>
      <c r="NU69" s="205"/>
      <c r="NV69" s="205"/>
      <c r="NW69" s="205"/>
      <c r="NX69" s="205"/>
      <c r="NY69" s="205"/>
      <c r="NZ69" s="205"/>
      <c r="OA69" s="205"/>
      <c r="OB69" s="205"/>
      <c r="OC69" s="205"/>
      <c r="OD69" s="205"/>
      <c r="OE69" s="205"/>
      <c r="OF69" s="205"/>
      <c r="OG69" s="205"/>
      <c r="OH69" s="205"/>
      <c r="OI69" s="205"/>
      <c r="OJ69" s="205"/>
      <c r="OK69" s="205"/>
      <c r="OL69" s="205"/>
      <c r="OM69" s="205"/>
      <c r="ON69" s="205"/>
      <c r="OO69" s="205"/>
      <c r="OP69" s="205"/>
      <c r="OQ69" s="205"/>
      <c r="OR69" s="205"/>
      <c r="OS69" s="205"/>
      <c r="OT69" s="205"/>
      <c r="OU69" s="205"/>
      <c r="OV69" s="205"/>
      <c r="OW69" s="205"/>
      <c r="OX69" s="205"/>
      <c r="OY69" s="205"/>
      <c r="OZ69" s="205"/>
      <c r="PA69" s="205"/>
      <c r="PB69" s="205"/>
      <c r="PC69" s="205"/>
      <c r="PD69" s="205"/>
      <c r="PE69" s="205"/>
      <c r="PF69" s="205"/>
      <c r="PG69" s="205"/>
      <c r="PH69" s="205"/>
      <c r="PI69" s="205"/>
      <c r="PJ69" s="205"/>
      <c r="PK69" s="205"/>
      <c r="PL69" s="205"/>
      <c r="PM69" s="205"/>
      <c r="PN69" s="205"/>
      <c r="PO69" s="205"/>
      <c r="PP69" s="205"/>
      <c r="PQ69" s="205"/>
      <c r="PR69" s="205"/>
      <c r="PS69" s="205"/>
      <c r="PT69" s="205"/>
      <c r="PU69" s="205"/>
      <c r="PV69" s="205"/>
      <c r="PW69" s="205"/>
      <c r="PX69" s="205"/>
      <c r="PY69" s="205"/>
      <c r="PZ69" s="205"/>
      <c r="QA69" s="205"/>
      <c r="QB69" s="205"/>
      <c r="QC69" s="205"/>
      <c r="QD69" s="205"/>
      <c r="QE69" s="205"/>
      <c r="QF69" s="205"/>
      <c r="QG69" s="205"/>
      <c r="QH69" s="205"/>
      <c r="QI69" s="205"/>
      <c r="QJ69" s="205"/>
      <c r="QK69" s="205"/>
      <c r="QL69" s="205"/>
      <c r="QM69" s="205"/>
      <c r="QN69" s="205"/>
      <c r="QO69" s="205"/>
      <c r="QP69" s="205"/>
      <c r="QQ69" s="205"/>
      <c r="QR69" s="205"/>
      <c r="QS69" s="205"/>
      <c r="QT69" s="205"/>
      <c r="QU69" s="205"/>
      <c r="QV69" s="205"/>
      <c r="QW69" s="205"/>
      <c r="QX69" s="205"/>
      <c r="QY69" s="205"/>
      <c r="QZ69" s="205"/>
      <c r="RA69" s="205"/>
      <c r="RB69" s="205"/>
      <c r="RC69" s="205"/>
      <c r="RD69" s="205"/>
      <c r="RE69" s="205"/>
      <c r="RF69" s="205"/>
      <c r="RG69" s="205"/>
      <c r="RH69" s="205"/>
      <c r="RI69" s="205"/>
      <c r="RJ69" s="205"/>
      <c r="RK69" s="205"/>
      <c r="RL69" s="205"/>
      <c r="RM69" s="205"/>
      <c r="RN69" s="205"/>
      <c r="RO69" s="205"/>
      <c r="RP69" s="205"/>
      <c r="RQ69" s="205"/>
      <c r="RR69" s="205"/>
      <c r="RS69" s="205"/>
      <c r="RT69" s="205"/>
      <c r="RU69" s="205"/>
      <c r="RV69" s="205"/>
      <c r="RW69" s="205"/>
      <c r="RX69" s="205"/>
      <c r="RY69" s="205"/>
    </row>
    <row r="70" s="195" customFormat="1" spans="1:493">
      <c r="A70" s="202"/>
      <c r="B70" s="200">
        <v>68</v>
      </c>
      <c r="C70" s="201" t="s">
        <v>2881</v>
      </c>
      <c r="D70" s="200" t="s">
        <v>2882</v>
      </c>
      <c r="E70" s="200">
        <v>39.8</v>
      </c>
      <c r="F70" s="200">
        <v>6</v>
      </c>
      <c r="G70" s="200">
        <v>5</v>
      </c>
      <c r="H70" s="200">
        <v>30</v>
      </c>
      <c r="I70" s="200">
        <v>199</v>
      </c>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5"/>
      <c r="AY70" s="205"/>
      <c r="AZ70" s="205"/>
      <c r="BA70" s="205"/>
      <c r="BB70" s="205"/>
      <c r="BC70" s="205"/>
      <c r="BD70" s="205"/>
      <c r="BE70" s="205"/>
      <c r="BF70" s="205"/>
      <c r="BG70" s="205"/>
      <c r="BH70" s="205"/>
      <c r="BI70" s="205"/>
      <c r="BJ70" s="205"/>
      <c r="BK70" s="205"/>
      <c r="BL70" s="205"/>
      <c r="BM70" s="205"/>
      <c r="BN70" s="205"/>
      <c r="BO70" s="205"/>
      <c r="BP70" s="205"/>
      <c r="BQ70" s="205"/>
      <c r="BR70" s="205"/>
      <c r="BS70" s="205"/>
      <c r="BT70" s="205"/>
      <c r="BU70" s="205"/>
      <c r="BV70" s="205"/>
      <c r="BW70" s="205"/>
      <c r="BX70" s="205"/>
      <c r="BY70" s="205"/>
      <c r="BZ70" s="205"/>
      <c r="CA70" s="205"/>
      <c r="CB70" s="205"/>
      <c r="CC70" s="205"/>
      <c r="CD70" s="205"/>
      <c r="CE70" s="205"/>
      <c r="CF70" s="205"/>
      <c r="CG70" s="205"/>
      <c r="CH70" s="205"/>
      <c r="CI70" s="205"/>
      <c r="CJ70" s="205"/>
      <c r="CK70" s="205"/>
      <c r="CL70" s="205"/>
      <c r="CM70" s="205"/>
      <c r="CN70" s="205"/>
      <c r="CO70" s="205"/>
      <c r="CP70" s="205"/>
      <c r="CQ70" s="205"/>
      <c r="CR70" s="205"/>
      <c r="CS70" s="205"/>
      <c r="CT70" s="205"/>
      <c r="CU70" s="205"/>
      <c r="CV70" s="205"/>
      <c r="CW70" s="205"/>
      <c r="CX70" s="205"/>
      <c r="CY70" s="205"/>
      <c r="CZ70" s="205"/>
      <c r="DA70" s="205"/>
      <c r="DB70" s="205"/>
      <c r="DC70" s="205"/>
      <c r="DD70" s="205"/>
      <c r="DE70" s="205"/>
      <c r="DF70" s="205"/>
      <c r="DG70" s="205"/>
      <c r="DH70" s="205"/>
      <c r="DI70" s="205"/>
      <c r="DJ70" s="205"/>
      <c r="DK70" s="205"/>
      <c r="DL70" s="205"/>
      <c r="DM70" s="205"/>
      <c r="DN70" s="205"/>
      <c r="DO70" s="205"/>
      <c r="DP70" s="205"/>
      <c r="DQ70" s="205"/>
      <c r="DR70" s="205"/>
      <c r="DS70" s="205"/>
      <c r="DT70" s="205"/>
      <c r="DU70" s="205"/>
      <c r="DV70" s="205"/>
      <c r="DW70" s="205"/>
      <c r="DX70" s="205"/>
      <c r="DY70" s="205"/>
      <c r="DZ70" s="205"/>
      <c r="EA70" s="205"/>
      <c r="EB70" s="205"/>
      <c r="EC70" s="205"/>
      <c r="ED70" s="205"/>
      <c r="EE70" s="205"/>
      <c r="EF70" s="205"/>
      <c r="EG70" s="205"/>
      <c r="EH70" s="205"/>
      <c r="EI70" s="205"/>
      <c r="EJ70" s="205"/>
      <c r="EK70" s="205"/>
      <c r="EL70" s="205"/>
      <c r="EM70" s="205"/>
      <c r="EN70" s="205"/>
      <c r="EO70" s="205"/>
      <c r="EP70" s="205"/>
      <c r="EQ70" s="205"/>
      <c r="ER70" s="205"/>
      <c r="ES70" s="205"/>
      <c r="ET70" s="205"/>
      <c r="EU70" s="205"/>
      <c r="EV70" s="205"/>
      <c r="EW70" s="205"/>
      <c r="EX70" s="205"/>
      <c r="EY70" s="205"/>
      <c r="EZ70" s="205"/>
      <c r="FA70" s="205"/>
      <c r="FB70" s="205"/>
      <c r="FC70" s="205"/>
      <c r="FD70" s="205"/>
      <c r="FE70" s="205"/>
      <c r="FF70" s="205"/>
      <c r="FG70" s="205"/>
      <c r="FH70" s="205"/>
      <c r="FI70" s="205"/>
      <c r="FJ70" s="205"/>
      <c r="FK70" s="205"/>
      <c r="FL70" s="205"/>
      <c r="FM70" s="205"/>
      <c r="FN70" s="205"/>
      <c r="FO70" s="205"/>
      <c r="FP70" s="205"/>
      <c r="FQ70" s="205"/>
      <c r="FR70" s="205"/>
      <c r="FS70" s="205"/>
      <c r="FT70" s="205"/>
      <c r="FU70" s="205"/>
      <c r="FV70" s="205"/>
      <c r="FW70" s="205"/>
      <c r="FX70" s="205"/>
      <c r="FY70" s="205"/>
      <c r="FZ70" s="205"/>
      <c r="GA70" s="205"/>
      <c r="GB70" s="205"/>
      <c r="GC70" s="205"/>
      <c r="GD70" s="205"/>
      <c r="GE70" s="205"/>
      <c r="GF70" s="205"/>
      <c r="GG70" s="205"/>
      <c r="GH70" s="205"/>
      <c r="GI70" s="205"/>
      <c r="GJ70" s="205"/>
      <c r="GK70" s="205"/>
      <c r="GL70" s="205"/>
      <c r="GM70" s="205"/>
      <c r="GN70" s="205"/>
      <c r="GO70" s="205"/>
      <c r="GP70" s="205"/>
      <c r="GQ70" s="205"/>
      <c r="GR70" s="205"/>
      <c r="GS70" s="205"/>
      <c r="GT70" s="205"/>
      <c r="GU70" s="205"/>
      <c r="GV70" s="205"/>
      <c r="GW70" s="205"/>
      <c r="GX70" s="205"/>
      <c r="GY70" s="205"/>
      <c r="GZ70" s="205"/>
      <c r="HA70" s="205"/>
      <c r="HB70" s="205"/>
      <c r="HC70" s="205"/>
      <c r="HD70" s="205"/>
      <c r="HE70" s="205"/>
      <c r="HF70" s="205"/>
      <c r="HG70" s="205"/>
      <c r="HH70" s="205"/>
      <c r="HI70" s="205"/>
      <c r="HJ70" s="205"/>
      <c r="HK70" s="205"/>
      <c r="HL70" s="205"/>
      <c r="HM70" s="205"/>
      <c r="HN70" s="205"/>
      <c r="HO70" s="205"/>
      <c r="HP70" s="205"/>
      <c r="HQ70" s="205"/>
      <c r="HR70" s="205"/>
      <c r="HS70" s="205"/>
      <c r="HT70" s="205"/>
      <c r="HU70" s="205"/>
      <c r="HV70" s="205"/>
      <c r="HW70" s="205"/>
      <c r="HX70" s="205"/>
      <c r="HY70" s="205"/>
      <c r="HZ70" s="205"/>
      <c r="IA70" s="205"/>
      <c r="IB70" s="205"/>
      <c r="IC70" s="205"/>
      <c r="ID70" s="205"/>
      <c r="IE70" s="205"/>
      <c r="IF70" s="205"/>
      <c r="IG70" s="205"/>
      <c r="IH70" s="205"/>
      <c r="II70" s="205"/>
      <c r="IJ70" s="205"/>
      <c r="IK70" s="205"/>
      <c r="IL70" s="205"/>
      <c r="IM70" s="205"/>
      <c r="IN70" s="205"/>
      <c r="IO70" s="205"/>
      <c r="IP70" s="205"/>
      <c r="IQ70" s="205"/>
      <c r="IR70" s="205"/>
      <c r="IS70" s="205"/>
      <c r="IT70" s="205"/>
      <c r="IU70" s="205"/>
      <c r="IV70" s="205"/>
      <c r="IW70" s="205"/>
      <c r="IX70" s="205"/>
      <c r="IY70" s="205"/>
      <c r="IZ70" s="205"/>
      <c r="JA70" s="205"/>
      <c r="JB70" s="205"/>
      <c r="JC70" s="205"/>
      <c r="JD70" s="205"/>
      <c r="JE70" s="205"/>
      <c r="JF70" s="205"/>
      <c r="JG70" s="205"/>
      <c r="JH70" s="205"/>
      <c r="JI70" s="205"/>
      <c r="JJ70" s="205"/>
      <c r="JK70" s="205"/>
      <c r="JL70" s="205"/>
      <c r="JM70" s="205"/>
      <c r="JN70" s="205"/>
      <c r="JO70" s="205"/>
      <c r="JP70" s="205"/>
      <c r="JQ70" s="205"/>
      <c r="JR70" s="205"/>
      <c r="JS70" s="205"/>
      <c r="JT70" s="205"/>
      <c r="JU70" s="205"/>
      <c r="JV70" s="205"/>
      <c r="JW70" s="205"/>
      <c r="JX70" s="205"/>
      <c r="JY70" s="205"/>
      <c r="JZ70" s="205"/>
      <c r="KA70" s="205"/>
      <c r="KB70" s="205"/>
      <c r="KC70" s="205"/>
      <c r="KD70" s="205"/>
      <c r="KE70" s="205"/>
      <c r="KF70" s="205"/>
      <c r="KG70" s="205"/>
      <c r="KH70" s="205"/>
      <c r="KI70" s="205"/>
      <c r="KJ70" s="205"/>
      <c r="KK70" s="205"/>
      <c r="KL70" s="205"/>
      <c r="KM70" s="205"/>
      <c r="KN70" s="205"/>
      <c r="KO70" s="205"/>
      <c r="KP70" s="205"/>
      <c r="KQ70" s="205"/>
      <c r="KR70" s="205"/>
      <c r="KS70" s="205"/>
      <c r="KT70" s="205"/>
      <c r="KU70" s="205"/>
      <c r="KV70" s="205"/>
      <c r="KW70" s="205"/>
      <c r="KX70" s="205"/>
      <c r="KY70" s="205"/>
      <c r="KZ70" s="205"/>
      <c r="LA70" s="205"/>
      <c r="LB70" s="205"/>
      <c r="LC70" s="205"/>
      <c r="LD70" s="205"/>
      <c r="LE70" s="205"/>
      <c r="LF70" s="205"/>
      <c r="LG70" s="205"/>
      <c r="LH70" s="205"/>
      <c r="LI70" s="205"/>
      <c r="LJ70" s="205"/>
      <c r="LK70" s="205"/>
      <c r="LL70" s="205"/>
      <c r="LM70" s="205"/>
      <c r="LN70" s="205"/>
      <c r="LO70" s="205"/>
      <c r="LP70" s="205"/>
      <c r="LQ70" s="205"/>
      <c r="LR70" s="205"/>
      <c r="LS70" s="205"/>
      <c r="LT70" s="205"/>
      <c r="LU70" s="205"/>
      <c r="LV70" s="205"/>
      <c r="LW70" s="205"/>
      <c r="LX70" s="205"/>
      <c r="LY70" s="205"/>
      <c r="LZ70" s="205"/>
      <c r="MA70" s="205"/>
      <c r="MB70" s="205"/>
      <c r="MC70" s="205"/>
      <c r="MD70" s="205"/>
      <c r="ME70" s="205"/>
      <c r="MF70" s="205"/>
      <c r="MG70" s="205"/>
      <c r="MH70" s="205"/>
      <c r="MI70" s="205"/>
      <c r="MJ70" s="205"/>
      <c r="MK70" s="205"/>
      <c r="ML70" s="205"/>
      <c r="MM70" s="205"/>
      <c r="MN70" s="205"/>
      <c r="MO70" s="205"/>
      <c r="MP70" s="205"/>
      <c r="MQ70" s="205"/>
      <c r="MR70" s="205"/>
      <c r="MS70" s="205"/>
      <c r="MT70" s="205"/>
      <c r="MU70" s="205"/>
      <c r="MV70" s="205"/>
      <c r="MW70" s="205"/>
      <c r="MX70" s="205"/>
      <c r="MY70" s="205"/>
      <c r="MZ70" s="205"/>
      <c r="NA70" s="205"/>
      <c r="NB70" s="205"/>
      <c r="NC70" s="205"/>
      <c r="ND70" s="205"/>
      <c r="NE70" s="205"/>
      <c r="NF70" s="205"/>
      <c r="NG70" s="205"/>
      <c r="NH70" s="205"/>
      <c r="NI70" s="205"/>
      <c r="NJ70" s="205"/>
      <c r="NK70" s="205"/>
      <c r="NL70" s="205"/>
      <c r="NM70" s="205"/>
      <c r="NN70" s="205"/>
      <c r="NO70" s="205"/>
      <c r="NP70" s="205"/>
      <c r="NQ70" s="205"/>
      <c r="NR70" s="205"/>
      <c r="NS70" s="205"/>
      <c r="NT70" s="205"/>
      <c r="NU70" s="205"/>
      <c r="NV70" s="205"/>
      <c r="NW70" s="205"/>
      <c r="NX70" s="205"/>
      <c r="NY70" s="205"/>
      <c r="NZ70" s="205"/>
      <c r="OA70" s="205"/>
      <c r="OB70" s="205"/>
      <c r="OC70" s="205"/>
      <c r="OD70" s="205"/>
      <c r="OE70" s="205"/>
      <c r="OF70" s="205"/>
      <c r="OG70" s="205"/>
      <c r="OH70" s="205"/>
      <c r="OI70" s="205"/>
      <c r="OJ70" s="205"/>
      <c r="OK70" s="205"/>
      <c r="OL70" s="205"/>
      <c r="OM70" s="205"/>
      <c r="ON70" s="205"/>
      <c r="OO70" s="205"/>
      <c r="OP70" s="205"/>
      <c r="OQ70" s="205"/>
      <c r="OR70" s="205"/>
      <c r="OS70" s="205"/>
      <c r="OT70" s="205"/>
      <c r="OU70" s="205"/>
      <c r="OV70" s="205"/>
      <c r="OW70" s="205"/>
      <c r="OX70" s="205"/>
      <c r="OY70" s="205"/>
      <c r="OZ70" s="205"/>
      <c r="PA70" s="205"/>
      <c r="PB70" s="205"/>
      <c r="PC70" s="205"/>
      <c r="PD70" s="205"/>
      <c r="PE70" s="205"/>
      <c r="PF70" s="205"/>
      <c r="PG70" s="205"/>
      <c r="PH70" s="205"/>
      <c r="PI70" s="205"/>
      <c r="PJ70" s="205"/>
      <c r="PK70" s="205"/>
      <c r="PL70" s="205"/>
      <c r="PM70" s="205"/>
      <c r="PN70" s="205"/>
      <c r="PO70" s="205"/>
      <c r="PP70" s="205"/>
      <c r="PQ70" s="205"/>
      <c r="PR70" s="205"/>
      <c r="PS70" s="205"/>
      <c r="PT70" s="205"/>
      <c r="PU70" s="205"/>
      <c r="PV70" s="205"/>
      <c r="PW70" s="205"/>
      <c r="PX70" s="205"/>
      <c r="PY70" s="205"/>
      <c r="PZ70" s="205"/>
      <c r="QA70" s="205"/>
      <c r="QB70" s="205"/>
      <c r="QC70" s="205"/>
      <c r="QD70" s="205"/>
      <c r="QE70" s="205"/>
      <c r="QF70" s="205"/>
      <c r="QG70" s="205"/>
      <c r="QH70" s="205"/>
      <c r="QI70" s="205"/>
      <c r="QJ70" s="205"/>
      <c r="QK70" s="205"/>
      <c r="QL70" s="205"/>
      <c r="QM70" s="205"/>
      <c r="QN70" s="205"/>
      <c r="QO70" s="205"/>
      <c r="QP70" s="205"/>
      <c r="QQ70" s="205"/>
      <c r="QR70" s="205"/>
      <c r="QS70" s="205"/>
      <c r="QT70" s="205"/>
      <c r="QU70" s="205"/>
      <c r="QV70" s="205"/>
      <c r="QW70" s="205"/>
      <c r="QX70" s="205"/>
      <c r="QY70" s="205"/>
      <c r="QZ70" s="205"/>
      <c r="RA70" s="205"/>
      <c r="RB70" s="205"/>
      <c r="RC70" s="205"/>
      <c r="RD70" s="205"/>
      <c r="RE70" s="205"/>
      <c r="RF70" s="205"/>
      <c r="RG70" s="205"/>
      <c r="RH70" s="205"/>
      <c r="RI70" s="205"/>
      <c r="RJ70" s="205"/>
      <c r="RK70" s="205"/>
      <c r="RL70" s="205"/>
      <c r="RM70" s="205"/>
      <c r="RN70" s="205"/>
      <c r="RO70" s="205"/>
      <c r="RP70" s="205"/>
      <c r="RQ70" s="205"/>
      <c r="RR70" s="205"/>
      <c r="RS70" s="205"/>
      <c r="RT70" s="205"/>
      <c r="RU70" s="205"/>
      <c r="RV70" s="205"/>
      <c r="RW70" s="205"/>
      <c r="RX70" s="205"/>
      <c r="RY70" s="205"/>
    </row>
    <row r="71" s="195" customFormat="1" spans="1:493">
      <c r="A71" s="202"/>
      <c r="B71" s="200">
        <v>69</v>
      </c>
      <c r="C71" s="201" t="s">
        <v>2883</v>
      </c>
      <c r="D71" s="200" t="s">
        <v>2884</v>
      </c>
      <c r="E71" s="200">
        <v>39.9</v>
      </c>
      <c r="F71" s="200">
        <v>2</v>
      </c>
      <c r="G71" s="200">
        <v>10</v>
      </c>
      <c r="H71" s="200">
        <v>20</v>
      </c>
      <c r="I71" s="200">
        <v>399</v>
      </c>
      <c r="J71" s="205"/>
      <c r="K71" s="205"/>
      <c r="L71" s="205"/>
      <c r="M71" s="205"/>
      <c r="N71" s="205"/>
      <c r="O71" s="205"/>
      <c r="P71" s="205"/>
      <c r="Q71" s="205"/>
      <c r="R71" s="205"/>
      <c r="S71" s="205"/>
      <c r="T71" s="205"/>
      <c r="U71" s="205"/>
      <c r="V71" s="205"/>
      <c r="W71" s="205"/>
      <c r="X71" s="205"/>
      <c r="Y71" s="205"/>
      <c r="Z71" s="205"/>
      <c r="AA71" s="205"/>
      <c r="AB71" s="205"/>
      <c r="AC71" s="205"/>
      <c r="AD71" s="205"/>
      <c r="AE71" s="205"/>
      <c r="AF71" s="205"/>
      <c r="AG71" s="205"/>
      <c r="AH71" s="205"/>
      <c r="AI71" s="205"/>
      <c r="AJ71" s="205"/>
      <c r="AK71" s="205"/>
      <c r="AL71" s="205"/>
      <c r="AM71" s="205"/>
      <c r="AN71" s="205"/>
      <c r="AO71" s="205"/>
      <c r="AP71" s="205"/>
      <c r="AQ71" s="205"/>
      <c r="AR71" s="205"/>
      <c r="AS71" s="205"/>
      <c r="AT71" s="205"/>
      <c r="AU71" s="205"/>
      <c r="AV71" s="205"/>
      <c r="AW71" s="205"/>
      <c r="AX71" s="205"/>
      <c r="AY71" s="205"/>
      <c r="AZ71" s="205"/>
      <c r="BA71" s="205"/>
      <c r="BB71" s="205"/>
      <c r="BC71" s="205"/>
      <c r="BD71" s="205"/>
      <c r="BE71" s="205"/>
      <c r="BF71" s="205"/>
      <c r="BG71" s="205"/>
      <c r="BH71" s="205"/>
      <c r="BI71" s="205"/>
      <c r="BJ71" s="205"/>
      <c r="BK71" s="205"/>
      <c r="BL71" s="205"/>
      <c r="BM71" s="205"/>
      <c r="BN71" s="205"/>
      <c r="BO71" s="205"/>
      <c r="BP71" s="205"/>
      <c r="BQ71" s="205"/>
      <c r="BR71" s="205"/>
      <c r="BS71" s="205"/>
      <c r="BT71" s="205"/>
      <c r="BU71" s="205"/>
      <c r="BV71" s="205"/>
      <c r="BW71" s="205"/>
      <c r="BX71" s="205"/>
      <c r="BY71" s="205"/>
      <c r="BZ71" s="205"/>
      <c r="CA71" s="205"/>
      <c r="CB71" s="205"/>
      <c r="CC71" s="205"/>
      <c r="CD71" s="205"/>
      <c r="CE71" s="205"/>
      <c r="CF71" s="205"/>
      <c r="CG71" s="205"/>
      <c r="CH71" s="205"/>
      <c r="CI71" s="205"/>
      <c r="CJ71" s="205"/>
      <c r="CK71" s="205"/>
      <c r="CL71" s="205"/>
      <c r="CM71" s="205"/>
      <c r="CN71" s="205"/>
      <c r="CO71" s="205"/>
      <c r="CP71" s="205"/>
      <c r="CQ71" s="205"/>
      <c r="CR71" s="205"/>
      <c r="CS71" s="205"/>
      <c r="CT71" s="205"/>
      <c r="CU71" s="205"/>
      <c r="CV71" s="205"/>
      <c r="CW71" s="205"/>
      <c r="CX71" s="205"/>
      <c r="CY71" s="205"/>
      <c r="CZ71" s="205"/>
      <c r="DA71" s="205"/>
      <c r="DB71" s="205"/>
      <c r="DC71" s="205"/>
      <c r="DD71" s="205"/>
      <c r="DE71" s="205"/>
      <c r="DF71" s="205"/>
      <c r="DG71" s="205"/>
      <c r="DH71" s="205"/>
      <c r="DI71" s="205"/>
      <c r="DJ71" s="205"/>
      <c r="DK71" s="205"/>
      <c r="DL71" s="205"/>
      <c r="DM71" s="205"/>
      <c r="DN71" s="205"/>
      <c r="DO71" s="205"/>
      <c r="DP71" s="205"/>
      <c r="DQ71" s="205"/>
      <c r="DR71" s="205"/>
      <c r="DS71" s="205"/>
      <c r="DT71" s="205"/>
      <c r="DU71" s="205"/>
      <c r="DV71" s="205"/>
      <c r="DW71" s="205"/>
      <c r="DX71" s="205"/>
      <c r="DY71" s="205"/>
      <c r="DZ71" s="205"/>
      <c r="EA71" s="205"/>
      <c r="EB71" s="205"/>
      <c r="EC71" s="205"/>
      <c r="ED71" s="205"/>
      <c r="EE71" s="205"/>
      <c r="EF71" s="205"/>
      <c r="EG71" s="205"/>
      <c r="EH71" s="205"/>
      <c r="EI71" s="205"/>
      <c r="EJ71" s="205"/>
      <c r="EK71" s="205"/>
      <c r="EL71" s="205"/>
      <c r="EM71" s="205"/>
      <c r="EN71" s="205"/>
      <c r="EO71" s="205"/>
      <c r="EP71" s="205"/>
      <c r="EQ71" s="205"/>
      <c r="ER71" s="205"/>
      <c r="ES71" s="205"/>
      <c r="ET71" s="205"/>
      <c r="EU71" s="205"/>
      <c r="EV71" s="205"/>
      <c r="EW71" s="205"/>
      <c r="EX71" s="205"/>
      <c r="EY71" s="205"/>
      <c r="EZ71" s="205"/>
      <c r="FA71" s="205"/>
      <c r="FB71" s="205"/>
      <c r="FC71" s="205"/>
      <c r="FD71" s="205"/>
      <c r="FE71" s="205"/>
      <c r="FF71" s="205"/>
      <c r="FG71" s="205"/>
      <c r="FH71" s="205"/>
      <c r="FI71" s="205"/>
      <c r="FJ71" s="205"/>
      <c r="FK71" s="205"/>
      <c r="FL71" s="205"/>
      <c r="FM71" s="205"/>
      <c r="FN71" s="205"/>
      <c r="FO71" s="205"/>
      <c r="FP71" s="205"/>
      <c r="FQ71" s="205"/>
      <c r="FR71" s="205"/>
      <c r="FS71" s="205"/>
      <c r="FT71" s="205"/>
      <c r="FU71" s="205"/>
      <c r="FV71" s="205"/>
      <c r="FW71" s="205"/>
      <c r="FX71" s="205"/>
      <c r="FY71" s="205"/>
      <c r="FZ71" s="205"/>
      <c r="GA71" s="205"/>
      <c r="GB71" s="205"/>
      <c r="GC71" s="205"/>
      <c r="GD71" s="205"/>
      <c r="GE71" s="205"/>
      <c r="GF71" s="205"/>
      <c r="GG71" s="205"/>
      <c r="GH71" s="205"/>
      <c r="GI71" s="205"/>
      <c r="GJ71" s="205"/>
      <c r="GK71" s="205"/>
      <c r="GL71" s="205"/>
      <c r="GM71" s="205"/>
      <c r="GN71" s="205"/>
      <c r="GO71" s="205"/>
      <c r="GP71" s="205"/>
      <c r="GQ71" s="205"/>
      <c r="GR71" s="205"/>
      <c r="GS71" s="205"/>
      <c r="GT71" s="205"/>
      <c r="GU71" s="205"/>
      <c r="GV71" s="205"/>
      <c r="GW71" s="205"/>
      <c r="GX71" s="205"/>
      <c r="GY71" s="205"/>
      <c r="GZ71" s="205"/>
      <c r="HA71" s="205"/>
      <c r="HB71" s="205"/>
      <c r="HC71" s="205"/>
      <c r="HD71" s="205"/>
      <c r="HE71" s="205"/>
      <c r="HF71" s="205"/>
      <c r="HG71" s="205"/>
      <c r="HH71" s="205"/>
      <c r="HI71" s="205"/>
      <c r="HJ71" s="205"/>
      <c r="HK71" s="205"/>
      <c r="HL71" s="205"/>
      <c r="HM71" s="205"/>
      <c r="HN71" s="205"/>
      <c r="HO71" s="205"/>
      <c r="HP71" s="205"/>
      <c r="HQ71" s="205"/>
      <c r="HR71" s="205"/>
      <c r="HS71" s="205"/>
      <c r="HT71" s="205"/>
      <c r="HU71" s="205"/>
      <c r="HV71" s="205"/>
      <c r="HW71" s="205"/>
      <c r="HX71" s="205"/>
      <c r="HY71" s="205"/>
      <c r="HZ71" s="205"/>
      <c r="IA71" s="205"/>
      <c r="IB71" s="205"/>
      <c r="IC71" s="205"/>
      <c r="ID71" s="205"/>
      <c r="IE71" s="205"/>
      <c r="IF71" s="205"/>
      <c r="IG71" s="205"/>
      <c r="IH71" s="205"/>
      <c r="II71" s="205"/>
      <c r="IJ71" s="205"/>
      <c r="IK71" s="205"/>
      <c r="IL71" s="205"/>
      <c r="IM71" s="205"/>
      <c r="IN71" s="205"/>
      <c r="IO71" s="205"/>
      <c r="IP71" s="205"/>
      <c r="IQ71" s="205"/>
      <c r="IR71" s="205"/>
      <c r="IS71" s="205"/>
      <c r="IT71" s="205"/>
      <c r="IU71" s="205"/>
      <c r="IV71" s="205"/>
      <c r="IW71" s="205"/>
      <c r="IX71" s="205"/>
      <c r="IY71" s="205"/>
      <c r="IZ71" s="205"/>
      <c r="JA71" s="205"/>
      <c r="JB71" s="205"/>
      <c r="JC71" s="205"/>
      <c r="JD71" s="205"/>
      <c r="JE71" s="205"/>
      <c r="JF71" s="205"/>
      <c r="JG71" s="205"/>
      <c r="JH71" s="205"/>
      <c r="JI71" s="205"/>
      <c r="JJ71" s="205"/>
      <c r="JK71" s="205"/>
      <c r="JL71" s="205"/>
      <c r="JM71" s="205"/>
      <c r="JN71" s="205"/>
      <c r="JO71" s="205"/>
      <c r="JP71" s="205"/>
      <c r="JQ71" s="205"/>
      <c r="JR71" s="205"/>
      <c r="JS71" s="205"/>
      <c r="JT71" s="205"/>
      <c r="JU71" s="205"/>
      <c r="JV71" s="205"/>
      <c r="JW71" s="205"/>
      <c r="JX71" s="205"/>
      <c r="JY71" s="205"/>
      <c r="JZ71" s="205"/>
      <c r="KA71" s="205"/>
      <c r="KB71" s="205"/>
      <c r="KC71" s="205"/>
      <c r="KD71" s="205"/>
      <c r="KE71" s="205"/>
      <c r="KF71" s="205"/>
      <c r="KG71" s="205"/>
      <c r="KH71" s="205"/>
      <c r="KI71" s="205"/>
      <c r="KJ71" s="205"/>
      <c r="KK71" s="205"/>
      <c r="KL71" s="205"/>
      <c r="KM71" s="205"/>
      <c r="KN71" s="205"/>
      <c r="KO71" s="205"/>
      <c r="KP71" s="205"/>
      <c r="KQ71" s="205"/>
      <c r="KR71" s="205"/>
      <c r="KS71" s="205"/>
      <c r="KT71" s="205"/>
      <c r="KU71" s="205"/>
      <c r="KV71" s="205"/>
      <c r="KW71" s="205"/>
      <c r="KX71" s="205"/>
      <c r="KY71" s="205"/>
      <c r="KZ71" s="205"/>
      <c r="LA71" s="205"/>
      <c r="LB71" s="205"/>
      <c r="LC71" s="205"/>
      <c r="LD71" s="205"/>
      <c r="LE71" s="205"/>
      <c r="LF71" s="205"/>
      <c r="LG71" s="205"/>
      <c r="LH71" s="205"/>
      <c r="LI71" s="205"/>
      <c r="LJ71" s="205"/>
      <c r="LK71" s="205"/>
      <c r="LL71" s="205"/>
      <c r="LM71" s="205"/>
      <c r="LN71" s="205"/>
      <c r="LO71" s="205"/>
      <c r="LP71" s="205"/>
      <c r="LQ71" s="205"/>
      <c r="LR71" s="205"/>
      <c r="LS71" s="205"/>
      <c r="LT71" s="205"/>
      <c r="LU71" s="205"/>
      <c r="LV71" s="205"/>
      <c r="LW71" s="205"/>
      <c r="LX71" s="205"/>
      <c r="LY71" s="205"/>
      <c r="LZ71" s="205"/>
      <c r="MA71" s="205"/>
      <c r="MB71" s="205"/>
      <c r="MC71" s="205"/>
      <c r="MD71" s="205"/>
      <c r="ME71" s="205"/>
      <c r="MF71" s="205"/>
      <c r="MG71" s="205"/>
      <c r="MH71" s="205"/>
      <c r="MI71" s="205"/>
      <c r="MJ71" s="205"/>
      <c r="MK71" s="205"/>
      <c r="ML71" s="205"/>
      <c r="MM71" s="205"/>
      <c r="MN71" s="205"/>
      <c r="MO71" s="205"/>
      <c r="MP71" s="205"/>
      <c r="MQ71" s="205"/>
      <c r="MR71" s="205"/>
      <c r="MS71" s="205"/>
      <c r="MT71" s="205"/>
      <c r="MU71" s="205"/>
      <c r="MV71" s="205"/>
      <c r="MW71" s="205"/>
      <c r="MX71" s="205"/>
      <c r="MY71" s="205"/>
      <c r="MZ71" s="205"/>
      <c r="NA71" s="205"/>
      <c r="NB71" s="205"/>
      <c r="NC71" s="205"/>
      <c r="ND71" s="205"/>
      <c r="NE71" s="205"/>
      <c r="NF71" s="205"/>
      <c r="NG71" s="205"/>
      <c r="NH71" s="205"/>
      <c r="NI71" s="205"/>
      <c r="NJ71" s="205"/>
      <c r="NK71" s="205"/>
      <c r="NL71" s="205"/>
      <c r="NM71" s="205"/>
      <c r="NN71" s="205"/>
      <c r="NO71" s="205"/>
      <c r="NP71" s="205"/>
      <c r="NQ71" s="205"/>
      <c r="NR71" s="205"/>
      <c r="NS71" s="205"/>
      <c r="NT71" s="205"/>
      <c r="NU71" s="205"/>
      <c r="NV71" s="205"/>
      <c r="NW71" s="205"/>
      <c r="NX71" s="205"/>
      <c r="NY71" s="205"/>
      <c r="NZ71" s="205"/>
      <c r="OA71" s="205"/>
      <c r="OB71" s="205"/>
      <c r="OC71" s="205"/>
      <c r="OD71" s="205"/>
      <c r="OE71" s="205"/>
      <c r="OF71" s="205"/>
      <c r="OG71" s="205"/>
      <c r="OH71" s="205"/>
      <c r="OI71" s="205"/>
      <c r="OJ71" s="205"/>
      <c r="OK71" s="205"/>
      <c r="OL71" s="205"/>
      <c r="OM71" s="205"/>
      <c r="ON71" s="205"/>
      <c r="OO71" s="205"/>
      <c r="OP71" s="205"/>
      <c r="OQ71" s="205"/>
      <c r="OR71" s="205"/>
      <c r="OS71" s="205"/>
      <c r="OT71" s="205"/>
      <c r="OU71" s="205"/>
      <c r="OV71" s="205"/>
      <c r="OW71" s="205"/>
      <c r="OX71" s="205"/>
      <c r="OY71" s="205"/>
      <c r="OZ71" s="205"/>
      <c r="PA71" s="205"/>
      <c r="PB71" s="205"/>
      <c r="PC71" s="205"/>
      <c r="PD71" s="205"/>
      <c r="PE71" s="205"/>
      <c r="PF71" s="205"/>
      <c r="PG71" s="205"/>
      <c r="PH71" s="205"/>
      <c r="PI71" s="205"/>
      <c r="PJ71" s="205"/>
      <c r="PK71" s="205"/>
      <c r="PL71" s="205"/>
      <c r="PM71" s="205"/>
      <c r="PN71" s="205"/>
      <c r="PO71" s="205"/>
      <c r="PP71" s="205"/>
      <c r="PQ71" s="205"/>
      <c r="PR71" s="205"/>
      <c r="PS71" s="205"/>
      <c r="PT71" s="205"/>
      <c r="PU71" s="205"/>
      <c r="PV71" s="205"/>
      <c r="PW71" s="205"/>
      <c r="PX71" s="205"/>
      <c r="PY71" s="205"/>
      <c r="PZ71" s="205"/>
      <c r="QA71" s="205"/>
      <c r="QB71" s="205"/>
      <c r="QC71" s="205"/>
      <c r="QD71" s="205"/>
      <c r="QE71" s="205"/>
      <c r="QF71" s="205"/>
      <c r="QG71" s="205"/>
      <c r="QH71" s="205"/>
      <c r="QI71" s="205"/>
      <c r="QJ71" s="205"/>
      <c r="QK71" s="205"/>
      <c r="QL71" s="205"/>
      <c r="QM71" s="205"/>
      <c r="QN71" s="205"/>
      <c r="QO71" s="205"/>
      <c r="QP71" s="205"/>
      <c r="QQ71" s="205"/>
      <c r="QR71" s="205"/>
      <c r="QS71" s="205"/>
      <c r="QT71" s="205"/>
      <c r="QU71" s="205"/>
      <c r="QV71" s="205"/>
      <c r="QW71" s="205"/>
      <c r="QX71" s="205"/>
      <c r="QY71" s="205"/>
      <c r="QZ71" s="205"/>
      <c r="RA71" s="205"/>
      <c r="RB71" s="205"/>
      <c r="RC71" s="205"/>
      <c r="RD71" s="205"/>
      <c r="RE71" s="205"/>
      <c r="RF71" s="205"/>
      <c r="RG71" s="205"/>
      <c r="RH71" s="205"/>
      <c r="RI71" s="205"/>
      <c r="RJ71" s="205"/>
      <c r="RK71" s="205"/>
      <c r="RL71" s="205"/>
      <c r="RM71" s="205"/>
      <c r="RN71" s="205"/>
      <c r="RO71" s="205"/>
      <c r="RP71" s="205"/>
      <c r="RQ71" s="205"/>
      <c r="RR71" s="205"/>
      <c r="RS71" s="205"/>
      <c r="RT71" s="205"/>
      <c r="RU71" s="205"/>
      <c r="RV71" s="205"/>
      <c r="RW71" s="205"/>
      <c r="RX71" s="205"/>
      <c r="RY71" s="205"/>
    </row>
    <row r="72" s="195" customFormat="1" spans="1:493">
      <c r="A72" s="202"/>
      <c r="B72" s="200">
        <v>70</v>
      </c>
      <c r="C72" s="201" t="s">
        <v>2885</v>
      </c>
      <c r="D72" s="200" t="s">
        <v>2886</v>
      </c>
      <c r="E72" s="200">
        <v>89.9</v>
      </c>
      <c r="F72" s="200">
        <v>24</v>
      </c>
      <c r="G72" s="200">
        <v>4</v>
      </c>
      <c r="H72" s="200">
        <v>96</v>
      </c>
      <c r="I72" s="200">
        <v>359.6</v>
      </c>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c r="CA72" s="205"/>
      <c r="CB72" s="205"/>
      <c r="CC72" s="205"/>
      <c r="CD72" s="205"/>
      <c r="CE72" s="205"/>
      <c r="CF72" s="205"/>
      <c r="CG72" s="205"/>
      <c r="CH72" s="205"/>
      <c r="CI72" s="205"/>
      <c r="CJ72" s="205"/>
      <c r="CK72" s="205"/>
      <c r="CL72" s="205"/>
      <c r="CM72" s="205"/>
      <c r="CN72" s="205"/>
      <c r="CO72" s="205"/>
      <c r="CP72" s="205"/>
      <c r="CQ72" s="205"/>
      <c r="CR72" s="205"/>
      <c r="CS72" s="205"/>
      <c r="CT72" s="205"/>
      <c r="CU72" s="205"/>
      <c r="CV72" s="205"/>
      <c r="CW72" s="205"/>
      <c r="CX72" s="205"/>
      <c r="CY72" s="205"/>
      <c r="CZ72" s="205"/>
      <c r="DA72" s="205"/>
      <c r="DB72" s="205"/>
      <c r="DC72" s="205"/>
      <c r="DD72" s="205"/>
      <c r="DE72" s="205"/>
      <c r="DF72" s="205"/>
      <c r="DG72" s="205"/>
      <c r="DH72" s="205"/>
      <c r="DI72" s="205"/>
      <c r="DJ72" s="205"/>
      <c r="DK72" s="205"/>
      <c r="DL72" s="205"/>
      <c r="DM72" s="205"/>
      <c r="DN72" s="205"/>
      <c r="DO72" s="205"/>
      <c r="DP72" s="205"/>
      <c r="DQ72" s="205"/>
      <c r="DR72" s="205"/>
      <c r="DS72" s="205"/>
      <c r="DT72" s="205"/>
      <c r="DU72" s="205"/>
      <c r="DV72" s="205"/>
      <c r="DW72" s="205"/>
      <c r="DX72" s="205"/>
      <c r="DY72" s="205"/>
      <c r="DZ72" s="205"/>
      <c r="EA72" s="205"/>
      <c r="EB72" s="205"/>
      <c r="EC72" s="205"/>
      <c r="ED72" s="205"/>
      <c r="EE72" s="205"/>
      <c r="EF72" s="205"/>
      <c r="EG72" s="205"/>
      <c r="EH72" s="205"/>
      <c r="EI72" s="205"/>
      <c r="EJ72" s="205"/>
      <c r="EK72" s="205"/>
      <c r="EL72" s="205"/>
      <c r="EM72" s="205"/>
      <c r="EN72" s="205"/>
      <c r="EO72" s="205"/>
      <c r="EP72" s="205"/>
      <c r="EQ72" s="205"/>
      <c r="ER72" s="205"/>
      <c r="ES72" s="205"/>
      <c r="ET72" s="205"/>
      <c r="EU72" s="205"/>
      <c r="EV72" s="205"/>
      <c r="EW72" s="205"/>
      <c r="EX72" s="205"/>
      <c r="EY72" s="205"/>
      <c r="EZ72" s="205"/>
      <c r="FA72" s="205"/>
      <c r="FB72" s="205"/>
      <c r="FC72" s="205"/>
      <c r="FD72" s="205"/>
      <c r="FE72" s="205"/>
      <c r="FF72" s="205"/>
      <c r="FG72" s="205"/>
      <c r="FH72" s="205"/>
      <c r="FI72" s="205"/>
      <c r="FJ72" s="205"/>
      <c r="FK72" s="205"/>
      <c r="FL72" s="205"/>
      <c r="FM72" s="205"/>
      <c r="FN72" s="205"/>
      <c r="FO72" s="205"/>
      <c r="FP72" s="205"/>
      <c r="FQ72" s="205"/>
      <c r="FR72" s="205"/>
      <c r="FS72" s="205"/>
      <c r="FT72" s="205"/>
      <c r="FU72" s="205"/>
      <c r="FV72" s="205"/>
      <c r="FW72" s="205"/>
      <c r="FX72" s="205"/>
      <c r="FY72" s="205"/>
      <c r="FZ72" s="205"/>
      <c r="GA72" s="205"/>
      <c r="GB72" s="205"/>
      <c r="GC72" s="205"/>
      <c r="GD72" s="205"/>
      <c r="GE72" s="205"/>
      <c r="GF72" s="205"/>
      <c r="GG72" s="205"/>
      <c r="GH72" s="205"/>
      <c r="GI72" s="205"/>
      <c r="GJ72" s="205"/>
      <c r="GK72" s="205"/>
      <c r="GL72" s="205"/>
      <c r="GM72" s="205"/>
      <c r="GN72" s="205"/>
      <c r="GO72" s="205"/>
      <c r="GP72" s="205"/>
      <c r="GQ72" s="205"/>
      <c r="GR72" s="205"/>
      <c r="GS72" s="205"/>
      <c r="GT72" s="205"/>
      <c r="GU72" s="205"/>
      <c r="GV72" s="205"/>
      <c r="GW72" s="205"/>
      <c r="GX72" s="205"/>
      <c r="GY72" s="205"/>
      <c r="GZ72" s="205"/>
      <c r="HA72" s="205"/>
      <c r="HB72" s="205"/>
      <c r="HC72" s="205"/>
      <c r="HD72" s="205"/>
      <c r="HE72" s="205"/>
      <c r="HF72" s="205"/>
      <c r="HG72" s="205"/>
      <c r="HH72" s="205"/>
      <c r="HI72" s="205"/>
      <c r="HJ72" s="205"/>
      <c r="HK72" s="205"/>
      <c r="HL72" s="205"/>
      <c r="HM72" s="205"/>
      <c r="HN72" s="205"/>
      <c r="HO72" s="205"/>
      <c r="HP72" s="205"/>
      <c r="HQ72" s="205"/>
      <c r="HR72" s="205"/>
      <c r="HS72" s="205"/>
      <c r="HT72" s="205"/>
      <c r="HU72" s="205"/>
      <c r="HV72" s="205"/>
      <c r="HW72" s="205"/>
      <c r="HX72" s="205"/>
      <c r="HY72" s="205"/>
      <c r="HZ72" s="205"/>
      <c r="IA72" s="205"/>
      <c r="IB72" s="205"/>
      <c r="IC72" s="205"/>
      <c r="ID72" s="205"/>
      <c r="IE72" s="205"/>
      <c r="IF72" s="205"/>
      <c r="IG72" s="205"/>
      <c r="IH72" s="205"/>
      <c r="II72" s="205"/>
      <c r="IJ72" s="205"/>
      <c r="IK72" s="205"/>
      <c r="IL72" s="205"/>
      <c r="IM72" s="205"/>
      <c r="IN72" s="205"/>
      <c r="IO72" s="205"/>
      <c r="IP72" s="205"/>
      <c r="IQ72" s="205"/>
      <c r="IR72" s="205"/>
      <c r="IS72" s="205"/>
      <c r="IT72" s="205"/>
      <c r="IU72" s="205"/>
      <c r="IV72" s="205"/>
      <c r="IW72" s="205"/>
      <c r="IX72" s="205"/>
      <c r="IY72" s="205"/>
      <c r="IZ72" s="205"/>
      <c r="JA72" s="205"/>
      <c r="JB72" s="205"/>
      <c r="JC72" s="205"/>
      <c r="JD72" s="205"/>
      <c r="JE72" s="205"/>
      <c r="JF72" s="205"/>
      <c r="JG72" s="205"/>
      <c r="JH72" s="205"/>
      <c r="JI72" s="205"/>
      <c r="JJ72" s="205"/>
      <c r="JK72" s="205"/>
      <c r="JL72" s="205"/>
      <c r="JM72" s="205"/>
      <c r="JN72" s="205"/>
      <c r="JO72" s="205"/>
      <c r="JP72" s="205"/>
      <c r="JQ72" s="205"/>
      <c r="JR72" s="205"/>
      <c r="JS72" s="205"/>
      <c r="JT72" s="205"/>
      <c r="JU72" s="205"/>
      <c r="JV72" s="205"/>
      <c r="JW72" s="205"/>
      <c r="JX72" s="205"/>
      <c r="JY72" s="205"/>
      <c r="JZ72" s="205"/>
      <c r="KA72" s="205"/>
      <c r="KB72" s="205"/>
      <c r="KC72" s="205"/>
      <c r="KD72" s="205"/>
      <c r="KE72" s="205"/>
      <c r="KF72" s="205"/>
      <c r="KG72" s="205"/>
      <c r="KH72" s="205"/>
      <c r="KI72" s="205"/>
      <c r="KJ72" s="205"/>
      <c r="KK72" s="205"/>
      <c r="KL72" s="205"/>
      <c r="KM72" s="205"/>
      <c r="KN72" s="205"/>
      <c r="KO72" s="205"/>
      <c r="KP72" s="205"/>
      <c r="KQ72" s="205"/>
      <c r="KR72" s="205"/>
      <c r="KS72" s="205"/>
      <c r="KT72" s="205"/>
      <c r="KU72" s="205"/>
      <c r="KV72" s="205"/>
      <c r="KW72" s="205"/>
      <c r="KX72" s="205"/>
      <c r="KY72" s="205"/>
      <c r="KZ72" s="205"/>
      <c r="LA72" s="205"/>
      <c r="LB72" s="205"/>
      <c r="LC72" s="205"/>
      <c r="LD72" s="205"/>
      <c r="LE72" s="205"/>
      <c r="LF72" s="205"/>
      <c r="LG72" s="205"/>
      <c r="LH72" s="205"/>
      <c r="LI72" s="205"/>
      <c r="LJ72" s="205"/>
      <c r="LK72" s="205"/>
      <c r="LL72" s="205"/>
      <c r="LM72" s="205"/>
      <c r="LN72" s="205"/>
      <c r="LO72" s="205"/>
      <c r="LP72" s="205"/>
      <c r="LQ72" s="205"/>
      <c r="LR72" s="205"/>
      <c r="LS72" s="205"/>
      <c r="LT72" s="205"/>
      <c r="LU72" s="205"/>
      <c r="LV72" s="205"/>
      <c r="LW72" s="205"/>
      <c r="LX72" s="205"/>
      <c r="LY72" s="205"/>
      <c r="LZ72" s="205"/>
      <c r="MA72" s="205"/>
      <c r="MB72" s="205"/>
      <c r="MC72" s="205"/>
      <c r="MD72" s="205"/>
      <c r="ME72" s="205"/>
      <c r="MF72" s="205"/>
      <c r="MG72" s="205"/>
      <c r="MH72" s="205"/>
      <c r="MI72" s="205"/>
      <c r="MJ72" s="205"/>
      <c r="MK72" s="205"/>
      <c r="ML72" s="205"/>
      <c r="MM72" s="205"/>
      <c r="MN72" s="205"/>
      <c r="MO72" s="205"/>
      <c r="MP72" s="205"/>
      <c r="MQ72" s="205"/>
      <c r="MR72" s="205"/>
      <c r="MS72" s="205"/>
      <c r="MT72" s="205"/>
      <c r="MU72" s="205"/>
      <c r="MV72" s="205"/>
      <c r="MW72" s="205"/>
      <c r="MX72" s="205"/>
      <c r="MY72" s="205"/>
      <c r="MZ72" s="205"/>
      <c r="NA72" s="205"/>
      <c r="NB72" s="205"/>
      <c r="NC72" s="205"/>
      <c r="ND72" s="205"/>
      <c r="NE72" s="205"/>
      <c r="NF72" s="205"/>
      <c r="NG72" s="205"/>
      <c r="NH72" s="205"/>
      <c r="NI72" s="205"/>
      <c r="NJ72" s="205"/>
      <c r="NK72" s="205"/>
      <c r="NL72" s="205"/>
      <c r="NM72" s="205"/>
      <c r="NN72" s="205"/>
      <c r="NO72" s="205"/>
      <c r="NP72" s="205"/>
      <c r="NQ72" s="205"/>
      <c r="NR72" s="205"/>
      <c r="NS72" s="205"/>
      <c r="NT72" s="205"/>
      <c r="NU72" s="205"/>
      <c r="NV72" s="205"/>
      <c r="NW72" s="205"/>
      <c r="NX72" s="205"/>
      <c r="NY72" s="205"/>
      <c r="NZ72" s="205"/>
      <c r="OA72" s="205"/>
      <c r="OB72" s="205"/>
      <c r="OC72" s="205"/>
      <c r="OD72" s="205"/>
      <c r="OE72" s="205"/>
      <c r="OF72" s="205"/>
      <c r="OG72" s="205"/>
      <c r="OH72" s="205"/>
      <c r="OI72" s="205"/>
      <c r="OJ72" s="205"/>
      <c r="OK72" s="205"/>
      <c r="OL72" s="205"/>
      <c r="OM72" s="205"/>
      <c r="ON72" s="205"/>
      <c r="OO72" s="205"/>
      <c r="OP72" s="205"/>
      <c r="OQ72" s="205"/>
      <c r="OR72" s="205"/>
      <c r="OS72" s="205"/>
      <c r="OT72" s="205"/>
      <c r="OU72" s="205"/>
      <c r="OV72" s="205"/>
      <c r="OW72" s="205"/>
      <c r="OX72" s="205"/>
      <c r="OY72" s="205"/>
      <c r="OZ72" s="205"/>
      <c r="PA72" s="205"/>
      <c r="PB72" s="205"/>
      <c r="PC72" s="205"/>
      <c r="PD72" s="205"/>
      <c r="PE72" s="205"/>
      <c r="PF72" s="205"/>
      <c r="PG72" s="205"/>
      <c r="PH72" s="205"/>
      <c r="PI72" s="205"/>
      <c r="PJ72" s="205"/>
      <c r="PK72" s="205"/>
      <c r="PL72" s="205"/>
      <c r="PM72" s="205"/>
      <c r="PN72" s="205"/>
      <c r="PO72" s="205"/>
      <c r="PP72" s="205"/>
      <c r="PQ72" s="205"/>
      <c r="PR72" s="205"/>
      <c r="PS72" s="205"/>
      <c r="PT72" s="205"/>
      <c r="PU72" s="205"/>
      <c r="PV72" s="205"/>
      <c r="PW72" s="205"/>
      <c r="PX72" s="205"/>
      <c r="PY72" s="205"/>
      <c r="PZ72" s="205"/>
      <c r="QA72" s="205"/>
      <c r="QB72" s="205"/>
      <c r="QC72" s="205"/>
      <c r="QD72" s="205"/>
      <c r="QE72" s="205"/>
      <c r="QF72" s="205"/>
      <c r="QG72" s="205"/>
      <c r="QH72" s="205"/>
      <c r="QI72" s="205"/>
      <c r="QJ72" s="205"/>
      <c r="QK72" s="205"/>
      <c r="QL72" s="205"/>
      <c r="QM72" s="205"/>
      <c r="QN72" s="205"/>
      <c r="QO72" s="205"/>
      <c r="QP72" s="205"/>
      <c r="QQ72" s="205"/>
      <c r="QR72" s="205"/>
      <c r="QS72" s="205"/>
      <c r="QT72" s="205"/>
      <c r="QU72" s="205"/>
      <c r="QV72" s="205"/>
      <c r="QW72" s="205"/>
      <c r="QX72" s="205"/>
      <c r="QY72" s="205"/>
      <c r="QZ72" s="205"/>
      <c r="RA72" s="205"/>
      <c r="RB72" s="205"/>
      <c r="RC72" s="205"/>
      <c r="RD72" s="205"/>
      <c r="RE72" s="205"/>
      <c r="RF72" s="205"/>
      <c r="RG72" s="205"/>
      <c r="RH72" s="205"/>
      <c r="RI72" s="205"/>
      <c r="RJ72" s="205"/>
      <c r="RK72" s="205"/>
      <c r="RL72" s="205"/>
      <c r="RM72" s="205"/>
      <c r="RN72" s="205"/>
      <c r="RO72" s="205"/>
      <c r="RP72" s="205"/>
      <c r="RQ72" s="205"/>
      <c r="RR72" s="205"/>
      <c r="RS72" s="205"/>
      <c r="RT72" s="205"/>
      <c r="RU72" s="205"/>
      <c r="RV72" s="205"/>
      <c r="RW72" s="205"/>
      <c r="RX72" s="205"/>
      <c r="RY72" s="205"/>
    </row>
    <row r="73" s="195" customFormat="1" spans="1:493">
      <c r="A73" s="202"/>
      <c r="B73" s="200">
        <v>71</v>
      </c>
      <c r="C73" s="201" t="s">
        <v>2887</v>
      </c>
      <c r="D73" s="200" t="s">
        <v>2888</v>
      </c>
      <c r="E73" s="200">
        <v>14.45</v>
      </c>
      <c r="F73" s="200">
        <v>12</v>
      </c>
      <c r="G73" s="200">
        <v>10</v>
      </c>
      <c r="H73" s="200">
        <v>120</v>
      </c>
      <c r="I73" s="200">
        <v>144.5</v>
      </c>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c r="CA73" s="205"/>
      <c r="CB73" s="205"/>
      <c r="CC73" s="205"/>
      <c r="CD73" s="205"/>
      <c r="CE73" s="205"/>
      <c r="CF73" s="205"/>
      <c r="CG73" s="205"/>
      <c r="CH73" s="205"/>
      <c r="CI73" s="205"/>
      <c r="CJ73" s="205"/>
      <c r="CK73" s="205"/>
      <c r="CL73" s="205"/>
      <c r="CM73" s="205"/>
      <c r="CN73" s="205"/>
      <c r="CO73" s="205"/>
      <c r="CP73" s="205"/>
      <c r="CQ73" s="205"/>
      <c r="CR73" s="205"/>
      <c r="CS73" s="205"/>
      <c r="CT73" s="205"/>
      <c r="CU73" s="205"/>
      <c r="CV73" s="205"/>
      <c r="CW73" s="205"/>
      <c r="CX73" s="205"/>
      <c r="CY73" s="205"/>
      <c r="CZ73" s="205"/>
      <c r="DA73" s="205"/>
      <c r="DB73" s="205"/>
      <c r="DC73" s="205"/>
      <c r="DD73" s="205"/>
      <c r="DE73" s="205"/>
      <c r="DF73" s="205"/>
      <c r="DG73" s="205"/>
      <c r="DH73" s="205"/>
      <c r="DI73" s="205"/>
      <c r="DJ73" s="205"/>
      <c r="DK73" s="205"/>
      <c r="DL73" s="205"/>
      <c r="DM73" s="205"/>
      <c r="DN73" s="205"/>
      <c r="DO73" s="205"/>
      <c r="DP73" s="205"/>
      <c r="DQ73" s="205"/>
      <c r="DR73" s="205"/>
      <c r="DS73" s="205"/>
      <c r="DT73" s="205"/>
      <c r="DU73" s="205"/>
      <c r="DV73" s="205"/>
      <c r="DW73" s="205"/>
      <c r="DX73" s="205"/>
      <c r="DY73" s="205"/>
      <c r="DZ73" s="205"/>
      <c r="EA73" s="205"/>
      <c r="EB73" s="205"/>
      <c r="EC73" s="205"/>
      <c r="ED73" s="205"/>
      <c r="EE73" s="205"/>
      <c r="EF73" s="205"/>
      <c r="EG73" s="205"/>
      <c r="EH73" s="205"/>
      <c r="EI73" s="205"/>
      <c r="EJ73" s="205"/>
      <c r="EK73" s="205"/>
      <c r="EL73" s="205"/>
      <c r="EM73" s="205"/>
      <c r="EN73" s="205"/>
      <c r="EO73" s="205"/>
      <c r="EP73" s="205"/>
      <c r="EQ73" s="205"/>
      <c r="ER73" s="205"/>
      <c r="ES73" s="205"/>
      <c r="ET73" s="205"/>
      <c r="EU73" s="205"/>
      <c r="EV73" s="205"/>
      <c r="EW73" s="205"/>
      <c r="EX73" s="205"/>
      <c r="EY73" s="205"/>
      <c r="EZ73" s="205"/>
      <c r="FA73" s="205"/>
      <c r="FB73" s="205"/>
      <c r="FC73" s="205"/>
      <c r="FD73" s="205"/>
      <c r="FE73" s="205"/>
      <c r="FF73" s="205"/>
      <c r="FG73" s="205"/>
      <c r="FH73" s="205"/>
      <c r="FI73" s="205"/>
      <c r="FJ73" s="205"/>
      <c r="FK73" s="205"/>
      <c r="FL73" s="205"/>
      <c r="FM73" s="205"/>
      <c r="FN73" s="205"/>
      <c r="FO73" s="205"/>
      <c r="FP73" s="205"/>
      <c r="FQ73" s="205"/>
      <c r="FR73" s="205"/>
      <c r="FS73" s="205"/>
      <c r="FT73" s="205"/>
      <c r="FU73" s="205"/>
      <c r="FV73" s="205"/>
      <c r="FW73" s="205"/>
      <c r="FX73" s="205"/>
      <c r="FY73" s="205"/>
      <c r="FZ73" s="205"/>
      <c r="GA73" s="205"/>
      <c r="GB73" s="205"/>
      <c r="GC73" s="205"/>
      <c r="GD73" s="205"/>
      <c r="GE73" s="205"/>
      <c r="GF73" s="205"/>
      <c r="GG73" s="205"/>
      <c r="GH73" s="205"/>
      <c r="GI73" s="205"/>
      <c r="GJ73" s="205"/>
      <c r="GK73" s="205"/>
      <c r="GL73" s="205"/>
      <c r="GM73" s="205"/>
      <c r="GN73" s="205"/>
      <c r="GO73" s="205"/>
      <c r="GP73" s="205"/>
      <c r="GQ73" s="205"/>
      <c r="GR73" s="205"/>
      <c r="GS73" s="205"/>
      <c r="GT73" s="205"/>
      <c r="GU73" s="205"/>
      <c r="GV73" s="205"/>
      <c r="GW73" s="205"/>
      <c r="GX73" s="205"/>
      <c r="GY73" s="205"/>
      <c r="GZ73" s="205"/>
      <c r="HA73" s="205"/>
      <c r="HB73" s="205"/>
      <c r="HC73" s="205"/>
      <c r="HD73" s="205"/>
      <c r="HE73" s="205"/>
      <c r="HF73" s="205"/>
      <c r="HG73" s="205"/>
      <c r="HH73" s="205"/>
      <c r="HI73" s="205"/>
      <c r="HJ73" s="205"/>
      <c r="HK73" s="205"/>
      <c r="HL73" s="205"/>
      <c r="HM73" s="205"/>
      <c r="HN73" s="205"/>
      <c r="HO73" s="205"/>
      <c r="HP73" s="205"/>
      <c r="HQ73" s="205"/>
      <c r="HR73" s="205"/>
      <c r="HS73" s="205"/>
      <c r="HT73" s="205"/>
      <c r="HU73" s="205"/>
      <c r="HV73" s="205"/>
      <c r="HW73" s="205"/>
      <c r="HX73" s="205"/>
      <c r="HY73" s="205"/>
      <c r="HZ73" s="205"/>
      <c r="IA73" s="205"/>
      <c r="IB73" s="205"/>
      <c r="IC73" s="205"/>
      <c r="ID73" s="205"/>
      <c r="IE73" s="205"/>
      <c r="IF73" s="205"/>
      <c r="IG73" s="205"/>
      <c r="IH73" s="205"/>
      <c r="II73" s="205"/>
      <c r="IJ73" s="205"/>
      <c r="IK73" s="205"/>
      <c r="IL73" s="205"/>
      <c r="IM73" s="205"/>
      <c r="IN73" s="205"/>
      <c r="IO73" s="205"/>
      <c r="IP73" s="205"/>
      <c r="IQ73" s="205"/>
      <c r="IR73" s="205"/>
      <c r="IS73" s="205"/>
      <c r="IT73" s="205"/>
      <c r="IU73" s="205"/>
      <c r="IV73" s="205"/>
      <c r="IW73" s="205"/>
      <c r="IX73" s="205"/>
      <c r="IY73" s="205"/>
      <c r="IZ73" s="205"/>
      <c r="JA73" s="205"/>
      <c r="JB73" s="205"/>
      <c r="JC73" s="205"/>
      <c r="JD73" s="205"/>
      <c r="JE73" s="205"/>
      <c r="JF73" s="205"/>
      <c r="JG73" s="205"/>
      <c r="JH73" s="205"/>
      <c r="JI73" s="205"/>
      <c r="JJ73" s="205"/>
      <c r="JK73" s="205"/>
      <c r="JL73" s="205"/>
      <c r="JM73" s="205"/>
      <c r="JN73" s="205"/>
      <c r="JO73" s="205"/>
      <c r="JP73" s="205"/>
      <c r="JQ73" s="205"/>
      <c r="JR73" s="205"/>
      <c r="JS73" s="205"/>
      <c r="JT73" s="205"/>
      <c r="JU73" s="205"/>
      <c r="JV73" s="205"/>
      <c r="JW73" s="205"/>
      <c r="JX73" s="205"/>
      <c r="JY73" s="205"/>
      <c r="JZ73" s="205"/>
      <c r="KA73" s="205"/>
      <c r="KB73" s="205"/>
      <c r="KC73" s="205"/>
      <c r="KD73" s="205"/>
      <c r="KE73" s="205"/>
      <c r="KF73" s="205"/>
      <c r="KG73" s="205"/>
      <c r="KH73" s="205"/>
      <c r="KI73" s="205"/>
      <c r="KJ73" s="205"/>
      <c r="KK73" s="205"/>
      <c r="KL73" s="205"/>
      <c r="KM73" s="205"/>
      <c r="KN73" s="205"/>
      <c r="KO73" s="205"/>
      <c r="KP73" s="205"/>
      <c r="KQ73" s="205"/>
      <c r="KR73" s="205"/>
      <c r="KS73" s="205"/>
      <c r="KT73" s="205"/>
      <c r="KU73" s="205"/>
      <c r="KV73" s="205"/>
      <c r="KW73" s="205"/>
      <c r="KX73" s="205"/>
      <c r="KY73" s="205"/>
      <c r="KZ73" s="205"/>
      <c r="LA73" s="205"/>
      <c r="LB73" s="205"/>
      <c r="LC73" s="205"/>
      <c r="LD73" s="205"/>
      <c r="LE73" s="205"/>
      <c r="LF73" s="205"/>
      <c r="LG73" s="205"/>
      <c r="LH73" s="205"/>
      <c r="LI73" s="205"/>
      <c r="LJ73" s="205"/>
      <c r="LK73" s="205"/>
      <c r="LL73" s="205"/>
      <c r="LM73" s="205"/>
      <c r="LN73" s="205"/>
      <c r="LO73" s="205"/>
      <c r="LP73" s="205"/>
      <c r="LQ73" s="205"/>
      <c r="LR73" s="205"/>
      <c r="LS73" s="205"/>
      <c r="LT73" s="205"/>
      <c r="LU73" s="205"/>
      <c r="LV73" s="205"/>
      <c r="LW73" s="205"/>
      <c r="LX73" s="205"/>
      <c r="LY73" s="205"/>
      <c r="LZ73" s="205"/>
      <c r="MA73" s="205"/>
      <c r="MB73" s="205"/>
      <c r="MC73" s="205"/>
      <c r="MD73" s="205"/>
      <c r="ME73" s="205"/>
      <c r="MF73" s="205"/>
      <c r="MG73" s="205"/>
      <c r="MH73" s="205"/>
      <c r="MI73" s="205"/>
      <c r="MJ73" s="205"/>
      <c r="MK73" s="205"/>
      <c r="ML73" s="205"/>
      <c r="MM73" s="205"/>
      <c r="MN73" s="205"/>
      <c r="MO73" s="205"/>
      <c r="MP73" s="205"/>
      <c r="MQ73" s="205"/>
      <c r="MR73" s="205"/>
      <c r="MS73" s="205"/>
      <c r="MT73" s="205"/>
      <c r="MU73" s="205"/>
      <c r="MV73" s="205"/>
      <c r="MW73" s="205"/>
      <c r="MX73" s="205"/>
      <c r="MY73" s="205"/>
      <c r="MZ73" s="205"/>
      <c r="NA73" s="205"/>
      <c r="NB73" s="205"/>
      <c r="NC73" s="205"/>
      <c r="ND73" s="205"/>
      <c r="NE73" s="205"/>
      <c r="NF73" s="205"/>
      <c r="NG73" s="205"/>
      <c r="NH73" s="205"/>
      <c r="NI73" s="205"/>
      <c r="NJ73" s="205"/>
      <c r="NK73" s="205"/>
      <c r="NL73" s="205"/>
      <c r="NM73" s="205"/>
      <c r="NN73" s="205"/>
      <c r="NO73" s="205"/>
      <c r="NP73" s="205"/>
      <c r="NQ73" s="205"/>
      <c r="NR73" s="205"/>
      <c r="NS73" s="205"/>
      <c r="NT73" s="205"/>
      <c r="NU73" s="205"/>
      <c r="NV73" s="205"/>
      <c r="NW73" s="205"/>
      <c r="NX73" s="205"/>
      <c r="NY73" s="205"/>
      <c r="NZ73" s="205"/>
      <c r="OA73" s="205"/>
      <c r="OB73" s="205"/>
      <c r="OC73" s="205"/>
      <c r="OD73" s="205"/>
      <c r="OE73" s="205"/>
      <c r="OF73" s="205"/>
      <c r="OG73" s="205"/>
      <c r="OH73" s="205"/>
      <c r="OI73" s="205"/>
      <c r="OJ73" s="205"/>
      <c r="OK73" s="205"/>
      <c r="OL73" s="205"/>
      <c r="OM73" s="205"/>
      <c r="ON73" s="205"/>
      <c r="OO73" s="205"/>
      <c r="OP73" s="205"/>
      <c r="OQ73" s="205"/>
      <c r="OR73" s="205"/>
      <c r="OS73" s="205"/>
      <c r="OT73" s="205"/>
      <c r="OU73" s="205"/>
      <c r="OV73" s="205"/>
      <c r="OW73" s="205"/>
      <c r="OX73" s="205"/>
      <c r="OY73" s="205"/>
      <c r="OZ73" s="205"/>
      <c r="PA73" s="205"/>
      <c r="PB73" s="205"/>
      <c r="PC73" s="205"/>
      <c r="PD73" s="205"/>
      <c r="PE73" s="205"/>
      <c r="PF73" s="205"/>
      <c r="PG73" s="205"/>
      <c r="PH73" s="205"/>
      <c r="PI73" s="205"/>
      <c r="PJ73" s="205"/>
      <c r="PK73" s="205"/>
      <c r="PL73" s="205"/>
      <c r="PM73" s="205"/>
      <c r="PN73" s="205"/>
      <c r="PO73" s="205"/>
      <c r="PP73" s="205"/>
      <c r="PQ73" s="205"/>
      <c r="PR73" s="205"/>
      <c r="PS73" s="205"/>
      <c r="PT73" s="205"/>
      <c r="PU73" s="205"/>
      <c r="PV73" s="205"/>
      <c r="PW73" s="205"/>
      <c r="PX73" s="205"/>
      <c r="PY73" s="205"/>
      <c r="PZ73" s="205"/>
      <c r="QA73" s="205"/>
      <c r="QB73" s="205"/>
      <c r="QC73" s="205"/>
      <c r="QD73" s="205"/>
      <c r="QE73" s="205"/>
      <c r="QF73" s="205"/>
      <c r="QG73" s="205"/>
      <c r="QH73" s="205"/>
      <c r="QI73" s="205"/>
      <c r="QJ73" s="205"/>
      <c r="QK73" s="205"/>
      <c r="QL73" s="205"/>
      <c r="QM73" s="205"/>
      <c r="QN73" s="205"/>
      <c r="QO73" s="205"/>
      <c r="QP73" s="205"/>
      <c r="QQ73" s="205"/>
      <c r="QR73" s="205"/>
      <c r="QS73" s="205"/>
      <c r="QT73" s="205"/>
      <c r="QU73" s="205"/>
      <c r="QV73" s="205"/>
      <c r="QW73" s="205"/>
      <c r="QX73" s="205"/>
      <c r="QY73" s="205"/>
      <c r="QZ73" s="205"/>
      <c r="RA73" s="205"/>
      <c r="RB73" s="205"/>
      <c r="RC73" s="205"/>
      <c r="RD73" s="205"/>
      <c r="RE73" s="205"/>
      <c r="RF73" s="205"/>
      <c r="RG73" s="205"/>
      <c r="RH73" s="205"/>
      <c r="RI73" s="205"/>
      <c r="RJ73" s="205"/>
      <c r="RK73" s="205"/>
      <c r="RL73" s="205"/>
      <c r="RM73" s="205"/>
      <c r="RN73" s="205"/>
      <c r="RO73" s="205"/>
      <c r="RP73" s="205"/>
      <c r="RQ73" s="205"/>
      <c r="RR73" s="205"/>
      <c r="RS73" s="205"/>
      <c r="RT73" s="205"/>
      <c r="RU73" s="205"/>
      <c r="RV73" s="205"/>
      <c r="RW73" s="205"/>
      <c r="RX73" s="205"/>
      <c r="RY73" s="205"/>
    </row>
    <row r="74" s="195" customFormat="1" spans="1:493">
      <c r="A74" s="202"/>
      <c r="B74" s="200">
        <v>72</v>
      </c>
      <c r="C74" s="201" t="s">
        <v>2889</v>
      </c>
      <c r="D74" s="200" t="s">
        <v>2890</v>
      </c>
      <c r="E74" s="200">
        <v>23.9</v>
      </c>
      <c r="F74" s="200">
        <v>6</v>
      </c>
      <c r="G74" s="200">
        <v>10</v>
      </c>
      <c r="H74" s="200">
        <v>60</v>
      </c>
      <c r="I74" s="200">
        <v>239</v>
      </c>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05"/>
      <c r="BJ74" s="205"/>
      <c r="BK74" s="205"/>
      <c r="BL74" s="205"/>
      <c r="BM74" s="205"/>
      <c r="BN74" s="205"/>
      <c r="BO74" s="205"/>
      <c r="BP74" s="205"/>
      <c r="BQ74" s="205"/>
      <c r="BR74" s="205"/>
      <c r="BS74" s="205"/>
      <c r="BT74" s="205"/>
      <c r="BU74" s="205"/>
      <c r="BV74" s="205"/>
      <c r="BW74" s="205"/>
      <c r="BX74" s="205"/>
      <c r="BY74" s="205"/>
      <c r="BZ74" s="205"/>
      <c r="CA74" s="205"/>
      <c r="CB74" s="205"/>
      <c r="CC74" s="205"/>
      <c r="CD74" s="205"/>
      <c r="CE74" s="205"/>
      <c r="CF74" s="205"/>
      <c r="CG74" s="205"/>
      <c r="CH74" s="205"/>
      <c r="CI74" s="205"/>
      <c r="CJ74" s="205"/>
      <c r="CK74" s="205"/>
      <c r="CL74" s="205"/>
      <c r="CM74" s="205"/>
      <c r="CN74" s="205"/>
      <c r="CO74" s="205"/>
      <c r="CP74" s="205"/>
      <c r="CQ74" s="205"/>
      <c r="CR74" s="205"/>
      <c r="CS74" s="205"/>
      <c r="CT74" s="205"/>
      <c r="CU74" s="205"/>
      <c r="CV74" s="205"/>
      <c r="CW74" s="205"/>
      <c r="CX74" s="205"/>
      <c r="CY74" s="205"/>
      <c r="CZ74" s="205"/>
      <c r="DA74" s="205"/>
      <c r="DB74" s="205"/>
      <c r="DC74" s="205"/>
      <c r="DD74" s="205"/>
      <c r="DE74" s="205"/>
      <c r="DF74" s="205"/>
      <c r="DG74" s="205"/>
      <c r="DH74" s="205"/>
      <c r="DI74" s="205"/>
      <c r="DJ74" s="205"/>
      <c r="DK74" s="205"/>
      <c r="DL74" s="205"/>
      <c r="DM74" s="205"/>
      <c r="DN74" s="205"/>
      <c r="DO74" s="205"/>
      <c r="DP74" s="205"/>
      <c r="DQ74" s="205"/>
      <c r="DR74" s="205"/>
      <c r="DS74" s="205"/>
      <c r="DT74" s="205"/>
      <c r="DU74" s="205"/>
      <c r="DV74" s="205"/>
      <c r="DW74" s="205"/>
      <c r="DX74" s="205"/>
      <c r="DY74" s="205"/>
      <c r="DZ74" s="205"/>
      <c r="EA74" s="205"/>
      <c r="EB74" s="205"/>
      <c r="EC74" s="205"/>
      <c r="ED74" s="205"/>
      <c r="EE74" s="205"/>
      <c r="EF74" s="205"/>
      <c r="EG74" s="205"/>
      <c r="EH74" s="205"/>
      <c r="EI74" s="205"/>
      <c r="EJ74" s="205"/>
      <c r="EK74" s="205"/>
      <c r="EL74" s="205"/>
      <c r="EM74" s="205"/>
      <c r="EN74" s="205"/>
      <c r="EO74" s="205"/>
      <c r="EP74" s="205"/>
      <c r="EQ74" s="205"/>
      <c r="ER74" s="205"/>
      <c r="ES74" s="205"/>
      <c r="ET74" s="205"/>
      <c r="EU74" s="205"/>
      <c r="EV74" s="205"/>
      <c r="EW74" s="205"/>
      <c r="EX74" s="205"/>
      <c r="EY74" s="205"/>
      <c r="EZ74" s="205"/>
      <c r="FA74" s="205"/>
      <c r="FB74" s="205"/>
      <c r="FC74" s="205"/>
      <c r="FD74" s="205"/>
      <c r="FE74" s="205"/>
      <c r="FF74" s="205"/>
      <c r="FG74" s="205"/>
      <c r="FH74" s="205"/>
      <c r="FI74" s="205"/>
      <c r="FJ74" s="205"/>
      <c r="FK74" s="205"/>
      <c r="FL74" s="205"/>
      <c r="FM74" s="205"/>
      <c r="FN74" s="205"/>
      <c r="FO74" s="205"/>
      <c r="FP74" s="205"/>
      <c r="FQ74" s="205"/>
      <c r="FR74" s="205"/>
      <c r="FS74" s="205"/>
      <c r="FT74" s="205"/>
      <c r="FU74" s="205"/>
      <c r="FV74" s="205"/>
      <c r="FW74" s="205"/>
      <c r="FX74" s="205"/>
      <c r="FY74" s="205"/>
      <c r="FZ74" s="205"/>
      <c r="GA74" s="205"/>
      <c r="GB74" s="205"/>
      <c r="GC74" s="205"/>
      <c r="GD74" s="205"/>
      <c r="GE74" s="205"/>
      <c r="GF74" s="205"/>
      <c r="GG74" s="205"/>
      <c r="GH74" s="205"/>
      <c r="GI74" s="205"/>
      <c r="GJ74" s="205"/>
      <c r="GK74" s="205"/>
      <c r="GL74" s="205"/>
      <c r="GM74" s="205"/>
      <c r="GN74" s="205"/>
      <c r="GO74" s="205"/>
      <c r="GP74" s="205"/>
      <c r="GQ74" s="205"/>
      <c r="GR74" s="205"/>
      <c r="GS74" s="205"/>
      <c r="GT74" s="205"/>
      <c r="GU74" s="205"/>
      <c r="GV74" s="205"/>
      <c r="GW74" s="205"/>
      <c r="GX74" s="205"/>
      <c r="GY74" s="205"/>
      <c r="GZ74" s="205"/>
      <c r="HA74" s="205"/>
      <c r="HB74" s="205"/>
      <c r="HC74" s="205"/>
      <c r="HD74" s="205"/>
      <c r="HE74" s="205"/>
      <c r="HF74" s="205"/>
      <c r="HG74" s="205"/>
      <c r="HH74" s="205"/>
      <c r="HI74" s="205"/>
      <c r="HJ74" s="205"/>
      <c r="HK74" s="205"/>
      <c r="HL74" s="205"/>
      <c r="HM74" s="205"/>
      <c r="HN74" s="205"/>
      <c r="HO74" s="205"/>
      <c r="HP74" s="205"/>
      <c r="HQ74" s="205"/>
      <c r="HR74" s="205"/>
      <c r="HS74" s="205"/>
      <c r="HT74" s="205"/>
      <c r="HU74" s="205"/>
      <c r="HV74" s="205"/>
      <c r="HW74" s="205"/>
      <c r="HX74" s="205"/>
      <c r="HY74" s="205"/>
      <c r="HZ74" s="205"/>
      <c r="IA74" s="205"/>
      <c r="IB74" s="205"/>
      <c r="IC74" s="205"/>
      <c r="ID74" s="205"/>
      <c r="IE74" s="205"/>
      <c r="IF74" s="205"/>
      <c r="IG74" s="205"/>
      <c r="IH74" s="205"/>
      <c r="II74" s="205"/>
      <c r="IJ74" s="205"/>
      <c r="IK74" s="205"/>
      <c r="IL74" s="205"/>
      <c r="IM74" s="205"/>
      <c r="IN74" s="205"/>
      <c r="IO74" s="205"/>
      <c r="IP74" s="205"/>
      <c r="IQ74" s="205"/>
      <c r="IR74" s="205"/>
      <c r="IS74" s="205"/>
      <c r="IT74" s="205"/>
      <c r="IU74" s="205"/>
      <c r="IV74" s="205"/>
      <c r="IW74" s="205"/>
      <c r="IX74" s="205"/>
      <c r="IY74" s="205"/>
      <c r="IZ74" s="205"/>
      <c r="JA74" s="205"/>
      <c r="JB74" s="205"/>
      <c r="JC74" s="205"/>
      <c r="JD74" s="205"/>
      <c r="JE74" s="205"/>
      <c r="JF74" s="205"/>
      <c r="JG74" s="205"/>
      <c r="JH74" s="205"/>
      <c r="JI74" s="205"/>
      <c r="JJ74" s="205"/>
      <c r="JK74" s="205"/>
      <c r="JL74" s="205"/>
      <c r="JM74" s="205"/>
      <c r="JN74" s="205"/>
      <c r="JO74" s="205"/>
      <c r="JP74" s="205"/>
      <c r="JQ74" s="205"/>
      <c r="JR74" s="205"/>
      <c r="JS74" s="205"/>
      <c r="JT74" s="205"/>
      <c r="JU74" s="205"/>
      <c r="JV74" s="205"/>
      <c r="JW74" s="205"/>
      <c r="JX74" s="205"/>
      <c r="JY74" s="205"/>
      <c r="JZ74" s="205"/>
      <c r="KA74" s="205"/>
      <c r="KB74" s="205"/>
      <c r="KC74" s="205"/>
      <c r="KD74" s="205"/>
      <c r="KE74" s="205"/>
      <c r="KF74" s="205"/>
      <c r="KG74" s="205"/>
      <c r="KH74" s="205"/>
      <c r="KI74" s="205"/>
      <c r="KJ74" s="205"/>
      <c r="KK74" s="205"/>
      <c r="KL74" s="205"/>
      <c r="KM74" s="205"/>
      <c r="KN74" s="205"/>
      <c r="KO74" s="205"/>
      <c r="KP74" s="205"/>
      <c r="KQ74" s="205"/>
      <c r="KR74" s="205"/>
      <c r="KS74" s="205"/>
      <c r="KT74" s="205"/>
      <c r="KU74" s="205"/>
      <c r="KV74" s="205"/>
      <c r="KW74" s="205"/>
      <c r="KX74" s="205"/>
      <c r="KY74" s="205"/>
      <c r="KZ74" s="205"/>
      <c r="LA74" s="205"/>
      <c r="LB74" s="205"/>
      <c r="LC74" s="205"/>
      <c r="LD74" s="205"/>
      <c r="LE74" s="205"/>
      <c r="LF74" s="205"/>
      <c r="LG74" s="205"/>
      <c r="LH74" s="205"/>
      <c r="LI74" s="205"/>
      <c r="LJ74" s="205"/>
      <c r="LK74" s="205"/>
      <c r="LL74" s="205"/>
      <c r="LM74" s="205"/>
      <c r="LN74" s="205"/>
      <c r="LO74" s="205"/>
      <c r="LP74" s="205"/>
      <c r="LQ74" s="205"/>
      <c r="LR74" s="205"/>
      <c r="LS74" s="205"/>
      <c r="LT74" s="205"/>
      <c r="LU74" s="205"/>
      <c r="LV74" s="205"/>
      <c r="LW74" s="205"/>
      <c r="LX74" s="205"/>
      <c r="LY74" s="205"/>
      <c r="LZ74" s="205"/>
      <c r="MA74" s="205"/>
      <c r="MB74" s="205"/>
      <c r="MC74" s="205"/>
      <c r="MD74" s="205"/>
      <c r="ME74" s="205"/>
      <c r="MF74" s="205"/>
      <c r="MG74" s="205"/>
      <c r="MH74" s="205"/>
      <c r="MI74" s="205"/>
      <c r="MJ74" s="205"/>
      <c r="MK74" s="205"/>
      <c r="ML74" s="205"/>
      <c r="MM74" s="205"/>
      <c r="MN74" s="205"/>
      <c r="MO74" s="205"/>
      <c r="MP74" s="205"/>
      <c r="MQ74" s="205"/>
      <c r="MR74" s="205"/>
      <c r="MS74" s="205"/>
      <c r="MT74" s="205"/>
      <c r="MU74" s="205"/>
      <c r="MV74" s="205"/>
      <c r="MW74" s="205"/>
      <c r="MX74" s="205"/>
      <c r="MY74" s="205"/>
      <c r="MZ74" s="205"/>
      <c r="NA74" s="205"/>
      <c r="NB74" s="205"/>
      <c r="NC74" s="205"/>
      <c r="ND74" s="205"/>
      <c r="NE74" s="205"/>
      <c r="NF74" s="205"/>
      <c r="NG74" s="205"/>
      <c r="NH74" s="205"/>
      <c r="NI74" s="205"/>
      <c r="NJ74" s="205"/>
      <c r="NK74" s="205"/>
      <c r="NL74" s="205"/>
      <c r="NM74" s="205"/>
      <c r="NN74" s="205"/>
      <c r="NO74" s="205"/>
      <c r="NP74" s="205"/>
      <c r="NQ74" s="205"/>
      <c r="NR74" s="205"/>
      <c r="NS74" s="205"/>
      <c r="NT74" s="205"/>
      <c r="NU74" s="205"/>
      <c r="NV74" s="205"/>
      <c r="NW74" s="205"/>
      <c r="NX74" s="205"/>
      <c r="NY74" s="205"/>
      <c r="NZ74" s="205"/>
      <c r="OA74" s="205"/>
      <c r="OB74" s="205"/>
      <c r="OC74" s="205"/>
      <c r="OD74" s="205"/>
      <c r="OE74" s="205"/>
      <c r="OF74" s="205"/>
      <c r="OG74" s="205"/>
      <c r="OH74" s="205"/>
      <c r="OI74" s="205"/>
      <c r="OJ74" s="205"/>
      <c r="OK74" s="205"/>
      <c r="OL74" s="205"/>
      <c r="OM74" s="205"/>
      <c r="ON74" s="205"/>
      <c r="OO74" s="205"/>
      <c r="OP74" s="205"/>
      <c r="OQ74" s="205"/>
      <c r="OR74" s="205"/>
      <c r="OS74" s="205"/>
      <c r="OT74" s="205"/>
      <c r="OU74" s="205"/>
      <c r="OV74" s="205"/>
      <c r="OW74" s="205"/>
      <c r="OX74" s="205"/>
      <c r="OY74" s="205"/>
      <c r="OZ74" s="205"/>
      <c r="PA74" s="205"/>
      <c r="PB74" s="205"/>
      <c r="PC74" s="205"/>
      <c r="PD74" s="205"/>
      <c r="PE74" s="205"/>
      <c r="PF74" s="205"/>
      <c r="PG74" s="205"/>
      <c r="PH74" s="205"/>
      <c r="PI74" s="205"/>
      <c r="PJ74" s="205"/>
      <c r="PK74" s="205"/>
      <c r="PL74" s="205"/>
      <c r="PM74" s="205"/>
      <c r="PN74" s="205"/>
      <c r="PO74" s="205"/>
      <c r="PP74" s="205"/>
      <c r="PQ74" s="205"/>
      <c r="PR74" s="205"/>
      <c r="PS74" s="205"/>
      <c r="PT74" s="205"/>
      <c r="PU74" s="205"/>
      <c r="PV74" s="205"/>
      <c r="PW74" s="205"/>
      <c r="PX74" s="205"/>
      <c r="PY74" s="205"/>
      <c r="PZ74" s="205"/>
      <c r="QA74" s="205"/>
      <c r="QB74" s="205"/>
      <c r="QC74" s="205"/>
      <c r="QD74" s="205"/>
      <c r="QE74" s="205"/>
      <c r="QF74" s="205"/>
      <c r="QG74" s="205"/>
      <c r="QH74" s="205"/>
      <c r="QI74" s="205"/>
      <c r="QJ74" s="205"/>
      <c r="QK74" s="205"/>
      <c r="QL74" s="205"/>
      <c r="QM74" s="205"/>
      <c r="QN74" s="205"/>
      <c r="QO74" s="205"/>
      <c r="QP74" s="205"/>
      <c r="QQ74" s="205"/>
      <c r="QR74" s="205"/>
      <c r="QS74" s="205"/>
      <c r="QT74" s="205"/>
      <c r="QU74" s="205"/>
      <c r="QV74" s="205"/>
      <c r="QW74" s="205"/>
      <c r="QX74" s="205"/>
      <c r="QY74" s="205"/>
      <c r="QZ74" s="205"/>
      <c r="RA74" s="205"/>
      <c r="RB74" s="205"/>
      <c r="RC74" s="205"/>
      <c r="RD74" s="205"/>
      <c r="RE74" s="205"/>
      <c r="RF74" s="205"/>
      <c r="RG74" s="205"/>
      <c r="RH74" s="205"/>
      <c r="RI74" s="205"/>
      <c r="RJ74" s="205"/>
      <c r="RK74" s="205"/>
      <c r="RL74" s="205"/>
      <c r="RM74" s="205"/>
      <c r="RN74" s="205"/>
      <c r="RO74" s="205"/>
      <c r="RP74" s="205"/>
      <c r="RQ74" s="205"/>
      <c r="RR74" s="205"/>
      <c r="RS74" s="205"/>
      <c r="RT74" s="205"/>
      <c r="RU74" s="205"/>
      <c r="RV74" s="205"/>
      <c r="RW74" s="205"/>
      <c r="RX74" s="205"/>
      <c r="RY74" s="205"/>
    </row>
    <row r="75" s="195" customFormat="1" spans="1:493">
      <c r="A75" s="202"/>
      <c r="B75" s="200">
        <v>73</v>
      </c>
      <c r="C75" s="201" t="s">
        <v>2891</v>
      </c>
      <c r="D75" s="200" t="s">
        <v>2892</v>
      </c>
      <c r="E75" s="200">
        <v>26.8</v>
      </c>
      <c r="F75" s="200">
        <v>30</v>
      </c>
      <c r="G75" s="200">
        <v>5</v>
      </c>
      <c r="H75" s="200">
        <v>150</v>
      </c>
      <c r="I75" s="200">
        <v>134</v>
      </c>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c r="CL75" s="205"/>
      <c r="CM75" s="205"/>
      <c r="CN75" s="205"/>
      <c r="CO75" s="205"/>
      <c r="CP75" s="205"/>
      <c r="CQ75" s="205"/>
      <c r="CR75" s="205"/>
      <c r="CS75" s="205"/>
      <c r="CT75" s="205"/>
      <c r="CU75" s="205"/>
      <c r="CV75" s="205"/>
      <c r="CW75" s="205"/>
      <c r="CX75" s="205"/>
      <c r="CY75" s="205"/>
      <c r="CZ75" s="205"/>
      <c r="DA75" s="205"/>
      <c r="DB75" s="205"/>
      <c r="DC75" s="205"/>
      <c r="DD75" s="205"/>
      <c r="DE75" s="205"/>
      <c r="DF75" s="205"/>
      <c r="DG75" s="205"/>
      <c r="DH75" s="205"/>
      <c r="DI75" s="205"/>
      <c r="DJ75" s="205"/>
      <c r="DK75" s="205"/>
      <c r="DL75" s="205"/>
      <c r="DM75" s="205"/>
      <c r="DN75" s="205"/>
      <c r="DO75" s="205"/>
      <c r="DP75" s="205"/>
      <c r="DQ75" s="205"/>
      <c r="DR75" s="205"/>
      <c r="DS75" s="205"/>
      <c r="DT75" s="205"/>
      <c r="DU75" s="205"/>
      <c r="DV75" s="205"/>
      <c r="DW75" s="205"/>
      <c r="DX75" s="205"/>
      <c r="DY75" s="205"/>
      <c r="DZ75" s="205"/>
      <c r="EA75" s="205"/>
      <c r="EB75" s="205"/>
      <c r="EC75" s="205"/>
      <c r="ED75" s="205"/>
      <c r="EE75" s="205"/>
      <c r="EF75" s="205"/>
      <c r="EG75" s="205"/>
      <c r="EH75" s="205"/>
      <c r="EI75" s="205"/>
      <c r="EJ75" s="205"/>
      <c r="EK75" s="205"/>
      <c r="EL75" s="205"/>
      <c r="EM75" s="205"/>
      <c r="EN75" s="205"/>
      <c r="EO75" s="205"/>
      <c r="EP75" s="205"/>
      <c r="EQ75" s="205"/>
      <c r="ER75" s="205"/>
      <c r="ES75" s="205"/>
      <c r="ET75" s="205"/>
      <c r="EU75" s="205"/>
      <c r="EV75" s="205"/>
      <c r="EW75" s="205"/>
      <c r="EX75" s="205"/>
      <c r="EY75" s="205"/>
      <c r="EZ75" s="205"/>
      <c r="FA75" s="205"/>
      <c r="FB75" s="205"/>
      <c r="FC75" s="205"/>
      <c r="FD75" s="205"/>
      <c r="FE75" s="205"/>
      <c r="FF75" s="205"/>
      <c r="FG75" s="205"/>
      <c r="FH75" s="205"/>
      <c r="FI75" s="205"/>
      <c r="FJ75" s="205"/>
      <c r="FK75" s="205"/>
      <c r="FL75" s="205"/>
      <c r="FM75" s="205"/>
      <c r="FN75" s="205"/>
      <c r="FO75" s="205"/>
      <c r="FP75" s="205"/>
      <c r="FQ75" s="205"/>
      <c r="FR75" s="205"/>
      <c r="FS75" s="205"/>
      <c r="FT75" s="205"/>
      <c r="FU75" s="205"/>
      <c r="FV75" s="205"/>
      <c r="FW75" s="205"/>
      <c r="FX75" s="205"/>
      <c r="FY75" s="205"/>
      <c r="FZ75" s="205"/>
      <c r="GA75" s="205"/>
      <c r="GB75" s="205"/>
      <c r="GC75" s="205"/>
      <c r="GD75" s="205"/>
      <c r="GE75" s="205"/>
      <c r="GF75" s="205"/>
      <c r="GG75" s="205"/>
      <c r="GH75" s="205"/>
      <c r="GI75" s="205"/>
      <c r="GJ75" s="205"/>
      <c r="GK75" s="205"/>
      <c r="GL75" s="205"/>
      <c r="GM75" s="205"/>
      <c r="GN75" s="205"/>
      <c r="GO75" s="205"/>
      <c r="GP75" s="205"/>
      <c r="GQ75" s="205"/>
      <c r="GR75" s="205"/>
      <c r="GS75" s="205"/>
      <c r="GT75" s="205"/>
      <c r="GU75" s="205"/>
      <c r="GV75" s="205"/>
      <c r="GW75" s="205"/>
      <c r="GX75" s="205"/>
      <c r="GY75" s="205"/>
      <c r="GZ75" s="205"/>
      <c r="HA75" s="205"/>
      <c r="HB75" s="205"/>
      <c r="HC75" s="205"/>
      <c r="HD75" s="205"/>
      <c r="HE75" s="205"/>
      <c r="HF75" s="205"/>
      <c r="HG75" s="205"/>
      <c r="HH75" s="205"/>
      <c r="HI75" s="205"/>
      <c r="HJ75" s="205"/>
      <c r="HK75" s="205"/>
      <c r="HL75" s="205"/>
      <c r="HM75" s="205"/>
      <c r="HN75" s="205"/>
      <c r="HO75" s="205"/>
      <c r="HP75" s="205"/>
      <c r="HQ75" s="205"/>
      <c r="HR75" s="205"/>
      <c r="HS75" s="205"/>
      <c r="HT75" s="205"/>
      <c r="HU75" s="205"/>
      <c r="HV75" s="205"/>
      <c r="HW75" s="205"/>
      <c r="HX75" s="205"/>
      <c r="HY75" s="205"/>
      <c r="HZ75" s="205"/>
      <c r="IA75" s="205"/>
      <c r="IB75" s="205"/>
      <c r="IC75" s="205"/>
      <c r="ID75" s="205"/>
      <c r="IE75" s="205"/>
      <c r="IF75" s="205"/>
      <c r="IG75" s="205"/>
      <c r="IH75" s="205"/>
      <c r="II75" s="205"/>
      <c r="IJ75" s="205"/>
      <c r="IK75" s="205"/>
      <c r="IL75" s="205"/>
      <c r="IM75" s="205"/>
      <c r="IN75" s="205"/>
      <c r="IO75" s="205"/>
      <c r="IP75" s="205"/>
      <c r="IQ75" s="205"/>
      <c r="IR75" s="205"/>
      <c r="IS75" s="205"/>
      <c r="IT75" s="205"/>
      <c r="IU75" s="205"/>
      <c r="IV75" s="205"/>
      <c r="IW75" s="205"/>
      <c r="IX75" s="205"/>
      <c r="IY75" s="205"/>
      <c r="IZ75" s="205"/>
      <c r="JA75" s="205"/>
      <c r="JB75" s="205"/>
      <c r="JC75" s="205"/>
      <c r="JD75" s="205"/>
      <c r="JE75" s="205"/>
      <c r="JF75" s="205"/>
      <c r="JG75" s="205"/>
      <c r="JH75" s="205"/>
      <c r="JI75" s="205"/>
      <c r="JJ75" s="205"/>
      <c r="JK75" s="205"/>
      <c r="JL75" s="205"/>
      <c r="JM75" s="205"/>
      <c r="JN75" s="205"/>
      <c r="JO75" s="205"/>
      <c r="JP75" s="205"/>
      <c r="JQ75" s="205"/>
      <c r="JR75" s="205"/>
      <c r="JS75" s="205"/>
      <c r="JT75" s="205"/>
      <c r="JU75" s="205"/>
      <c r="JV75" s="205"/>
      <c r="JW75" s="205"/>
      <c r="JX75" s="205"/>
      <c r="JY75" s="205"/>
      <c r="JZ75" s="205"/>
      <c r="KA75" s="205"/>
      <c r="KB75" s="205"/>
      <c r="KC75" s="205"/>
      <c r="KD75" s="205"/>
      <c r="KE75" s="205"/>
      <c r="KF75" s="205"/>
      <c r="KG75" s="205"/>
      <c r="KH75" s="205"/>
      <c r="KI75" s="205"/>
      <c r="KJ75" s="205"/>
      <c r="KK75" s="205"/>
      <c r="KL75" s="205"/>
      <c r="KM75" s="205"/>
      <c r="KN75" s="205"/>
      <c r="KO75" s="205"/>
      <c r="KP75" s="205"/>
      <c r="KQ75" s="205"/>
      <c r="KR75" s="205"/>
      <c r="KS75" s="205"/>
      <c r="KT75" s="205"/>
      <c r="KU75" s="205"/>
      <c r="KV75" s="205"/>
      <c r="KW75" s="205"/>
      <c r="KX75" s="205"/>
      <c r="KY75" s="205"/>
      <c r="KZ75" s="205"/>
      <c r="LA75" s="205"/>
      <c r="LB75" s="205"/>
      <c r="LC75" s="205"/>
      <c r="LD75" s="205"/>
      <c r="LE75" s="205"/>
      <c r="LF75" s="205"/>
      <c r="LG75" s="205"/>
      <c r="LH75" s="205"/>
      <c r="LI75" s="205"/>
      <c r="LJ75" s="205"/>
      <c r="LK75" s="205"/>
      <c r="LL75" s="205"/>
      <c r="LM75" s="205"/>
      <c r="LN75" s="205"/>
      <c r="LO75" s="205"/>
      <c r="LP75" s="205"/>
      <c r="LQ75" s="205"/>
      <c r="LR75" s="205"/>
      <c r="LS75" s="205"/>
      <c r="LT75" s="205"/>
      <c r="LU75" s="205"/>
      <c r="LV75" s="205"/>
      <c r="LW75" s="205"/>
      <c r="LX75" s="205"/>
      <c r="LY75" s="205"/>
      <c r="LZ75" s="205"/>
      <c r="MA75" s="205"/>
      <c r="MB75" s="205"/>
      <c r="MC75" s="205"/>
      <c r="MD75" s="205"/>
      <c r="ME75" s="205"/>
      <c r="MF75" s="205"/>
      <c r="MG75" s="205"/>
      <c r="MH75" s="205"/>
      <c r="MI75" s="205"/>
      <c r="MJ75" s="205"/>
      <c r="MK75" s="205"/>
      <c r="ML75" s="205"/>
      <c r="MM75" s="205"/>
      <c r="MN75" s="205"/>
      <c r="MO75" s="205"/>
      <c r="MP75" s="205"/>
      <c r="MQ75" s="205"/>
      <c r="MR75" s="205"/>
      <c r="MS75" s="205"/>
      <c r="MT75" s="205"/>
      <c r="MU75" s="205"/>
      <c r="MV75" s="205"/>
      <c r="MW75" s="205"/>
      <c r="MX75" s="205"/>
      <c r="MY75" s="205"/>
      <c r="MZ75" s="205"/>
      <c r="NA75" s="205"/>
      <c r="NB75" s="205"/>
      <c r="NC75" s="205"/>
      <c r="ND75" s="205"/>
      <c r="NE75" s="205"/>
      <c r="NF75" s="205"/>
      <c r="NG75" s="205"/>
      <c r="NH75" s="205"/>
      <c r="NI75" s="205"/>
      <c r="NJ75" s="205"/>
      <c r="NK75" s="205"/>
      <c r="NL75" s="205"/>
      <c r="NM75" s="205"/>
      <c r="NN75" s="205"/>
      <c r="NO75" s="205"/>
      <c r="NP75" s="205"/>
      <c r="NQ75" s="205"/>
      <c r="NR75" s="205"/>
      <c r="NS75" s="205"/>
      <c r="NT75" s="205"/>
      <c r="NU75" s="205"/>
      <c r="NV75" s="205"/>
      <c r="NW75" s="205"/>
      <c r="NX75" s="205"/>
      <c r="NY75" s="205"/>
      <c r="NZ75" s="205"/>
      <c r="OA75" s="205"/>
      <c r="OB75" s="205"/>
      <c r="OC75" s="205"/>
      <c r="OD75" s="205"/>
      <c r="OE75" s="205"/>
      <c r="OF75" s="205"/>
      <c r="OG75" s="205"/>
      <c r="OH75" s="205"/>
      <c r="OI75" s="205"/>
      <c r="OJ75" s="205"/>
      <c r="OK75" s="205"/>
      <c r="OL75" s="205"/>
      <c r="OM75" s="205"/>
      <c r="ON75" s="205"/>
      <c r="OO75" s="205"/>
      <c r="OP75" s="205"/>
      <c r="OQ75" s="205"/>
      <c r="OR75" s="205"/>
      <c r="OS75" s="205"/>
      <c r="OT75" s="205"/>
      <c r="OU75" s="205"/>
      <c r="OV75" s="205"/>
      <c r="OW75" s="205"/>
      <c r="OX75" s="205"/>
      <c r="OY75" s="205"/>
      <c r="OZ75" s="205"/>
      <c r="PA75" s="205"/>
      <c r="PB75" s="205"/>
      <c r="PC75" s="205"/>
      <c r="PD75" s="205"/>
      <c r="PE75" s="205"/>
      <c r="PF75" s="205"/>
      <c r="PG75" s="205"/>
      <c r="PH75" s="205"/>
      <c r="PI75" s="205"/>
      <c r="PJ75" s="205"/>
      <c r="PK75" s="205"/>
      <c r="PL75" s="205"/>
      <c r="PM75" s="205"/>
      <c r="PN75" s="205"/>
      <c r="PO75" s="205"/>
      <c r="PP75" s="205"/>
      <c r="PQ75" s="205"/>
      <c r="PR75" s="205"/>
      <c r="PS75" s="205"/>
      <c r="PT75" s="205"/>
      <c r="PU75" s="205"/>
      <c r="PV75" s="205"/>
      <c r="PW75" s="205"/>
      <c r="PX75" s="205"/>
      <c r="PY75" s="205"/>
      <c r="PZ75" s="205"/>
      <c r="QA75" s="205"/>
      <c r="QB75" s="205"/>
      <c r="QC75" s="205"/>
      <c r="QD75" s="205"/>
      <c r="QE75" s="205"/>
      <c r="QF75" s="205"/>
      <c r="QG75" s="205"/>
      <c r="QH75" s="205"/>
      <c r="QI75" s="205"/>
      <c r="QJ75" s="205"/>
      <c r="QK75" s="205"/>
      <c r="QL75" s="205"/>
      <c r="QM75" s="205"/>
      <c r="QN75" s="205"/>
      <c r="QO75" s="205"/>
      <c r="QP75" s="205"/>
      <c r="QQ75" s="205"/>
      <c r="QR75" s="205"/>
      <c r="QS75" s="205"/>
      <c r="QT75" s="205"/>
      <c r="QU75" s="205"/>
      <c r="QV75" s="205"/>
      <c r="QW75" s="205"/>
      <c r="QX75" s="205"/>
      <c r="QY75" s="205"/>
      <c r="QZ75" s="205"/>
      <c r="RA75" s="205"/>
      <c r="RB75" s="205"/>
      <c r="RC75" s="205"/>
      <c r="RD75" s="205"/>
      <c r="RE75" s="205"/>
      <c r="RF75" s="205"/>
      <c r="RG75" s="205"/>
      <c r="RH75" s="205"/>
      <c r="RI75" s="205"/>
      <c r="RJ75" s="205"/>
      <c r="RK75" s="205"/>
      <c r="RL75" s="205"/>
      <c r="RM75" s="205"/>
      <c r="RN75" s="205"/>
      <c r="RO75" s="205"/>
      <c r="RP75" s="205"/>
      <c r="RQ75" s="205"/>
      <c r="RR75" s="205"/>
      <c r="RS75" s="205"/>
      <c r="RT75" s="205"/>
      <c r="RU75" s="205"/>
      <c r="RV75" s="205"/>
      <c r="RW75" s="205"/>
      <c r="RX75" s="205"/>
      <c r="RY75" s="205"/>
    </row>
    <row r="76" s="195" customFormat="1" spans="1:493">
      <c r="A76" s="202"/>
      <c r="B76" s="200">
        <v>74</v>
      </c>
      <c r="C76" s="201" t="s">
        <v>2893</v>
      </c>
      <c r="D76" s="201" t="s">
        <v>2894</v>
      </c>
      <c r="E76" s="201">
        <v>49.8</v>
      </c>
      <c r="F76" s="201">
        <v>40</v>
      </c>
      <c r="G76" s="201">
        <v>2</v>
      </c>
      <c r="H76" s="200">
        <v>80</v>
      </c>
      <c r="I76" s="200">
        <v>99.6</v>
      </c>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c r="BF76" s="205"/>
      <c r="BG76" s="205"/>
      <c r="BH76" s="205"/>
      <c r="BI76" s="205"/>
      <c r="BJ76" s="205"/>
      <c r="BK76" s="205"/>
      <c r="BL76" s="205"/>
      <c r="BM76" s="205"/>
      <c r="BN76" s="205"/>
      <c r="BO76" s="205"/>
      <c r="BP76" s="205"/>
      <c r="BQ76" s="205"/>
      <c r="BR76" s="205"/>
      <c r="BS76" s="205"/>
      <c r="BT76" s="205"/>
      <c r="BU76" s="205"/>
      <c r="BV76" s="205"/>
      <c r="BW76" s="205"/>
      <c r="BX76" s="205"/>
      <c r="BY76" s="205"/>
      <c r="BZ76" s="205"/>
      <c r="CA76" s="205"/>
      <c r="CB76" s="205"/>
      <c r="CC76" s="205"/>
      <c r="CD76" s="205"/>
      <c r="CE76" s="205"/>
      <c r="CF76" s="205"/>
      <c r="CG76" s="205"/>
      <c r="CH76" s="205"/>
      <c r="CI76" s="205"/>
      <c r="CJ76" s="205"/>
      <c r="CK76" s="205"/>
      <c r="CL76" s="205"/>
      <c r="CM76" s="205"/>
      <c r="CN76" s="205"/>
      <c r="CO76" s="205"/>
      <c r="CP76" s="205"/>
      <c r="CQ76" s="205"/>
      <c r="CR76" s="205"/>
      <c r="CS76" s="205"/>
      <c r="CT76" s="205"/>
      <c r="CU76" s="205"/>
      <c r="CV76" s="205"/>
      <c r="CW76" s="205"/>
      <c r="CX76" s="205"/>
      <c r="CY76" s="205"/>
      <c r="CZ76" s="205"/>
      <c r="DA76" s="205"/>
      <c r="DB76" s="205"/>
      <c r="DC76" s="205"/>
      <c r="DD76" s="205"/>
      <c r="DE76" s="205"/>
      <c r="DF76" s="205"/>
      <c r="DG76" s="205"/>
      <c r="DH76" s="205"/>
      <c r="DI76" s="205"/>
      <c r="DJ76" s="205"/>
      <c r="DK76" s="205"/>
      <c r="DL76" s="205"/>
      <c r="DM76" s="205"/>
      <c r="DN76" s="205"/>
      <c r="DO76" s="205"/>
      <c r="DP76" s="205"/>
      <c r="DQ76" s="205"/>
      <c r="DR76" s="205"/>
      <c r="DS76" s="205"/>
      <c r="DT76" s="205"/>
      <c r="DU76" s="205"/>
      <c r="DV76" s="205"/>
      <c r="DW76" s="205"/>
      <c r="DX76" s="205"/>
      <c r="DY76" s="205"/>
      <c r="DZ76" s="205"/>
      <c r="EA76" s="205"/>
      <c r="EB76" s="205"/>
      <c r="EC76" s="205"/>
      <c r="ED76" s="205"/>
      <c r="EE76" s="205"/>
      <c r="EF76" s="205"/>
      <c r="EG76" s="205"/>
      <c r="EH76" s="205"/>
      <c r="EI76" s="205"/>
      <c r="EJ76" s="205"/>
      <c r="EK76" s="205"/>
      <c r="EL76" s="205"/>
      <c r="EM76" s="205"/>
      <c r="EN76" s="205"/>
      <c r="EO76" s="205"/>
      <c r="EP76" s="205"/>
      <c r="EQ76" s="205"/>
      <c r="ER76" s="205"/>
      <c r="ES76" s="205"/>
      <c r="ET76" s="205"/>
      <c r="EU76" s="205"/>
      <c r="EV76" s="205"/>
      <c r="EW76" s="205"/>
      <c r="EX76" s="205"/>
      <c r="EY76" s="205"/>
      <c r="EZ76" s="205"/>
      <c r="FA76" s="205"/>
      <c r="FB76" s="205"/>
      <c r="FC76" s="205"/>
      <c r="FD76" s="205"/>
      <c r="FE76" s="205"/>
      <c r="FF76" s="205"/>
      <c r="FG76" s="205"/>
      <c r="FH76" s="205"/>
      <c r="FI76" s="205"/>
      <c r="FJ76" s="205"/>
      <c r="FK76" s="205"/>
      <c r="FL76" s="205"/>
      <c r="FM76" s="205"/>
      <c r="FN76" s="205"/>
      <c r="FO76" s="205"/>
      <c r="FP76" s="205"/>
      <c r="FQ76" s="205"/>
      <c r="FR76" s="205"/>
      <c r="FS76" s="205"/>
      <c r="FT76" s="205"/>
      <c r="FU76" s="205"/>
      <c r="FV76" s="205"/>
      <c r="FW76" s="205"/>
      <c r="FX76" s="205"/>
      <c r="FY76" s="205"/>
      <c r="FZ76" s="205"/>
      <c r="GA76" s="205"/>
      <c r="GB76" s="205"/>
      <c r="GC76" s="205"/>
      <c r="GD76" s="205"/>
      <c r="GE76" s="205"/>
      <c r="GF76" s="205"/>
      <c r="GG76" s="205"/>
      <c r="GH76" s="205"/>
      <c r="GI76" s="205"/>
      <c r="GJ76" s="205"/>
      <c r="GK76" s="205"/>
      <c r="GL76" s="205"/>
      <c r="GM76" s="205"/>
      <c r="GN76" s="205"/>
      <c r="GO76" s="205"/>
      <c r="GP76" s="205"/>
      <c r="GQ76" s="205"/>
      <c r="GR76" s="205"/>
      <c r="GS76" s="205"/>
      <c r="GT76" s="205"/>
      <c r="GU76" s="205"/>
      <c r="GV76" s="205"/>
      <c r="GW76" s="205"/>
      <c r="GX76" s="205"/>
      <c r="GY76" s="205"/>
      <c r="GZ76" s="205"/>
      <c r="HA76" s="205"/>
      <c r="HB76" s="205"/>
      <c r="HC76" s="205"/>
      <c r="HD76" s="205"/>
      <c r="HE76" s="205"/>
      <c r="HF76" s="205"/>
      <c r="HG76" s="205"/>
      <c r="HH76" s="205"/>
      <c r="HI76" s="205"/>
      <c r="HJ76" s="205"/>
      <c r="HK76" s="205"/>
      <c r="HL76" s="205"/>
      <c r="HM76" s="205"/>
      <c r="HN76" s="205"/>
      <c r="HO76" s="205"/>
      <c r="HP76" s="205"/>
      <c r="HQ76" s="205"/>
      <c r="HR76" s="205"/>
      <c r="HS76" s="205"/>
      <c r="HT76" s="205"/>
      <c r="HU76" s="205"/>
      <c r="HV76" s="205"/>
      <c r="HW76" s="205"/>
      <c r="HX76" s="205"/>
      <c r="HY76" s="205"/>
      <c r="HZ76" s="205"/>
      <c r="IA76" s="205"/>
      <c r="IB76" s="205"/>
      <c r="IC76" s="205"/>
      <c r="ID76" s="205"/>
      <c r="IE76" s="205"/>
      <c r="IF76" s="205"/>
      <c r="IG76" s="205"/>
      <c r="IH76" s="205"/>
      <c r="II76" s="205"/>
      <c r="IJ76" s="205"/>
      <c r="IK76" s="205"/>
      <c r="IL76" s="205"/>
      <c r="IM76" s="205"/>
      <c r="IN76" s="205"/>
      <c r="IO76" s="205"/>
      <c r="IP76" s="205"/>
      <c r="IQ76" s="205"/>
      <c r="IR76" s="205"/>
      <c r="IS76" s="205"/>
      <c r="IT76" s="205"/>
      <c r="IU76" s="205"/>
      <c r="IV76" s="205"/>
      <c r="IW76" s="205"/>
      <c r="IX76" s="205"/>
      <c r="IY76" s="205"/>
      <c r="IZ76" s="205"/>
      <c r="JA76" s="205"/>
      <c r="JB76" s="205"/>
      <c r="JC76" s="205"/>
      <c r="JD76" s="205"/>
      <c r="JE76" s="205"/>
      <c r="JF76" s="205"/>
      <c r="JG76" s="205"/>
      <c r="JH76" s="205"/>
      <c r="JI76" s="205"/>
      <c r="JJ76" s="205"/>
      <c r="JK76" s="205"/>
      <c r="JL76" s="205"/>
      <c r="JM76" s="205"/>
      <c r="JN76" s="205"/>
      <c r="JO76" s="205"/>
      <c r="JP76" s="205"/>
      <c r="JQ76" s="205"/>
      <c r="JR76" s="205"/>
      <c r="JS76" s="205"/>
      <c r="JT76" s="205"/>
      <c r="JU76" s="205"/>
      <c r="JV76" s="205"/>
      <c r="JW76" s="205"/>
      <c r="JX76" s="205"/>
      <c r="JY76" s="205"/>
      <c r="JZ76" s="205"/>
      <c r="KA76" s="205"/>
      <c r="KB76" s="205"/>
      <c r="KC76" s="205"/>
      <c r="KD76" s="205"/>
      <c r="KE76" s="205"/>
      <c r="KF76" s="205"/>
      <c r="KG76" s="205"/>
      <c r="KH76" s="205"/>
      <c r="KI76" s="205"/>
      <c r="KJ76" s="205"/>
      <c r="KK76" s="205"/>
      <c r="KL76" s="205"/>
      <c r="KM76" s="205"/>
      <c r="KN76" s="205"/>
      <c r="KO76" s="205"/>
      <c r="KP76" s="205"/>
      <c r="KQ76" s="205"/>
      <c r="KR76" s="205"/>
      <c r="KS76" s="205"/>
      <c r="KT76" s="205"/>
      <c r="KU76" s="205"/>
      <c r="KV76" s="205"/>
      <c r="KW76" s="205"/>
      <c r="KX76" s="205"/>
      <c r="KY76" s="205"/>
      <c r="KZ76" s="205"/>
      <c r="LA76" s="205"/>
      <c r="LB76" s="205"/>
      <c r="LC76" s="205"/>
      <c r="LD76" s="205"/>
      <c r="LE76" s="205"/>
      <c r="LF76" s="205"/>
      <c r="LG76" s="205"/>
      <c r="LH76" s="205"/>
      <c r="LI76" s="205"/>
      <c r="LJ76" s="205"/>
      <c r="LK76" s="205"/>
      <c r="LL76" s="205"/>
      <c r="LM76" s="205"/>
      <c r="LN76" s="205"/>
      <c r="LO76" s="205"/>
      <c r="LP76" s="205"/>
      <c r="LQ76" s="205"/>
      <c r="LR76" s="205"/>
      <c r="LS76" s="205"/>
      <c r="LT76" s="205"/>
      <c r="LU76" s="205"/>
      <c r="LV76" s="205"/>
      <c r="LW76" s="205"/>
      <c r="LX76" s="205"/>
      <c r="LY76" s="205"/>
      <c r="LZ76" s="205"/>
      <c r="MA76" s="205"/>
      <c r="MB76" s="205"/>
      <c r="MC76" s="205"/>
      <c r="MD76" s="205"/>
      <c r="ME76" s="205"/>
      <c r="MF76" s="205"/>
      <c r="MG76" s="205"/>
      <c r="MH76" s="205"/>
      <c r="MI76" s="205"/>
      <c r="MJ76" s="205"/>
      <c r="MK76" s="205"/>
      <c r="ML76" s="205"/>
      <c r="MM76" s="205"/>
      <c r="MN76" s="205"/>
      <c r="MO76" s="205"/>
      <c r="MP76" s="205"/>
      <c r="MQ76" s="205"/>
      <c r="MR76" s="205"/>
      <c r="MS76" s="205"/>
      <c r="MT76" s="205"/>
      <c r="MU76" s="205"/>
      <c r="MV76" s="205"/>
      <c r="MW76" s="205"/>
      <c r="MX76" s="205"/>
      <c r="MY76" s="205"/>
      <c r="MZ76" s="205"/>
      <c r="NA76" s="205"/>
      <c r="NB76" s="205"/>
      <c r="NC76" s="205"/>
      <c r="ND76" s="205"/>
      <c r="NE76" s="205"/>
      <c r="NF76" s="205"/>
      <c r="NG76" s="205"/>
      <c r="NH76" s="205"/>
      <c r="NI76" s="205"/>
      <c r="NJ76" s="205"/>
      <c r="NK76" s="205"/>
      <c r="NL76" s="205"/>
      <c r="NM76" s="205"/>
      <c r="NN76" s="205"/>
      <c r="NO76" s="205"/>
      <c r="NP76" s="205"/>
      <c r="NQ76" s="205"/>
      <c r="NR76" s="205"/>
      <c r="NS76" s="205"/>
      <c r="NT76" s="205"/>
      <c r="NU76" s="205"/>
      <c r="NV76" s="205"/>
      <c r="NW76" s="205"/>
      <c r="NX76" s="205"/>
      <c r="NY76" s="205"/>
      <c r="NZ76" s="205"/>
      <c r="OA76" s="205"/>
      <c r="OB76" s="205"/>
      <c r="OC76" s="205"/>
      <c r="OD76" s="205"/>
      <c r="OE76" s="205"/>
      <c r="OF76" s="205"/>
      <c r="OG76" s="205"/>
      <c r="OH76" s="205"/>
      <c r="OI76" s="205"/>
      <c r="OJ76" s="205"/>
      <c r="OK76" s="205"/>
      <c r="OL76" s="205"/>
      <c r="OM76" s="205"/>
      <c r="ON76" s="205"/>
      <c r="OO76" s="205"/>
      <c r="OP76" s="205"/>
      <c r="OQ76" s="205"/>
      <c r="OR76" s="205"/>
      <c r="OS76" s="205"/>
      <c r="OT76" s="205"/>
      <c r="OU76" s="205"/>
      <c r="OV76" s="205"/>
      <c r="OW76" s="205"/>
      <c r="OX76" s="205"/>
      <c r="OY76" s="205"/>
      <c r="OZ76" s="205"/>
      <c r="PA76" s="205"/>
      <c r="PB76" s="205"/>
      <c r="PC76" s="205"/>
      <c r="PD76" s="205"/>
      <c r="PE76" s="205"/>
      <c r="PF76" s="205"/>
      <c r="PG76" s="205"/>
      <c r="PH76" s="205"/>
      <c r="PI76" s="205"/>
      <c r="PJ76" s="205"/>
      <c r="PK76" s="205"/>
      <c r="PL76" s="205"/>
      <c r="PM76" s="205"/>
      <c r="PN76" s="205"/>
      <c r="PO76" s="205"/>
      <c r="PP76" s="205"/>
      <c r="PQ76" s="205"/>
      <c r="PR76" s="205"/>
      <c r="PS76" s="205"/>
      <c r="PT76" s="205"/>
      <c r="PU76" s="205"/>
      <c r="PV76" s="205"/>
      <c r="PW76" s="205"/>
      <c r="PX76" s="205"/>
      <c r="PY76" s="205"/>
      <c r="PZ76" s="205"/>
      <c r="QA76" s="205"/>
      <c r="QB76" s="205"/>
      <c r="QC76" s="205"/>
      <c r="QD76" s="205"/>
      <c r="QE76" s="205"/>
      <c r="QF76" s="205"/>
      <c r="QG76" s="205"/>
      <c r="QH76" s="205"/>
      <c r="QI76" s="205"/>
      <c r="QJ76" s="205"/>
      <c r="QK76" s="205"/>
      <c r="QL76" s="205"/>
      <c r="QM76" s="205"/>
      <c r="QN76" s="205"/>
      <c r="QO76" s="205"/>
      <c r="QP76" s="205"/>
      <c r="QQ76" s="205"/>
      <c r="QR76" s="205"/>
      <c r="QS76" s="205"/>
      <c r="QT76" s="205"/>
      <c r="QU76" s="205"/>
      <c r="QV76" s="205"/>
      <c r="QW76" s="205"/>
      <c r="QX76" s="205"/>
      <c r="QY76" s="205"/>
      <c r="QZ76" s="205"/>
      <c r="RA76" s="205"/>
      <c r="RB76" s="205"/>
      <c r="RC76" s="205"/>
      <c r="RD76" s="205"/>
      <c r="RE76" s="205"/>
      <c r="RF76" s="205"/>
      <c r="RG76" s="205"/>
      <c r="RH76" s="205"/>
      <c r="RI76" s="205"/>
      <c r="RJ76" s="205"/>
      <c r="RK76" s="205"/>
      <c r="RL76" s="205"/>
      <c r="RM76" s="205"/>
      <c r="RN76" s="205"/>
      <c r="RO76" s="205"/>
      <c r="RP76" s="205"/>
      <c r="RQ76" s="205"/>
      <c r="RR76" s="205"/>
      <c r="RS76" s="205"/>
      <c r="RT76" s="205"/>
      <c r="RU76" s="205"/>
      <c r="RV76" s="205"/>
      <c r="RW76" s="205"/>
      <c r="RX76" s="205"/>
      <c r="RY76" s="205"/>
    </row>
    <row r="77" s="195" customFormat="1" spans="1:493">
      <c r="A77" s="202"/>
      <c r="B77" s="200">
        <v>75</v>
      </c>
      <c r="C77" s="201" t="s">
        <v>2895</v>
      </c>
      <c r="D77" s="200" t="s">
        <v>2896</v>
      </c>
      <c r="E77" s="200">
        <v>49.9</v>
      </c>
      <c r="F77" s="200">
        <v>19</v>
      </c>
      <c r="G77" s="200">
        <v>5</v>
      </c>
      <c r="H77" s="200">
        <v>95</v>
      </c>
      <c r="I77" s="200">
        <v>249.5</v>
      </c>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5"/>
      <c r="BB77" s="205"/>
      <c r="BC77" s="205"/>
      <c r="BD77" s="205"/>
      <c r="BE77" s="205"/>
      <c r="BF77" s="205"/>
      <c r="BG77" s="205"/>
      <c r="BH77" s="205"/>
      <c r="BI77" s="205"/>
      <c r="BJ77" s="205"/>
      <c r="BK77" s="205"/>
      <c r="BL77" s="205"/>
      <c r="BM77" s="205"/>
      <c r="BN77" s="205"/>
      <c r="BO77" s="205"/>
      <c r="BP77" s="205"/>
      <c r="BQ77" s="205"/>
      <c r="BR77" s="205"/>
      <c r="BS77" s="205"/>
      <c r="BT77" s="205"/>
      <c r="BU77" s="205"/>
      <c r="BV77" s="205"/>
      <c r="BW77" s="205"/>
      <c r="BX77" s="205"/>
      <c r="BY77" s="205"/>
      <c r="BZ77" s="205"/>
      <c r="CA77" s="205"/>
      <c r="CB77" s="205"/>
      <c r="CC77" s="205"/>
      <c r="CD77" s="205"/>
      <c r="CE77" s="205"/>
      <c r="CF77" s="205"/>
      <c r="CG77" s="205"/>
      <c r="CH77" s="205"/>
      <c r="CI77" s="205"/>
      <c r="CJ77" s="205"/>
      <c r="CK77" s="205"/>
      <c r="CL77" s="205"/>
      <c r="CM77" s="205"/>
      <c r="CN77" s="205"/>
      <c r="CO77" s="205"/>
      <c r="CP77" s="205"/>
      <c r="CQ77" s="205"/>
      <c r="CR77" s="205"/>
      <c r="CS77" s="205"/>
      <c r="CT77" s="205"/>
      <c r="CU77" s="205"/>
      <c r="CV77" s="205"/>
      <c r="CW77" s="205"/>
      <c r="CX77" s="205"/>
      <c r="CY77" s="205"/>
      <c r="CZ77" s="205"/>
      <c r="DA77" s="205"/>
      <c r="DB77" s="205"/>
      <c r="DC77" s="205"/>
      <c r="DD77" s="205"/>
      <c r="DE77" s="205"/>
      <c r="DF77" s="205"/>
      <c r="DG77" s="205"/>
      <c r="DH77" s="205"/>
      <c r="DI77" s="205"/>
      <c r="DJ77" s="205"/>
      <c r="DK77" s="205"/>
      <c r="DL77" s="205"/>
      <c r="DM77" s="205"/>
      <c r="DN77" s="205"/>
      <c r="DO77" s="205"/>
      <c r="DP77" s="205"/>
      <c r="DQ77" s="205"/>
      <c r="DR77" s="205"/>
      <c r="DS77" s="205"/>
      <c r="DT77" s="205"/>
      <c r="DU77" s="205"/>
      <c r="DV77" s="205"/>
      <c r="DW77" s="205"/>
      <c r="DX77" s="205"/>
      <c r="DY77" s="205"/>
      <c r="DZ77" s="205"/>
      <c r="EA77" s="205"/>
      <c r="EB77" s="205"/>
      <c r="EC77" s="205"/>
      <c r="ED77" s="205"/>
      <c r="EE77" s="205"/>
      <c r="EF77" s="205"/>
      <c r="EG77" s="205"/>
      <c r="EH77" s="205"/>
      <c r="EI77" s="205"/>
      <c r="EJ77" s="205"/>
      <c r="EK77" s="205"/>
      <c r="EL77" s="205"/>
      <c r="EM77" s="205"/>
      <c r="EN77" s="205"/>
      <c r="EO77" s="205"/>
      <c r="EP77" s="205"/>
      <c r="EQ77" s="205"/>
      <c r="ER77" s="205"/>
      <c r="ES77" s="205"/>
      <c r="ET77" s="205"/>
      <c r="EU77" s="205"/>
      <c r="EV77" s="205"/>
      <c r="EW77" s="205"/>
      <c r="EX77" s="205"/>
      <c r="EY77" s="205"/>
      <c r="EZ77" s="205"/>
      <c r="FA77" s="205"/>
      <c r="FB77" s="205"/>
      <c r="FC77" s="205"/>
      <c r="FD77" s="205"/>
      <c r="FE77" s="205"/>
      <c r="FF77" s="205"/>
      <c r="FG77" s="205"/>
      <c r="FH77" s="205"/>
      <c r="FI77" s="205"/>
      <c r="FJ77" s="205"/>
      <c r="FK77" s="205"/>
      <c r="FL77" s="205"/>
      <c r="FM77" s="205"/>
      <c r="FN77" s="205"/>
      <c r="FO77" s="205"/>
      <c r="FP77" s="205"/>
      <c r="FQ77" s="205"/>
      <c r="FR77" s="205"/>
      <c r="FS77" s="205"/>
      <c r="FT77" s="205"/>
      <c r="FU77" s="205"/>
      <c r="FV77" s="205"/>
      <c r="FW77" s="205"/>
      <c r="FX77" s="205"/>
      <c r="FY77" s="205"/>
      <c r="FZ77" s="205"/>
      <c r="GA77" s="205"/>
      <c r="GB77" s="205"/>
      <c r="GC77" s="205"/>
      <c r="GD77" s="205"/>
      <c r="GE77" s="205"/>
      <c r="GF77" s="205"/>
      <c r="GG77" s="205"/>
      <c r="GH77" s="205"/>
      <c r="GI77" s="205"/>
      <c r="GJ77" s="205"/>
      <c r="GK77" s="205"/>
      <c r="GL77" s="205"/>
      <c r="GM77" s="205"/>
      <c r="GN77" s="205"/>
      <c r="GO77" s="205"/>
      <c r="GP77" s="205"/>
      <c r="GQ77" s="205"/>
      <c r="GR77" s="205"/>
      <c r="GS77" s="205"/>
      <c r="GT77" s="205"/>
      <c r="GU77" s="205"/>
      <c r="GV77" s="205"/>
      <c r="GW77" s="205"/>
      <c r="GX77" s="205"/>
      <c r="GY77" s="205"/>
      <c r="GZ77" s="205"/>
      <c r="HA77" s="205"/>
      <c r="HB77" s="205"/>
      <c r="HC77" s="205"/>
      <c r="HD77" s="205"/>
      <c r="HE77" s="205"/>
      <c r="HF77" s="205"/>
      <c r="HG77" s="205"/>
      <c r="HH77" s="205"/>
      <c r="HI77" s="205"/>
      <c r="HJ77" s="205"/>
      <c r="HK77" s="205"/>
      <c r="HL77" s="205"/>
      <c r="HM77" s="205"/>
      <c r="HN77" s="205"/>
      <c r="HO77" s="205"/>
      <c r="HP77" s="205"/>
      <c r="HQ77" s="205"/>
      <c r="HR77" s="205"/>
      <c r="HS77" s="205"/>
      <c r="HT77" s="205"/>
      <c r="HU77" s="205"/>
      <c r="HV77" s="205"/>
      <c r="HW77" s="205"/>
      <c r="HX77" s="205"/>
      <c r="HY77" s="205"/>
      <c r="HZ77" s="205"/>
      <c r="IA77" s="205"/>
      <c r="IB77" s="205"/>
      <c r="IC77" s="205"/>
      <c r="ID77" s="205"/>
      <c r="IE77" s="205"/>
      <c r="IF77" s="205"/>
      <c r="IG77" s="205"/>
      <c r="IH77" s="205"/>
      <c r="II77" s="205"/>
      <c r="IJ77" s="205"/>
      <c r="IK77" s="205"/>
      <c r="IL77" s="205"/>
      <c r="IM77" s="205"/>
      <c r="IN77" s="205"/>
      <c r="IO77" s="205"/>
      <c r="IP77" s="205"/>
      <c r="IQ77" s="205"/>
      <c r="IR77" s="205"/>
      <c r="IS77" s="205"/>
      <c r="IT77" s="205"/>
      <c r="IU77" s="205"/>
      <c r="IV77" s="205"/>
      <c r="IW77" s="205"/>
      <c r="IX77" s="205"/>
      <c r="IY77" s="205"/>
      <c r="IZ77" s="205"/>
      <c r="JA77" s="205"/>
      <c r="JB77" s="205"/>
      <c r="JC77" s="205"/>
      <c r="JD77" s="205"/>
      <c r="JE77" s="205"/>
      <c r="JF77" s="205"/>
      <c r="JG77" s="205"/>
      <c r="JH77" s="205"/>
      <c r="JI77" s="205"/>
      <c r="JJ77" s="205"/>
      <c r="JK77" s="205"/>
      <c r="JL77" s="205"/>
      <c r="JM77" s="205"/>
      <c r="JN77" s="205"/>
      <c r="JO77" s="205"/>
      <c r="JP77" s="205"/>
      <c r="JQ77" s="205"/>
      <c r="JR77" s="205"/>
      <c r="JS77" s="205"/>
      <c r="JT77" s="205"/>
      <c r="JU77" s="205"/>
      <c r="JV77" s="205"/>
      <c r="JW77" s="205"/>
      <c r="JX77" s="205"/>
      <c r="JY77" s="205"/>
      <c r="JZ77" s="205"/>
      <c r="KA77" s="205"/>
      <c r="KB77" s="205"/>
      <c r="KC77" s="205"/>
      <c r="KD77" s="205"/>
      <c r="KE77" s="205"/>
      <c r="KF77" s="205"/>
      <c r="KG77" s="205"/>
      <c r="KH77" s="205"/>
      <c r="KI77" s="205"/>
      <c r="KJ77" s="205"/>
      <c r="KK77" s="205"/>
      <c r="KL77" s="205"/>
      <c r="KM77" s="205"/>
      <c r="KN77" s="205"/>
      <c r="KO77" s="205"/>
      <c r="KP77" s="205"/>
      <c r="KQ77" s="205"/>
      <c r="KR77" s="205"/>
      <c r="KS77" s="205"/>
      <c r="KT77" s="205"/>
      <c r="KU77" s="205"/>
      <c r="KV77" s="205"/>
      <c r="KW77" s="205"/>
      <c r="KX77" s="205"/>
      <c r="KY77" s="205"/>
      <c r="KZ77" s="205"/>
      <c r="LA77" s="205"/>
      <c r="LB77" s="205"/>
      <c r="LC77" s="205"/>
      <c r="LD77" s="205"/>
      <c r="LE77" s="205"/>
      <c r="LF77" s="205"/>
      <c r="LG77" s="205"/>
      <c r="LH77" s="205"/>
      <c r="LI77" s="205"/>
      <c r="LJ77" s="205"/>
      <c r="LK77" s="205"/>
      <c r="LL77" s="205"/>
      <c r="LM77" s="205"/>
      <c r="LN77" s="205"/>
      <c r="LO77" s="205"/>
      <c r="LP77" s="205"/>
      <c r="LQ77" s="205"/>
      <c r="LR77" s="205"/>
      <c r="LS77" s="205"/>
      <c r="LT77" s="205"/>
      <c r="LU77" s="205"/>
      <c r="LV77" s="205"/>
      <c r="LW77" s="205"/>
      <c r="LX77" s="205"/>
      <c r="LY77" s="205"/>
      <c r="LZ77" s="205"/>
      <c r="MA77" s="205"/>
      <c r="MB77" s="205"/>
      <c r="MC77" s="205"/>
      <c r="MD77" s="205"/>
      <c r="ME77" s="205"/>
      <c r="MF77" s="205"/>
      <c r="MG77" s="205"/>
      <c r="MH77" s="205"/>
      <c r="MI77" s="205"/>
      <c r="MJ77" s="205"/>
      <c r="MK77" s="205"/>
      <c r="ML77" s="205"/>
      <c r="MM77" s="205"/>
      <c r="MN77" s="205"/>
      <c r="MO77" s="205"/>
      <c r="MP77" s="205"/>
      <c r="MQ77" s="205"/>
      <c r="MR77" s="205"/>
      <c r="MS77" s="205"/>
      <c r="MT77" s="205"/>
      <c r="MU77" s="205"/>
      <c r="MV77" s="205"/>
      <c r="MW77" s="205"/>
      <c r="MX77" s="205"/>
      <c r="MY77" s="205"/>
      <c r="MZ77" s="205"/>
      <c r="NA77" s="205"/>
      <c r="NB77" s="205"/>
      <c r="NC77" s="205"/>
      <c r="ND77" s="205"/>
      <c r="NE77" s="205"/>
      <c r="NF77" s="205"/>
      <c r="NG77" s="205"/>
      <c r="NH77" s="205"/>
      <c r="NI77" s="205"/>
      <c r="NJ77" s="205"/>
      <c r="NK77" s="205"/>
      <c r="NL77" s="205"/>
      <c r="NM77" s="205"/>
      <c r="NN77" s="205"/>
      <c r="NO77" s="205"/>
      <c r="NP77" s="205"/>
      <c r="NQ77" s="205"/>
      <c r="NR77" s="205"/>
      <c r="NS77" s="205"/>
      <c r="NT77" s="205"/>
      <c r="NU77" s="205"/>
      <c r="NV77" s="205"/>
      <c r="NW77" s="205"/>
      <c r="NX77" s="205"/>
      <c r="NY77" s="205"/>
      <c r="NZ77" s="205"/>
      <c r="OA77" s="205"/>
      <c r="OB77" s="205"/>
      <c r="OC77" s="205"/>
      <c r="OD77" s="205"/>
      <c r="OE77" s="205"/>
      <c r="OF77" s="205"/>
      <c r="OG77" s="205"/>
      <c r="OH77" s="205"/>
      <c r="OI77" s="205"/>
      <c r="OJ77" s="205"/>
      <c r="OK77" s="205"/>
      <c r="OL77" s="205"/>
      <c r="OM77" s="205"/>
      <c r="ON77" s="205"/>
      <c r="OO77" s="205"/>
      <c r="OP77" s="205"/>
      <c r="OQ77" s="205"/>
      <c r="OR77" s="205"/>
      <c r="OS77" s="205"/>
      <c r="OT77" s="205"/>
      <c r="OU77" s="205"/>
      <c r="OV77" s="205"/>
      <c r="OW77" s="205"/>
      <c r="OX77" s="205"/>
      <c r="OY77" s="205"/>
      <c r="OZ77" s="205"/>
      <c r="PA77" s="205"/>
      <c r="PB77" s="205"/>
      <c r="PC77" s="205"/>
      <c r="PD77" s="205"/>
      <c r="PE77" s="205"/>
      <c r="PF77" s="205"/>
      <c r="PG77" s="205"/>
      <c r="PH77" s="205"/>
      <c r="PI77" s="205"/>
      <c r="PJ77" s="205"/>
      <c r="PK77" s="205"/>
      <c r="PL77" s="205"/>
      <c r="PM77" s="205"/>
      <c r="PN77" s="205"/>
      <c r="PO77" s="205"/>
      <c r="PP77" s="205"/>
      <c r="PQ77" s="205"/>
      <c r="PR77" s="205"/>
      <c r="PS77" s="205"/>
      <c r="PT77" s="205"/>
      <c r="PU77" s="205"/>
      <c r="PV77" s="205"/>
      <c r="PW77" s="205"/>
      <c r="PX77" s="205"/>
      <c r="PY77" s="205"/>
      <c r="PZ77" s="205"/>
      <c r="QA77" s="205"/>
      <c r="QB77" s="205"/>
      <c r="QC77" s="205"/>
      <c r="QD77" s="205"/>
      <c r="QE77" s="205"/>
      <c r="QF77" s="205"/>
      <c r="QG77" s="205"/>
      <c r="QH77" s="205"/>
      <c r="QI77" s="205"/>
      <c r="QJ77" s="205"/>
      <c r="QK77" s="205"/>
      <c r="QL77" s="205"/>
      <c r="QM77" s="205"/>
      <c r="QN77" s="205"/>
      <c r="QO77" s="205"/>
      <c r="QP77" s="205"/>
      <c r="QQ77" s="205"/>
      <c r="QR77" s="205"/>
      <c r="QS77" s="205"/>
      <c r="QT77" s="205"/>
      <c r="QU77" s="205"/>
      <c r="QV77" s="205"/>
      <c r="QW77" s="205"/>
      <c r="QX77" s="205"/>
      <c r="QY77" s="205"/>
      <c r="QZ77" s="205"/>
      <c r="RA77" s="205"/>
      <c r="RB77" s="205"/>
      <c r="RC77" s="205"/>
      <c r="RD77" s="205"/>
      <c r="RE77" s="205"/>
      <c r="RF77" s="205"/>
      <c r="RG77" s="205"/>
      <c r="RH77" s="205"/>
      <c r="RI77" s="205"/>
      <c r="RJ77" s="205"/>
      <c r="RK77" s="205"/>
      <c r="RL77" s="205"/>
      <c r="RM77" s="205"/>
      <c r="RN77" s="205"/>
      <c r="RO77" s="205"/>
      <c r="RP77" s="205"/>
      <c r="RQ77" s="205"/>
      <c r="RR77" s="205"/>
      <c r="RS77" s="205"/>
      <c r="RT77" s="205"/>
      <c r="RU77" s="205"/>
      <c r="RV77" s="205"/>
      <c r="RW77" s="205"/>
      <c r="RX77" s="205"/>
      <c r="RY77" s="205"/>
    </row>
    <row r="78" s="195" customFormat="1" spans="1:493">
      <c r="A78" s="202"/>
      <c r="B78" s="200">
        <v>76</v>
      </c>
      <c r="C78" s="201" t="s">
        <v>2897</v>
      </c>
      <c r="D78" s="201" t="s">
        <v>2898</v>
      </c>
      <c r="E78" s="201">
        <v>13.9</v>
      </c>
      <c r="F78" s="201">
        <v>10</v>
      </c>
      <c r="G78" s="201">
        <v>10</v>
      </c>
      <c r="H78" s="201">
        <v>100</v>
      </c>
      <c r="I78" s="201">
        <v>139</v>
      </c>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5"/>
      <c r="AY78" s="205"/>
      <c r="AZ78" s="205"/>
      <c r="BA78" s="205"/>
      <c r="BB78" s="205"/>
      <c r="BC78" s="205"/>
      <c r="BD78" s="205"/>
      <c r="BE78" s="205"/>
      <c r="BF78" s="205"/>
      <c r="BG78" s="205"/>
      <c r="BH78" s="205"/>
      <c r="BI78" s="205"/>
      <c r="BJ78" s="205"/>
      <c r="BK78" s="205"/>
      <c r="BL78" s="205"/>
      <c r="BM78" s="205"/>
      <c r="BN78" s="205"/>
      <c r="BO78" s="205"/>
      <c r="BP78" s="205"/>
      <c r="BQ78" s="205"/>
      <c r="BR78" s="205"/>
      <c r="BS78" s="205"/>
      <c r="BT78" s="205"/>
      <c r="BU78" s="205"/>
      <c r="BV78" s="205"/>
      <c r="BW78" s="205"/>
      <c r="BX78" s="205"/>
      <c r="BY78" s="205"/>
      <c r="BZ78" s="205"/>
      <c r="CA78" s="205"/>
      <c r="CB78" s="205"/>
      <c r="CC78" s="205"/>
      <c r="CD78" s="205"/>
      <c r="CE78" s="205"/>
      <c r="CF78" s="205"/>
      <c r="CG78" s="205"/>
      <c r="CH78" s="205"/>
      <c r="CI78" s="205"/>
      <c r="CJ78" s="205"/>
      <c r="CK78" s="205"/>
      <c r="CL78" s="205"/>
      <c r="CM78" s="205"/>
      <c r="CN78" s="205"/>
      <c r="CO78" s="205"/>
      <c r="CP78" s="205"/>
      <c r="CQ78" s="205"/>
      <c r="CR78" s="205"/>
      <c r="CS78" s="205"/>
      <c r="CT78" s="205"/>
      <c r="CU78" s="205"/>
      <c r="CV78" s="205"/>
      <c r="CW78" s="205"/>
      <c r="CX78" s="205"/>
      <c r="CY78" s="205"/>
      <c r="CZ78" s="205"/>
      <c r="DA78" s="205"/>
      <c r="DB78" s="205"/>
      <c r="DC78" s="205"/>
      <c r="DD78" s="205"/>
      <c r="DE78" s="205"/>
      <c r="DF78" s="205"/>
      <c r="DG78" s="205"/>
      <c r="DH78" s="205"/>
      <c r="DI78" s="205"/>
      <c r="DJ78" s="205"/>
      <c r="DK78" s="205"/>
      <c r="DL78" s="205"/>
      <c r="DM78" s="205"/>
      <c r="DN78" s="205"/>
      <c r="DO78" s="205"/>
      <c r="DP78" s="205"/>
      <c r="DQ78" s="205"/>
      <c r="DR78" s="205"/>
      <c r="DS78" s="205"/>
      <c r="DT78" s="205"/>
      <c r="DU78" s="205"/>
      <c r="DV78" s="205"/>
      <c r="DW78" s="205"/>
      <c r="DX78" s="205"/>
      <c r="DY78" s="205"/>
      <c r="DZ78" s="205"/>
      <c r="EA78" s="205"/>
      <c r="EB78" s="205"/>
      <c r="EC78" s="205"/>
      <c r="ED78" s="205"/>
      <c r="EE78" s="205"/>
      <c r="EF78" s="205"/>
      <c r="EG78" s="205"/>
      <c r="EH78" s="205"/>
      <c r="EI78" s="205"/>
      <c r="EJ78" s="205"/>
      <c r="EK78" s="205"/>
      <c r="EL78" s="205"/>
      <c r="EM78" s="205"/>
      <c r="EN78" s="205"/>
      <c r="EO78" s="205"/>
      <c r="EP78" s="205"/>
      <c r="EQ78" s="205"/>
      <c r="ER78" s="205"/>
      <c r="ES78" s="205"/>
      <c r="ET78" s="205"/>
      <c r="EU78" s="205"/>
      <c r="EV78" s="205"/>
      <c r="EW78" s="205"/>
      <c r="EX78" s="205"/>
      <c r="EY78" s="205"/>
      <c r="EZ78" s="205"/>
      <c r="FA78" s="205"/>
      <c r="FB78" s="205"/>
      <c r="FC78" s="205"/>
      <c r="FD78" s="205"/>
      <c r="FE78" s="205"/>
      <c r="FF78" s="205"/>
      <c r="FG78" s="205"/>
      <c r="FH78" s="205"/>
      <c r="FI78" s="205"/>
      <c r="FJ78" s="205"/>
      <c r="FK78" s="205"/>
      <c r="FL78" s="205"/>
      <c r="FM78" s="205"/>
      <c r="FN78" s="205"/>
      <c r="FO78" s="205"/>
      <c r="FP78" s="205"/>
      <c r="FQ78" s="205"/>
      <c r="FR78" s="205"/>
      <c r="FS78" s="205"/>
      <c r="FT78" s="205"/>
      <c r="FU78" s="205"/>
      <c r="FV78" s="205"/>
      <c r="FW78" s="205"/>
      <c r="FX78" s="205"/>
      <c r="FY78" s="205"/>
      <c r="FZ78" s="205"/>
      <c r="GA78" s="205"/>
      <c r="GB78" s="205"/>
      <c r="GC78" s="205"/>
      <c r="GD78" s="205"/>
      <c r="GE78" s="205"/>
      <c r="GF78" s="205"/>
      <c r="GG78" s="205"/>
      <c r="GH78" s="205"/>
      <c r="GI78" s="205"/>
      <c r="GJ78" s="205"/>
      <c r="GK78" s="205"/>
      <c r="GL78" s="205"/>
      <c r="GM78" s="205"/>
      <c r="GN78" s="205"/>
      <c r="GO78" s="205"/>
      <c r="GP78" s="205"/>
      <c r="GQ78" s="205"/>
      <c r="GR78" s="205"/>
      <c r="GS78" s="205"/>
      <c r="GT78" s="205"/>
      <c r="GU78" s="205"/>
      <c r="GV78" s="205"/>
      <c r="GW78" s="205"/>
      <c r="GX78" s="205"/>
      <c r="GY78" s="205"/>
      <c r="GZ78" s="205"/>
      <c r="HA78" s="205"/>
      <c r="HB78" s="205"/>
      <c r="HC78" s="205"/>
      <c r="HD78" s="205"/>
      <c r="HE78" s="205"/>
      <c r="HF78" s="205"/>
      <c r="HG78" s="205"/>
      <c r="HH78" s="205"/>
      <c r="HI78" s="205"/>
      <c r="HJ78" s="205"/>
      <c r="HK78" s="205"/>
      <c r="HL78" s="205"/>
      <c r="HM78" s="205"/>
      <c r="HN78" s="205"/>
      <c r="HO78" s="205"/>
      <c r="HP78" s="205"/>
      <c r="HQ78" s="205"/>
      <c r="HR78" s="205"/>
      <c r="HS78" s="205"/>
      <c r="HT78" s="205"/>
      <c r="HU78" s="205"/>
      <c r="HV78" s="205"/>
      <c r="HW78" s="205"/>
      <c r="HX78" s="205"/>
      <c r="HY78" s="205"/>
      <c r="HZ78" s="205"/>
      <c r="IA78" s="205"/>
      <c r="IB78" s="205"/>
      <c r="IC78" s="205"/>
      <c r="ID78" s="205"/>
      <c r="IE78" s="205"/>
      <c r="IF78" s="205"/>
      <c r="IG78" s="205"/>
      <c r="IH78" s="205"/>
      <c r="II78" s="205"/>
      <c r="IJ78" s="205"/>
      <c r="IK78" s="205"/>
      <c r="IL78" s="205"/>
      <c r="IM78" s="205"/>
      <c r="IN78" s="205"/>
      <c r="IO78" s="205"/>
      <c r="IP78" s="205"/>
      <c r="IQ78" s="205"/>
      <c r="IR78" s="205"/>
      <c r="IS78" s="205"/>
      <c r="IT78" s="205"/>
      <c r="IU78" s="205"/>
      <c r="IV78" s="205"/>
      <c r="IW78" s="205"/>
      <c r="IX78" s="205"/>
      <c r="IY78" s="205"/>
      <c r="IZ78" s="205"/>
      <c r="JA78" s="205"/>
      <c r="JB78" s="205"/>
      <c r="JC78" s="205"/>
      <c r="JD78" s="205"/>
      <c r="JE78" s="205"/>
      <c r="JF78" s="205"/>
      <c r="JG78" s="205"/>
      <c r="JH78" s="205"/>
      <c r="JI78" s="205"/>
      <c r="JJ78" s="205"/>
      <c r="JK78" s="205"/>
      <c r="JL78" s="205"/>
      <c r="JM78" s="205"/>
      <c r="JN78" s="205"/>
      <c r="JO78" s="205"/>
      <c r="JP78" s="205"/>
      <c r="JQ78" s="205"/>
      <c r="JR78" s="205"/>
      <c r="JS78" s="205"/>
      <c r="JT78" s="205"/>
      <c r="JU78" s="205"/>
      <c r="JV78" s="205"/>
      <c r="JW78" s="205"/>
      <c r="JX78" s="205"/>
      <c r="JY78" s="205"/>
      <c r="JZ78" s="205"/>
      <c r="KA78" s="205"/>
      <c r="KB78" s="205"/>
      <c r="KC78" s="205"/>
      <c r="KD78" s="205"/>
      <c r="KE78" s="205"/>
      <c r="KF78" s="205"/>
      <c r="KG78" s="205"/>
      <c r="KH78" s="205"/>
      <c r="KI78" s="205"/>
      <c r="KJ78" s="205"/>
      <c r="KK78" s="205"/>
      <c r="KL78" s="205"/>
      <c r="KM78" s="205"/>
      <c r="KN78" s="205"/>
      <c r="KO78" s="205"/>
      <c r="KP78" s="205"/>
      <c r="KQ78" s="205"/>
      <c r="KR78" s="205"/>
      <c r="KS78" s="205"/>
      <c r="KT78" s="205"/>
      <c r="KU78" s="205"/>
      <c r="KV78" s="205"/>
      <c r="KW78" s="205"/>
      <c r="KX78" s="205"/>
      <c r="KY78" s="205"/>
      <c r="KZ78" s="205"/>
      <c r="LA78" s="205"/>
      <c r="LB78" s="205"/>
      <c r="LC78" s="205"/>
      <c r="LD78" s="205"/>
      <c r="LE78" s="205"/>
      <c r="LF78" s="205"/>
      <c r="LG78" s="205"/>
      <c r="LH78" s="205"/>
      <c r="LI78" s="205"/>
      <c r="LJ78" s="205"/>
      <c r="LK78" s="205"/>
      <c r="LL78" s="205"/>
      <c r="LM78" s="205"/>
      <c r="LN78" s="205"/>
      <c r="LO78" s="205"/>
      <c r="LP78" s="205"/>
      <c r="LQ78" s="205"/>
      <c r="LR78" s="205"/>
      <c r="LS78" s="205"/>
      <c r="LT78" s="205"/>
      <c r="LU78" s="205"/>
      <c r="LV78" s="205"/>
      <c r="LW78" s="205"/>
      <c r="LX78" s="205"/>
      <c r="LY78" s="205"/>
      <c r="LZ78" s="205"/>
      <c r="MA78" s="205"/>
      <c r="MB78" s="205"/>
      <c r="MC78" s="205"/>
      <c r="MD78" s="205"/>
      <c r="ME78" s="205"/>
      <c r="MF78" s="205"/>
      <c r="MG78" s="205"/>
      <c r="MH78" s="205"/>
      <c r="MI78" s="205"/>
      <c r="MJ78" s="205"/>
      <c r="MK78" s="205"/>
      <c r="ML78" s="205"/>
      <c r="MM78" s="205"/>
      <c r="MN78" s="205"/>
      <c r="MO78" s="205"/>
      <c r="MP78" s="205"/>
      <c r="MQ78" s="205"/>
      <c r="MR78" s="205"/>
      <c r="MS78" s="205"/>
      <c r="MT78" s="205"/>
      <c r="MU78" s="205"/>
      <c r="MV78" s="205"/>
      <c r="MW78" s="205"/>
      <c r="MX78" s="205"/>
      <c r="MY78" s="205"/>
      <c r="MZ78" s="205"/>
      <c r="NA78" s="205"/>
      <c r="NB78" s="205"/>
      <c r="NC78" s="205"/>
      <c r="ND78" s="205"/>
      <c r="NE78" s="205"/>
      <c r="NF78" s="205"/>
      <c r="NG78" s="205"/>
      <c r="NH78" s="205"/>
      <c r="NI78" s="205"/>
      <c r="NJ78" s="205"/>
      <c r="NK78" s="205"/>
      <c r="NL78" s="205"/>
      <c r="NM78" s="205"/>
      <c r="NN78" s="205"/>
      <c r="NO78" s="205"/>
      <c r="NP78" s="205"/>
      <c r="NQ78" s="205"/>
      <c r="NR78" s="205"/>
      <c r="NS78" s="205"/>
      <c r="NT78" s="205"/>
      <c r="NU78" s="205"/>
      <c r="NV78" s="205"/>
      <c r="NW78" s="205"/>
      <c r="NX78" s="205"/>
      <c r="NY78" s="205"/>
      <c r="NZ78" s="205"/>
      <c r="OA78" s="205"/>
      <c r="OB78" s="205"/>
      <c r="OC78" s="205"/>
      <c r="OD78" s="205"/>
      <c r="OE78" s="205"/>
      <c r="OF78" s="205"/>
      <c r="OG78" s="205"/>
      <c r="OH78" s="205"/>
      <c r="OI78" s="205"/>
      <c r="OJ78" s="205"/>
      <c r="OK78" s="205"/>
      <c r="OL78" s="205"/>
      <c r="OM78" s="205"/>
      <c r="ON78" s="205"/>
      <c r="OO78" s="205"/>
      <c r="OP78" s="205"/>
      <c r="OQ78" s="205"/>
      <c r="OR78" s="205"/>
      <c r="OS78" s="205"/>
      <c r="OT78" s="205"/>
      <c r="OU78" s="205"/>
      <c r="OV78" s="205"/>
      <c r="OW78" s="205"/>
      <c r="OX78" s="205"/>
      <c r="OY78" s="205"/>
      <c r="OZ78" s="205"/>
      <c r="PA78" s="205"/>
      <c r="PB78" s="205"/>
      <c r="PC78" s="205"/>
      <c r="PD78" s="205"/>
      <c r="PE78" s="205"/>
      <c r="PF78" s="205"/>
      <c r="PG78" s="205"/>
      <c r="PH78" s="205"/>
      <c r="PI78" s="205"/>
      <c r="PJ78" s="205"/>
      <c r="PK78" s="205"/>
      <c r="PL78" s="205"/>
      <c r="PM78" s="205"/>
      <c r="PN78" s="205"/>
      <c r="PO78" s="205"/>
      <c r="PP78" s="205"/>
      <c r="PQ78" s="205"/>
      <c r="PR78" s="205"/>
      <c r="PS78" s="205"/>
      <c r="PT78" s="205"/>
      <c r="PU78" s="205"/>
      <c r="PV78" s="205"/>
      <c r="PW78" s="205"/>
      <c r="PX78" s="205"/>
      <c r="PY78" s="205"/>
      <c r="PZ78" s="205"/>
      <c r="QA78" s="205"/>
      <c r="QB78" s="205"/>
      <c r="QC78" s="205"/>
      <c r="QD78" s="205"/>
      <c r="QE78" s="205"/>
      <c r="QF78" s="205"/>
      <c r="QG78" s="205"/>
      <c r="QH78" s="205"/>
      <c r="QI78" s="205"/>
      <c r="QJ78" s="205"/>
      <c r="QK78" s="205"/>
      <c r="QL78" s="205"/>
      <c r="QM78" s="205"/>
      <c r="QN78" s="205"/>
      <c r="QO78" s="205"/>
      <c r="QP78" s="205"/>
      <c r="QQ78" s="205"/>
      <c r="QR78" s="205"/>
      <c r="QS78" s="205"/>
      <c r="QT78" s="205"/>
      <c r="QU78" s="205"/>
      <c r="QV78" s="205"/>
      <c r="QW78" s="205"/>
      <c r="QX78" s="205"/>
      <c r="QY78" s="205"/>
      <c r="QZ78" s="205"/>
      <c r="RA78" s="205"/>
      <c r="RB78" s="205"/>
      <c r="RC78" s="205"/>
      <c r="RD78" s="205"/>
      <c r="RE78" s="205"/>
      <c r="RF78" s="205"/>
      <c r="RG78" s="205"/>
      <c r="RH78" s="205"/>
      <c r="RI78" s="205"/>
      <c r="RJ78" s="205"/>
      <c r="RK78" s="205"/>
      <c r="RL78" s="205"/>
      <c r="RM78" s="205"/>
      <c r="RN78" s="205"/>
      <c r="RO78" s="205"/>
      <c r="RP78" s="205"/>
      <c r="RQ78" s="205"/>
      <c r="RR78" s="205"/>
      <c r="RS78" s="205"/>
      <c r="RT78" s="205"/>
      <c r="RU78" s="205"/>
      <c r="RV78" s="205"/>
      <c r="RW78" s="205"/>
      <c r="RX78" s="205"/>
      <c r="RY78" s="205"/>
    </row>
    <row r="79" s="195" customFormat="1" spans="1:493">
      <c r="A79" s="202"/>
      <c r="B79" s="200">
        <v>77</v>
      </c>
      <c r="C79" s="201" t="s">
        <v>2899</v>
      </c>
      <c r="D79" s="203" t="s">
        <v>2900</v>
      </c>
      <c r="E79" s="200">
        <v>30.9</v>
      </c>
      <c r="F79" s="200">
        <v>300</v>
      </c>
      <c r="G79" s="200">
        <v>1</v>
      </c>
      <c r="H79" s="200">
        <v>300</v>
      </c>
      <c r="I79" s="200">
        <v>30.9</v>
      </c>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5"/>
      <c r="AY79" s="205"/>
      <c r="AZ79" s="205"/>
      <c r="BA79" s="205"/>
      <c r="BB79" s="205"/>
      <c r="BC79" s="205"/>
      <c r="BD79" s="205"/>
      <c r="BE79" s="205"/>
      <c r="BF79" s="205"/>
      <c r="BG79" s="205"/>
      <c r="BH79" s="205"/>
      <c r="BI79" s="205"/>
      <c r="BJ79" s="205"/>
      <c r="BK79" s="205"/>
      <c r="BL79" s="205"/>
      <c r="BM79" s="205"/>
      <c r="BN79" s="205"/>
      <c r="BO79" s="205"/>
      <c r="BP79" s="205"/>
      <c r="BQ79" s="205"/>
      <c r="BR79" s="205"/>
      <c r="BS79" s="205"/>
      <c r="BT79" s="205"/>
      <c r="BU79" s="205"/>
      <c r="BV79" s="205"/>
      <c r="BW79" s="205"/>
      <c r="BX79" s="205"/>
      <c r="BY79" s="205"/>
      <c r="BZ79" s="205"/>
      <c r="CA79" s="205"/>
      <c r="CB79" s="205"/>
      <c r="CC79" s="205"/>
      <c r="CD79" s="205"/>
      <c r="CE79" s="205"/>
      <c r="CF79" s="205"/>
      <c r="CG79" s="205"/>
      <c r="CH79" s="205"/>
      <c r="CI79" s="205"/>
      <c r="CJ79" s="205"/>
      <c r="CK79" s="205"/>
      <c r="CL79" s="205"/>
      <c r="CM79" s="205"/>
      <c r="CN79" s="205"/>
      <c r="CO79" s="205"/>
      <c r="CP79" s="205"/>
      <c r="CQ79" s="205"/>
      <c r="CR79" s="205"/>
      <c r="CS79" s="205"/>
      <c r="CT79" s="205"/>
      <c r="CU79" s="205"/>
      <c r="CV79" s="205"/>
      <c r="CW79" s="205"/>
      <c r="CX79" s="205"/>
      <c r="CY79" s="205"/>
      <c r="CZ79" s="205"/>
      <c r="DA79" s="205"/>
      <c r="DB79" s="205"/>
      <c r="DC79" s="205"/>
      <c r="DD79" s="205"/>
      <c r="DE79" s="205"/>
      <c r="DF79" s="205"/>
      <c r="DG79" s="205"/>
      <c r="DH79" s="205"/>
      <c r="DI79" s="205"/>
      <c r="DJ79" s="205"/>
      <c r="DK79" s="205"/>
      <c r="DL79" s="205"/>
      <c r="DM79" s="205"/>
      <c r="DN79" s="205"/>
      <c r="DO79" s="205"/>
      <c r="DP79" s="205"/>
      <c r="DQ79" s="205"/>
      <c r="DR79" s="205"/>
      <c r="DS79" s="205"/>
      <c r="DT79" s="205"/>
      <c r="DU79" s="205"/>
      <c r="DV79" s="205"/>
      <c r="DW79" s="205"/>
      <c r="DX79" s="205"/>
      <c r="DY79" s="205"/>
      <c r="DZ79" s="205"/>
      <c r="EA79" s="205"/>
      <c r="EB79" s="205"/>
      <c r="EC79" s="205"/>
      <c r="ED79" s="205"/>
      <c r="EE79" s="205"/>
      <c r="EF79" s="205"/>
      <c r="EG79" s="205"/>
      <c r="EH79" s="205"/>
      <c r="EI79" s="205"/>
      <c r="EJ79" s="205"/>
      <c r="EK79" s="205"/>
      <c r="EL79" s="205"/>
      <c r="EM79" s="205"/>
      <c r="EN79" s="205"/>
      <c r="EO79" s="205"/>
      <c r="EP79" s="205"/>
      <c r="EQ79" s="205"/>
      <c r="ER79" s="205"/>
      <c r="ES79" s="205"/>
      <c r="ET79" s="205"/>
      <c r="EU79" s="205"/>
      <c r="EV79" s="205"/>
      <c r="EW79" s="205"/>
      <c r="EX79" s="205"/>
      <c r="EY79" s="205"/>
      <c r="EZ79" s="205"/>
      <c r="FA79" s="205"/>
      <c r="FB79" s="205"/>
      <c r="FC79" s="205"/>
      <c r="FD79" s="205"/>
      <c r="FE79" s="205"/>
      <c r="FF79" s="205"/>
      <c r="FG79" s="205"/>
      <c r="FH79" s="205"/>
      <c r="FI79" s="205"/>
      <c r="FJ79" s="205"/>
      <c r="FK79" s="205"/>
      <c r="FL79" s="205"/>
      <c r="FM79" s="205"/>
      <c r="FN79" s="205"/>
      <c r="FO79" s="205"/>
      <c r="FP79" s="205"/>
      <c r="FQ79" s="205"/>
      <c r="FR79" s="205"/>
      <c r="FS79" s="205"/>
      <c r="FT79" s="205"/>
      <c r="FU79" s="205"/>
      <c r="FV79" s="205"/>
      <c r="FW79" s="205"/>
      <c r="FX79" s="205"/>
      <c r="FY79" s="205"/>
      <c r="FZ79" s="205"/>
      <c r="GA79" s="205"/>
      <c r="GB79" s="205"/>
      <c r="GC79" s="205"/>
      <c r="GD79" s="205"/>
      <c r="GE79" s="205"/>
      <c r="GF79" s="205"/>
      <c r="GG79" s="205"/>
      <c r="GH79" s="205"/>
      <c r="GI79" s="205"/>
      <c r="GJ79" s="205"/>
      <c r="GK79" s="205"/>
      <c r="GL79" s="205"/>
      <c r="GM79" s="205"/>
      <c r="GN79" s="205"/>
      <c r="GO79" s="205"/>
      <c r="GP79" s="205"/>
      <c r="GQ79" s="205"/>
      <c r="GR79" s="205"/>
      <c r="GS79" s="205"/>
      <c r="GT79" s="205"/>
      <c r="GU79" s="205"/>
      <c r="GV79" s="205"/>
      <c r="GW79" s="205"/>
      <c r="GX79" s="205"/>
      <c r="GY79" s="205"/>
      <c r="GZ79" s="205"/>
      <c r="HA79" s="205"/>
      <c r="HB79" s="205"/>
      <c r="HC79" s="205"/>
      <c r="HD79" s="205"/>
      <c r="HE79" s="205"/>
      <c r="HF79" s="205"/>
      <c r="HG79" s="205"/>
      <c r="HH79" s="205"/>
      <c r="HI79" s="205"/>
      <c r="HJ79" s="205"/>
      <c r="HK79" s="205"/>
      <c r="HL79" s="205"/>
      <c r="HM79" s="205"/>
      <c r="HN79" s="205"/>
      <c r="HO79" s="205"/>
      <c r="HP79" s="205"/>
      <c r="HQ79" s="205"/>
      <c r="HR79" s="205"/>
      <c r="HS79" s="205"/>
      <c r="HT79" s="205"/>
      <c r="HU79" s="205"/>
      <c r="HV79" s="205"/>
      <c r="HW79" s="205"/>
      <c r="HX79" s="205"/>
      <c r="HY79" s="205"/>
      <c r="HZ79" s="205"/>
      <c r="IA79" s="205"/>
      <c r="IB79" s="205"/>
      <c r="IC79" s="205"/>
      <c r="ID79" s="205"/>
      <c r="IE79" s="205"/>
      <c r="IF79" s="205"/>
      <c r="IG79" s="205"/>
      <c r="IH79" s="205"/>
      <c r="II79" s="205"/>
      <c r="IJ79" s="205"/>
      <c r="IK79" s="205"/>
      <c r="IL79" s="205"/>
      <c r="IM79" s="205"/>
      <c r="IN79" s="205"/>
      <c r="IO79" s="205"/>
      <c r="IP79" s="205"/>
      <c r="IQ79" s="205"/>
      <c r="IR79" s="205"/>
      <c r="IS79" s="205"/>
      <c r="IT79" s="205"/>
      <c r="IU79" s="205"/>
      <c r="IV79" s="205"/>
      <c r="IW79" s="205"/>
      <c r="IX79" s="205"/>
      <c r="IY79" s="205"/>
      <c r="IZ79" s="205"/>
      <c r="JA79" s="205"/>
      <c r="JB79" s="205"/>
      <c r="JC79" s="205"/>
      <c r="JD79" s="205"/>
      <c r="JE79" s="205"/>
      <c r="JF79" s="205"/>
      <c r="JG79" s="205"/>
      <c r="JH79" s="205"/>
      <c r="JI79" s="205"/>
      <c r="JJ79" s="205"/>
      <c r="JK79" s="205"/>
      <c r="JL79" s="205"/>
      <c r="JM79" s="205"/>
      <c r="JN79" s="205"/>
      <c r="JO79" s="205"/>
      <c r="JP79" s="205"/>
      <c r="JQ79" s="205"/>
      <c r="JR79" s="205"/>
      <c r="JS79" s="205"/>
      <c r="JT79" s="205"/>
      <c r="JU79" s="205"/>
      <c r="JV79" s="205"/>
      <c r="JW79" s="205"/>
      <c r="JX79" s="205"/>
      <c r="JY79" s="205"/>
      <c r="JZ79" s="205"/>
      <c r="KA79" s="205"/>
      <c r="KB79" s="205"/>
      <c r="KC79" s="205"/>
      <c r="KD79" s="205"/>
      <c r="KE79" s="205"/>
      <c r="KF79" s="205"/>
      <c r="KG79" s="205"/>
      <c r="KH79" s="205"/>
      <c r="KI79" s="205"/>
      <c r="KJ79" s="205"/>
      <c r="KK79" s="205"/>
      <c r="KL79" s="205"/>
      <c r="KM79" s="205"/>
      <c r="KN79" s="205"/>
      <c r="KO79" s="205"/>
      <c r="KP79" s="205"/>
      <c r="KQ79" s="205"/>
      <c r="KR79" s="205"/>
      <c r="KS79" s="205"/>
      <c r="KT79" s="205"/>
      <c r="KU79" s="205"/>
      <c r="KV79" s="205"/>
      <c r="KW79" s="205"/>
      <c r="KX79" s="205"/>
      <c r="KY79" s="205"/>
      <c r="KZ79" s="205"/>
      <c r="LA79" s="205"/>
      <c r="LB79" s="205"/>
      <c r="LC79" s="205"/>
      <c r="LD79" s="205"/>
      <c r="LE79" s="205"/>
      <c r="LF79" s="205"/>
      <c r="LG79" s="205"/>
      <c r="LH79" s="205"/>
      <c r="LI79" s="205"/>
      <c r="LJ79" s="205"/>
      <c r="LK79" s="205"/>
      <c r="LL79" s="205"/>
      <c r="LM79" s="205"/>
      <c r="LN79" s="205"/>
      <c r="LO79" s="205"/>
      <c r="LP79" s="205"/>
      <c r="LQ79" s="205"/>
      <c r="LR79" s="205"/>
      <c r="LS79" s="205"/>
      <c r="LT79" s="205"/>
      <c r="LU79" s="205"/>
      <c r="LV79" s="205"/>
      <c r="LW79" s="205"/>
      <c r="LX79" s="205"/>
      <c r="LY79" s="205"/>
      <c r="LZ79" s="205"/>
      <c r="MA79" s="205"/>
      <c r="MB79" s="205"/>
      <c r="MC79" s="205"/>
      <c r="MD79" s="205"/>
      <c r="ME79" s="205"/>
      <c r="MF79" s="205"/>
      <c r="MG79" s="205"/>
      <c r="MH79" s="205"/>
      <c r="MI79" s="205"/>
      <c r="MJ79" s="205"/>
      <c r="MK79" s="205"/>
      <c r="ML79" s="205"/>
      <c r="MM79" s="205"/>
      <c r="MN79" s="205"/>
      <c r="MO79" s="205"/>
      <c r="MP79" s="205"/>
      <c r="MQ79" s="205"/>
      <c r="MR79" s="205"/>
      <c r="MS79" s="205"/>
      <c r="MT79" s="205"/>
      <c r="MU79" s="205"/>
      <c r="MV79" s="205"/>
      <c r="MW79" s="205"/>
      <c r="MX79" s="205"/>
      <c r="MY79" s="205"/>
      <c r="MZ79" s="205"/>
      <c r="NA79" s="205"/>
      <c r="NB79" s="205"/>
      <c r="NC79" s="205"/>
      <c r="ND79" s="205"/>
      <c r="NE79" s="205"/>
      <c r="NF79" s="205"/>
      <c r="NG79" s="205"/>
      <c r="NH79" s="205"/>
      <c r="NI79" s="205"/>
      <c r="NJ79" s="205"/>
      <c r="NK79" s="205"/>
      <c r="NL79" s="205"/>
      <c r="NM79" s="205"/>
      <c r="NN79" s="205"/>
      <c r="NO79" s="205"/>
      <c r="NP79" s="205"/>
      <c r="NQ79" s="205"/>
      <c r="NR79" s="205"/>
      <c r="NS79" s="205"/>
      <c r="NT79" s="205"/>
      <c r="NU79" s="205"/>
      <c r="NV79" s="205"/>
      <c r="NW79" s="205"/>
      <c r="NX79" s="205"/>
      <c r="NY79" s="205"/>
      <c r="NZ79" s="205"/>
      <c r="OA79" s="205"/>
      <c r="OB79" s="205"/>
      <c r="OC79" s="205"/>
      <c r="OD79" s="205"/>
      <c r="OE79" s="205"/>
      <c r="OF79" s="205"/>
      <c r="OG79" s="205"/>
      <c r="OH79" s="205"/>
      <c r="OI79" s="205"/>
      <c r="OJ79" s="205"/>
      <c r="OK79" s="205"/>
      <c r="OL79" s="205"/>
      <c r="OM79" s="205"/>
      <c r="ON79" s="205"/>
      <c r="OO79" s="205"/>
      <c r="OP79" s="205"/>
      <c r="OQ79" s="205"/>
      <c r="OR79" s="205"/>
      <c r="OS79" s="205"/>
      <c r="OT79" s="205"/>
      <c r="OU79" s="205"/>
      <c r="OV79" s="205"/>
      <c r="OW79" s="205"/>
      <c r="OX79" s="205"/>
      <c r="OY79" s="205"/>
      <c r="OZ79" s="205"/>
      <c r="PA79" s="205"/>
      <c r="PB79" s="205"/>
      <c r="PC79" s="205"/>
      <c r="PD79" s="205"/>
      <c r="PE79" s="205"/>
      <c r="PF79" s="205"/>
      <c r="PG79" s="205"/>
      <c r="PH79" s="205"/>
      <c r="PI79" s="205"/>
      <c r="PJ79" s="205"/>
      <c r="PK79" s="205"/>
      <c r="PL79" s="205"/>
      <c r="PM79" s="205"/>
      <c r="PN79" s="205"/>
      <c r="PO79" s="205"/>
      <c r="PP79" s="205"/>
      <c r="PQ79" s="205"/>
      <c r="PR79" s="205"/>
      <c r="PS79" s="205"/>
      <c r="PT79" s="205"/>
      <c r="PU79" s="205"/>
      <c r="PV79" s="205"/>
      <c r="PW79" s="205"/>
      <c r="PX79" s="205"/>
      <c r="PY79" s="205"/>
      <c r="PZ79" s="205"/>
      <c r="QA79" s="205"/>
      <c r="QB79" s="205"/>
      <c r="QC79" s="205"/>
      <c r="QD79" s="205"/>
      <c r="QE79" s="205"/>
      <c r="QF79" s="205"/>
      <c r="QG79" s="205"/>
      <c r="QH79" s="205"/>
      <c r="QI79" s="205"/>
      <c r="QJ79" s="205"/>
      <c r="QK79" s="205"/>
      <c r="QL79" s="205"/>
      <c r="QM79" s="205"/>
      <c r="QN79" s="205"/>
      <c r="QO79" s="205"/>
      <c r="QP79" s="205"/>
      <c r="QQ79" s="205"/>
      <c r="QR79" s="205"/>
      <c r="QS79" s="205"/>
      <c r="QT79" s="205"/>
      <c r="QU79" s="205"/>
      <c r="QV79" s="205"/>
      <c r="QW79" s="205"/>
      <c r="QX79" s="205"/>
      <c r="QY79" s="205"/>
      <c r="QZ79" s="205"/>
      <c r="RA79" s="205"/>
      <c r="RB79" s="205"/>
      <c r="RC79" s="205"/>
      <c r="RD79" s="205"/>
      <c r="RE79" s="205"/>
      <c r="RF79" s="205"/>
      <c r="RG79" s="205"/>
      <c r="RH79" s="205"/>
      <c r="RI79" s="205"/>
      <c r="RJ79" s="205"/>
      <c r="RK79" s="205"/>
      <c r="RL79" s="205"/>
      <c r="RM79" s="205"/>
      <c r="RN79" s="205"/>
      <c r="RO79" s="205"/>
      <c r="RP79" s="205"/>
      <c r="RQ79" s="205"/>
      <c r="RR79" s="205"/>
      <c r="RS79" s="205"/>
      <c r="RT79" s="205"/>
      <c r="RU79" s="205"/>
      <c r="RV79" s="205"/>
      <c r="RW79" s="205"/>
      <c r="RX79" s="205"/>
      <c r="RY79" s="205"/>
    </row>
    <row r="80" s="195" customFormat="1" spans="1:493">
      <c r="A80" s="202"/>
      <c r="B80" s="200">
        <v>78</v>
      </c>
      <c r="C80" s="201" t="s">
        <v>2901</v>
      </c>
      <c r="D80" s="200" t="s">
        <v>2902</v>
      </c>
      <c r="E80" s="200">
        <v>59</v>
      </c>
      <c r="F80" s="200">
        <v>8</v>
      </c>
      <c r="G80" s="200">
        <v>4</v>
      </c>
      <c r="H80" s="200">
        <v>32</v>
      </c>
      <c r="I80" s="200">
        <v>236</v>
      </c>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05"/>
      <c r="AY80" s="205"/>
      <c r="AZ80" s="205"/>
      <c r="BA80" s="205"/>
      <c r="BB80" s="205"/>
      <c r="BC80" s="205"/>
      <c r="BD80" s="205"/>
      <c r="BE80" s="205"/>
      <c r="BF80" s="205"/>
      <c r="BG80" s="205"/>
      <c r="BH80" s="205"/>
      <c r="BI80" s="205"/>
      <c r="BJ80" s="205"/>
      <c r="BK80" s="205"/>
      <c r="BL80" s="205"/>
      <c r="BM80" s="205"/>
      <c r="BN80" s="205"/>
      <c r="BO80" s="205"/>
      <c r="BP80" s="205"/>
      <c r="BQ80" s="205"/>
      <c r="BR80" s="205"/>
      <c r="BS80" s="205"/>
      <c r="BT80" s="205"/>
      <c r="BU80" s="205"/>
      <c r="BV80" s="205"/>
      <c r="BW80" s="205"/>
      <c r="BX80" s="205"/>
      <c r="BY80" s="205"/>
      <c r="BZ80" s="205"/>
      <c r="CA80" s="205"/>
      <c r="CB80" s="205"/>
      <c r="CC80" s="205"/>
      <c r="CD80" s="205"/>
      <c r="CE80" s="205"/>
      <c r="CF80" s="205"/>
      <c r="CG80" s="205"/>
      <c r="CH80" s="205"/>
      <c r="CI80" s="205"/>
      <c r="CJ80" s="205"/>
      <c r="CK80" s="205"/>
      <c r="CL80" s="205"/>
      <c r="CM80" s="205"/>
      <c r="CN80" s="205"/>
      <c r="CO80" s="205"/>
      <c r="CP80" s="205"/>
      <c r="CQ80" s="205"/>
      <c r="CR80" s="205"/>
      <c r="CS80" s="205"/>
      <c r="CT80" s="205"/>
      <c r="CU80" s="205"/>
      <c r="CV80" s="205"/>
      <c r="CW80" s="205"/>
      <c r="CX80" s="205"/>
      <c r="CY80" s="205"/>
      <c r="CZ80" s="205"/>
      <c r="DA80" s="205"/>
      <c r="DB80" s="205"/>
      <c r="DC80" s="205"/>
      <c r="DD80" s="205"/>
      <c r="DE80" s="205"/>
      <c r="DF80" s="205"/>
      <c r="DG80" s="205"/>
      <c r="DH80" s="205"/>
      <c r="DI80" s="205"/>
      <c r="DJ80" s="205"/>
      <c r="DK80" s="205"/>
      <c r="DL80" s="205"/>
      <c r="DM80" s="205"/>
      <c r="DN80" s="205"/>
      <c r="DO80" s="205"/>
      <c r="DP80" s="205"/>
      <c r="DQ80" s="205"/>
      <c r="DR80" s="205"/>
      <c r="DS80" s="205"/>
      <c r="DT80" s="205"/>
      <c r="DU80" s="205"/>
      <c r="DV80" s="205"/>
      <c r="DW80" s="205"/>
      <c r="DX80" s="205"/>
      <c r="DY80" s="205"/>
      <c r="DZ80" s="205"/>
      <c r="EA80" s="205"/>
      <c r="EB80" s="205"/>
      <c r="EC80" s="205"/>
      <c r="ED80" s="205"/>
      <c r="EE80" s="205"/>
      <c r="EF80" s="205"/>
      <c r="EG80" s="205"/>
      <c r="EH80" s="205"/>
      <c r="EI80" s="205"/>
      <c r="EJ80" s="205"/>
      <c r="EK80" s="205"/>
      <c r="EL80" s="205"/>
      <c r="EM80" s="205"/>
      <c r="EN80" s="205"/>
      <c r="EO80" s="205"/>
      <c r="EP80" s="205"/>
      <c r="EQ80" s="205"/>
      <c r="ER80" s="205"/>
      <c r="ES80" s="205"/>
      <c r="ET80" s="205"/>
      <c r="EU80" s="205"/>
      <c r="EV80" s="205"/>
      <c r="EW80" s="205"/>
      <c r="EX80" s="205"/>
      <c r="EY80" s="205"/>
      <c r="EZ80" s="205"/>
      <c r="FA80" s="205"/>
      <c r="FB80" s="205"/>
      <c r="FC80" s="205"/>
      <c r="FD80" s="205"/>
      <c r="FE80" s="205"/>
      <c r="FF80" s="205"/>
      <c r="FG80" s="205"/>
      <c r="FH80" s="205"/>
      <c r="FI80" s="205"/>
      <c r="FJ80" s="205"/>
      <c r="FK80" s="205"/>
      <c r="FL80" s="205"/>
      <c r="FM80" s="205"/>
      <c r="FN80" s="205"/>
      <c r="FO80" s="205"/>
      <c r="FP80" s="205"/>
      <c r="FQ80" s="205"/>
      <c r="FR80" s="205"/>
      <c r="FS80" s="205"/>
      <c r="FT80" s="205"/>
      <c r="FU80" s="205"/>
      <c r="FV80" s="205"/>
      <c r="FW80" s="205"/>
      <c r="FX80" s="205"/>
      <c r="FY80" s="205"/>
      <c r="FZ80" s="205"/>
      <c r="GA80" s="205"/>
      <c r="GB80" s="205"/>
      <c r="GC80" s="205"/>
      <c r="GD80" s="205"/>
      <c r="GE80" s="205"/>
      <c r="GF80" s="205"/>
      <c r="GG80" s="205"/>
      <c r="GH80" s="205"/>
      <c r="GI80" s="205"/>
      <c r="GJ80" s="205"/>
      <c r="GK80" s="205"/>
      <c r="GL80" s="205"/>
      <c r="GM80" s="205"/>
      <c r="GN80" s="205"/>
      <c r="GO80" s="205"/>
      <c r="GP80" s="205"/>
      <c r="GQ80" s="205"/>
      <c r="GR80" s="205"/>
      <c r="GS80" s="205"/>
      <c r="GT80" s="205"/>
      <c r="GU80" s="205"/>
      <c r="GV80" s="205"/>
      <c r="GW80" s="205"/>
      <c r="GX80" s="205"/>
      <c r="GY80" s="205"/>
      <c r="GZ80" s="205"/>
      <c r="HA80" s="205"/>
      <c r="HB80" s="205"/>
      <c r="HC80" s="205"/>
      <c r="HD80" s="205"/>
      <c r="HE80" s="205"/>
      <c r="HF80" s="205"/>
      <c r="HG80" s="205"/>
      <c r="HH80" s="205"/>
      <c r="HI80" s="205"/>
      <c r="HJ80" s="205"/>
      <c r="HK80" s="205"/>
      <c r="HL80" s="205"/>
      <c r="HM80" s="205"/>
      <c r="HN80" s="205"/>
      <c r="HO80" s="205"/>
      <c r="HP80" s="205"/>
      <c r="HQ80" s="205"/>
      <c r="HR80" s="205"/>
      <c r="HS80" s="205"/>
      <c r="HT80" s="205"/>
      <c r="HU80" s="205"/>
      <c r="HV80" s="205"/>
      <c r="HW80" s="205"/>
      <c r="HX80" s="205"/>
      <c r="HY80" s="205"/>
      <c r="HZ80" s="205"/>
      <c r="IA80" s="205"/>
      <c r="IB80" s="205"/>
      <c r="IC80" s="205"/>
      <c r="ID80" s="205"/>
      <c r="IE80" s="205"/>
      <c r="IF80" s="205"/>
      <c r="IG80" s="205"/>
      <c r="IH80" s="205"/>
      <c r="II80" s="205"/>
      <c r="IJ80" s="205"/>
      <c r="IK80" s="205"/>
      <c r="IL80" s="205"/>
      <c r="IM80" s="205"/>
      <c r="IN80" s="205"/>
      <c r="IO80" s="205"/>
      <c r="IP80" s="205"/>
      <c r="IQ80" s="205"/>
      <c r="IR80" s="205"/>
      <c r="IS80" s="205"/>
      <c r="IT80" s="205"/>
      <c r="IU80" s="205"/>
      <c r="IV80" s="205"/>
      <c r="IW80" s="205"/>
      <c r="IX80" s="205"/>
      <c r="IY80" s="205"/>
      <c r="IZ80" s="205"/>
      <c r="JA80" s="205"/>
      <c r="JB80" s="205"/>
      <c r="JC80" s="205"/>
      <c r="JD80" s="205"/>
      <c r="JE80" s="205"/>
      <c r="JF80" s="205"/>
      <c r="JG80" s="205"/>
      <c r="JH80" s="205"/>
      <c r="JI80" s="205"/>
      <c r="JJ80" s="205"/>
      <c r="JK80" s="205"/>
      <c r="JL80" s="205"/>
      <c r="JM80" s="205"/>
      <c r="JN80" s="205"/>
      <c r="JO80" s="205"/>
      <c r="JP80" s="205"/>
      <c r="JQ80" s="205"/>
      <c r="JR80" s="205"/>
      <c r="JS80" s="205"/>
      <c r="JT80" s="205"/>
      <c r="JU80" s="205"/>
      <c r="JV80" s="205"/>
      <c r="JW80" s="205"/>
      <c r="JX80" s="205"/>
      <c r="JY80" s="205"/>
      <c r="JZ80" s="205"/>
      <c r="KA80" s="205"/>
      <c r="KB80" s="205"/>
      <c r="KC80" s="205"/>
      <c r="KD80" s="205"/>
      <c r="KE80" s="205"/>
      <c r="KF80" s="205"/>
      <c r="KG80" s="205"/>
      <c r="KH80" s="205"/>
      <c r="KI80" s="205"/>
      <c r="KJ80" s="205"/>
      <c r="KK80" s="205"/>
      <c r="KL80" s="205"/>
      <c r="KM80" s="205"/>
      <c r="KN80" s="205"/>
      <c r="KO80" s="205"/>
      <c r="KP80" s="205"/>
      <c r="KQ80" s="205"/>
      <c r="KR80" s="205"/>
      <c r="KS80" s="205"/>
      <c r="KT80" s="205"/>
      <c r="KU80" s="205"/>
      <c r="KV80" s="205"/>
      <c r="KW80" s="205"/>
      <c r="KX80" s="205"/>
      <c r="KY80" s="205"/>
      <c r="KZ80" s="205"/>
      <c r="LA80" s="205"/>
      <c r="LB80" s="205"/>
      <c r="LC80" s="205"/>
      <c r="LD80" s="205"/>
      <c r="LE80" s="205"/>
      <c r="LF80" s="205"/>
      <c r="LG80" s="205"/>
      <c r="LH80" s="205"/>
      <c r="LI80" s="205"/>
      <c r="LJ80" s="205"/>
      <c r="LK80" s="205"/>
      <c r="LL80" s="205"/>
      <c r="LM80" s="205"/>
      <c r="LN80" s="205"/>
      <c r="LO80" s="205"/>
      <c r="LP80" s="205"/>
      <c r="LQ80" s="205"/>
      <c r="LR80" s="205"/>
      <c r="LS80" s="205"/>
      <c r="LT80" s="205"/>
      <c r="LU80" s="205"/>
      <c r="LV80" s="205"/>
      <c r="LW80" s="205"/>
      <c r="LX80" s="205"/>
      <c r="LY80" s="205"/>
      <c r="LZ80" s="205"/>
      <c r="MA80" s="205"/>
      <c r="MB80" s="205"/>
      <c r="MC80" s="205"/>
      <c r="MD80" s="205"/>
      <c r="ME80" s="205"/>
      <c r="MF80" s="205"/>
      <c r="MG80" s="205"/>
      <c r="MH80" s="205"/>
      <c r="MI80" s="205"/>
      <c r="MJ80" s="205"/>
      <c r="MK80" s="205"/>
      <c r="ML80" s="205"/>
      <c r="MM80" s="205"/>
      <c r="MN80" s="205"/>
      <c r="MO80" s="205"/>
      <c r="MP80" s="205"/>
      <c r="MQ80" s="205"/>
      <c r="MR80" s="205"/>
      <c r="MS80" s="205"/>
      <c r="MT80" s="205"/>
      <c r="MU80" s="205"/>
      <c r="MV80" s="205"/>
      <c r="MW80" s="205"/>
      <c r="MX80" s="205"/>
      <c r="MY80" s="205"/>
      <c r="MZ80" s="205"/>
      <c r="NA80" s="205"/>
      <c r="NB80" s="205"/>
      <c r="NC80" s="205"/>
      <c r="ND80" s="205"/>
      <c r="NE80" s="205"/>
      <c r="NF80" s="205"/>
      <c r="NG80" s="205"/>
      <c r="NH80" s="205"/>
      <c r="NI80" s="205"/>
      <c r="NJ80" s="205"/>
      <c r="NK80" s="205"/>
      <c r="NL80" s="205"/>
      <c r="NM80" s="205"/>
      <c r="NN80" s="205"/>
      <c r="NO80" s="205"/>
      <c r="NP80" s="205"/>
      <c r="NQ80" s="205"/>
      <c r="NR80" s="205"/>
      <c r="NS80" s="205"/>
      <c r="NT80" s="205"/>
      <c r="NU80" s="205"/>
      <c r="NV80" s="205"/>
      <c r="NW80" s="205"/>
      <c r="NX80" s="205"/>
      <c r="NY80" s="205"/>
      <c r="NZ80" s="205"/>
      <c r="OA80" s="205"/>
      <c r="OB80" s="205"/>
      <c r="OC80" s="205"/>
      <c r="OD80" s="205"/>
      <c r="OE80" s="205"/>
      <c r="OF80" s="205"/>
      <c r="OG80" s="205"/>
      <c r="OH80" s="205"/>
      <c r="OI80" s="205"/>
      <c r="OJ80" s="205"/>
      <c r="OK80" s="205"/>
      <c r="OL80" s="205"/>
      <c r="OM80" s="205"/>
      <c r="ON80" s="205"/>
      <c r="OO80" s="205"/>
      <c r="OP80" s="205"/>
      <c r="OQ80" s="205"/>
      <c r="OR80" s="205"/>
      <c r="OS80" s="205"/>
      <c r="OT80" s="205"/>
      <c r="OU80" s="205"/>
      <c r="OV80" s="205"/>
      <c r="OW80" s="205"/>
      <c r="OX80" s="205"/>
      <c r="OY80" s="205"/>
      <c r="OZ80" s="205"/>
      <c r="PA80" s="205"/>
      <c r="PB80" s="205"/>
      <c r="PC80" s="205"/>
      <c r="PD80" s="205"/>
      <c r="PE80" s="205"/>
      <c r="PF80" s="205"/>
      <c r="PG80" s="205"/>
      <c r="PH80" s="205"/>
      <c r="PI80" s="205"/>
      <c r="PJ80" s="205"/>
      <c r="PK80" s="205"/>
      <c r="PL80" s="205"/>
      <c r="PM80" s="205"/>
      <c r="PN80" s="205"/>
      <c r="PO80" s="205"/>
      <c r="PP80" s="205"/>
      <c r="PQ80" s="205"/>
      <c r="PR80" s="205"/>
      <c r="PS80" s="205"/>
      <c r="PT80" s="205"/>
      <c r="PU80" s="205"/>
      <c r="PV80" s="205"/>
      <c r="PW80" s="205"/>
      <c r="PX80" s="205"/>
      <c r="PY80" s="205"/>
      <c r="PZ80" s="205"/>
      <c r="QA80" s="205"/>
      <c r="QB80" s="205"/>
      <c r="QC80" s="205"/>
      <c r="QD80" s="205"/>
      <c r="QE80" s="205"/>
      <c r="QF80" s="205"/>
      <c r="QG80" s="205"/>
      <c r="QH80" s="205"/>
      <c r="QI80" s="205"/>
      <c r="QJ80" s="205"/>
      <c r="QK80" s="205"/>
      <c r="QL80" s="205"/>
      <c r="QM80" s="205"/>
      <c r="QN80" s="205"/>
      <c r="QO80" s="205"/>
      <c r="QP80" s="205"/>
      <c r="QQ80" s="205"/>
      <c r="QR80" s="205"/>
      <c r="QS80" s="205"/>
      <c r="QT80" s="205"/>
      <c r="QU80" s="205"/>
      <c r="QV80" s="205"/>
      <c r="QW80" s="205"/>
      <c r="QX80" s="205"/>
      <c r="QY80" s="205"/>
      <c r="QZ80" s="205"/>
      <c r="RA80" s="205"/>
      <c r="RB80" s="205"/>
      <c r="RC80" s="205"/>
      <c r="RD80" s="205"/>
      <c r="RE80" s="205"/>
      <c r="RF80" s="205"/>
      <c r="RG80" s="205"/>
      <c r="RH80" s="205"/>
      <c r="RI80" s="205"/>
      <c r="RJ80" s="205"/>
      <c r="RK80" s="205"/>
      <c r="RL80" s="205"/>
      <c r="RM80" s="205"/>
      <c r="RN80" s="205"/>
      <c r="RO80" s="205"/>
      <c r="RP80" s="205"/>
      <c r="RQ80" s="205"/>
      <c r="RR80" s="205"/>
      <c r="RS80" s="205"/>
      <c r="RT80" s="205"/>
      <c r="RU80" s="205"/>
      <c r="RV80" s="205"/>
      <c r="RW80" s="205"/>
      <c r="RX80" s="205"/>
      <c r="RY80" s="205"/>
    </row>
    <row r="81" s="195" customFormat="1" spans="1:493">
      <c r="A81" s="202"/>
      <c r="B81" s="200">
        <v>79</v>
      </c>
      <c r="C81" s="201" t="s">
        <v>2903</v>
      </c>
      <c r="D81" s="203" t="s">
        <v>2904</v>
      </c>
      <c r="E81" s="200">
        <v>26.89</v>
      </c>
      <c r="F81" s="200">
        <v>20</v>
      </c>
      <c r="G81" s="200">
        <v>4</v>
      </c>
      <c r="H81" s="200">
        <v>80</v>
      </c>
      <c r="I81" s="200">
        <v>107.56</v>
      </c>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205"/>
      <c r="CA81" s="205"/>
      <c r="CB81" s="205"/>
      <c r="CC81" s="205"/>
      <c r="CD81" s="205"/>
      <c r="CE81" s="205"/>
      <c r="CF81" s="205"/>
      <c r="CG81" s="205"/>
      <c r="CH81" s="205"/>
      <c r="CI81" s="205"/>
      <c r="CJ81" s="205"/>
      <c r="CK81" s="205"/>
      <c r="CL81" s="205"/>
      <c r="CM81" s="205"/>
      <c r="CN81" s="205"/>
      <c r="CO81" s="205"/>
      <c r="CP81" s="205"/>
      <c r="CQ81" s="205"/>
      <c r="CR81" s="205"/>
      <c r="CS81" s="205"/>
      <c r="CT81" s="205"/>
      <c r="CU81" s="205"/>
      <c r="CV81" s="205"/>
      <c r="CW81" s="205"/>
      <c r="CX81" s="205"/>
      <c r="CY81" s="205"/>
      <c r="CZ81" s="205"/>
      <c r="DA81" s="205"/>
      <c r="DB81" s="205"/>
      <c r="DC81" s="205"/>
      <c r="DD81" s="205"/>
      <c r="DE81" s="205"/>
      <c r="DF81" s="205"/>
      <c r="DG81" s="205"/>
      <c r="DH81" s="205"/>
      <c r="DI81" s="205"/>
      <c r="DJ81" s="205"/>
      <c r="DK81" s="205"/>
      <c r="DL81" s="205"/>
      <c r="DM81" s="205"/>
      <c r="DN81" s="205"/>
      <c r="DO81" s="205"/>
      <c r="DP81" s="205"/>
      <c r="DQ81" s="205"/>
      <c r="DR81" s="205"/>
      <c r="DS81" s="205"/>
      <c r="DT81" s="205"/>
      <c r="DU81" s="205"/>
      <c r="DV81" s="205"/>
      <c r="DW81" s="205"/>
      <c r="DX81" s="205"/>
      <c r="DY81" s="205"/>
      <c r="DZ81" s="205"/>
      <c r="EA81" s="205"/>
      <c r="EB81" s="205"/>
      <c r="EC81" s="205"/>
      <c r="ED81" s="205"/>
      <c r="EE81" s="205"/>
      <c r="EF81" s="205"/>
      <c r="EG81" s="205"/>
      <c r="EH81" s="205"/>
      <c r="EI81" s="205"/>
      <c r="EJ81" s="205"/>
      <c r="EK81" s="205"/>
      <c r="EL81" s="205"/>
      <c r="EM81" s="205"/>
      <c r="EN81" s="205"/>
      <c r="EO81" s="205"/>
      <c r="EP81" s="205"/>
      <c r="EQ81" s="205"/>
      <c r="ER81" s="205"/>
      <c r="ES81" s="205"/>
      <c r="ET81" s="205"/>
      <c r="EU81" s="205"/>
      <c r="EV81" s="205"/>
      <c r="EW81" s="205"/>
      <c r="EX81" s="205"/>
      <c r="EY81" s="205"/>
      <c r="EZ81" s="205"/>
      <c r="FA81" s="205"/>
      <c r="FB81" s="205"/>
      <c r="FC81" s="205"/>
      <c r="FD81" s="205"/>
      <c r="FE81" s="205"/>
      <c r="FF81" s="205"/>
      <c r="FG81" s="205"/>
      <c r="FH81" s="205"/>
      <c r="FI81" s="205"/>
      <c r="FJ81" s="205"/>
      <c r="FK81" s="205"/>
      <c r="FL81" s="205"/>
      <c r="FM81" s="205"/>
      <c r="FN81" s="205"/>
      <c r="FO81" s="205"/>
      <c r="FP81" s="205"/>
      <c r="FQ81" s="205"/>
      <c r="FR81" s="205"/>
      <c r="FS81" s="205"/>
      <c r="FT81" s="205"/>
      <c r="FU81" s="205"/>
      <c r="FV81" s="205"/>
      <c r="FW81" s="205"/>
      <c r="FX81" s="205"/>
      <c r="FY81" s="205"/>
      <c r="FZ81" s="205"/>
      <c r="GA81" s="205"/>
      <c r="GB81" s="205"/>
      <c r="GC81" s="205"/>
      <c r="GD81" s="205"/>
      <c r="GE81" s="205"/>
      <c r="GF81" s="205"/>
      <c r="GG81" s="205"/>
      <c r="GH81" s="205"/>
      <c r="GI81" s="205"/>
      <c r="GJ81" s="205"/>
      <c r="GK81" s="205"/>
      <c r="GL81" s="205"/>
      <c r="GM81" s="205"/>
      <c r="GN81" s="205"/>
      <c r="GO81" s="205"/>
      <c r="GP81" s="205"/>
      <c r="GQ81" s="205"/>
      <c r="GR81" s="205"/>
      <c r="GS81" s="205"/>
      <c r="GT81" s="205"/>
      <c r="GU81" s="205"/>
      <c r="GV81" s="205"/>
      <c r="GW81" s="205"/>
      <c r="GX81" s="205"/>
      <c r="GY81" s="205"/>
      <c r="GZ81" s="205"/>
      <c r="HA81" s="205"/>
      <c r="HB81" s="205"/>
      <c r="HC81" s="205"/>
      <c r="HD81" s="205"/>
      <c r="HE81" s="205"/>
      <c r="HF81" s="205"/>
      <c r="HG81" s="205"/>
      <c r="HH81" s="205"/>
      <c r="HI81" s="205"/>
      <c r="HJ81" s="205"/>
      <c r="HK81" s="205"/>
      <c r="HL81" s="205"/>
      <c r="HM81" s="205"/>
      <c r="HN81" s="205"/>
      <c r="HO81" s="205"/>
      <c r="HP81" s="205"/>
      <c r="HQ81" s="205"/>
      <c r="HR81" s="205"/>
      <c r="HS81" s="205"/>
      <c r="HT81" s="205"/>
      <c r="HU81" s="205"/>
      <c r="HV81" s="205"/>
      <c r="HW81" s="205"/>
      <c r="HX81" s="205"/>
      <c r="HY81" s="205"/>
      <c r="HZ81" s="205"/>
      <c r="IA81" s="205"/>
      <c r="IB81" s="205"/>
      <c r="IC81" s="205"/>
      <c r="ID81" s="205"/>
      <c r="IE81" s="205"/>
      <c r="IF81" s="205"/>
      <c r="IG81" s="205"/>
      <c r="IH81" s="205"/>
      <c r="II81" s="205"/>
      <c r="IJ81" s="205"/>
      <c r="IK81" s="205"/>
      <c r="IL81" s="205"/>
      <c r="IM81" s="205"/>
      <c r="IN81" s="205"/>
      <c r="IO81" s="205"/>
      <c r="IP81" s="205"/>
      <c r="IQ81" s="205"/>
      <c r="IR81" s="205"/>
      <c r="IS81" s="205"/>
      <c r="IT81" s="205"/>
      <c r="IU81" s="205"/>
      <c r="IV81" s="205"/>
      <c r="IW81" s="205"/>
      <c r="IX81" s="205"/>
      <c r="IY81" s="205"/>
      <c r="IZ81" s="205"/>
      <c r="JA81" s="205"/>
      <c r="JB81" s="205"/>
      <c r="JC81" s="205"/>
      <c r="JD81" s="205"/>
      <c r="JE81" s="205"/>
      <c r="JF81" s="205"/>
      <c r="JG81" s="205"/>
      <c r="JH81" s="205"/>
      <c r="JI81" s="205"/>
      <c r="JJ81" s="205"/>
      <c r="JK81" s="205"/>
      <c r="JL81" s="205"/>
      <c r="JM81" s="205"/>
      <c r="JN81" s="205"/>
      <c r="JO81" s="205"/>
      <c r="JP81" s="205"/>
      <c r="JQ81" s="205"/>
      <c r="JR81" s="205"/>
      <c r="JS81" s="205"/>
      <c r="JT81" s="205"/>
      <c r="JU81" s="205"/>
      <c r="JV81" s="205"/>
      <c r="JW81" s="205"/>
      <c r="JX81" s="205"/>
      <c r="JY81" s="205"/>
      <c r="JZ81" s="205"/>
      <c r="KA81" s="205"/>
      <c r="KB81" s="205"/>
      <c r="KC81" s="205"/>
      <c r="KD81" s="205"/>
      <c r="KE81" s="205"/>
      <c r="KF81" s="205"/>
      <c r="KG81" s="205"/>
      <c r="KH81" s="205"/>
      <c r="KI81" s="205"/>
      <c r="KJ81" s="205"/>
      <c r="KK81" s="205"/>
      <c r="KL81" s="205"/>
      <c r="KM81" s="205"/>
      <c r="KN81" s="205"/>
      <c r="KO81" s="205"/>
      <c r="KP81" s="205"/>
      <c r="KQ81" s="205"/>
      <c r="KR81" s="205"/>
      <c r="KS81" s="205"/>
      <c r="KT81" s="205"/>
      <c r="KU81" s="205"/>
      <c r="KV81" s="205"/>
      <c r="KW81" s="205"/>
      <c r="KX81" s="205"/>
      <c r="KY81" s="205"/>
      <c r="KZ81" s="205"/>
      <c r="LA81" s="205"/>
      <c r="LB81" s="205"/>
      <c r="LC81" s="205"/>
      <c r="LD81" s="205"/>
      <c r="LE81" s="205"/>
      <c r="LF81" s="205"/>
      <c r="LG81" s="205"/>
      <c r="LH81" s="205"/>
      <c r="LI81" s="205"/>
      <c r="LJ81" s="205"/>
      <c r="LK81" s="205"/>
      <c r="LL81" s="205"/>
      <c r="LM81" s="205"/>
      <c r="LN81" s="205"/>
      <c r="LO81" s="205"/>
      <c r="LP81" s="205"/>
      <c r="LQ81" s="205"/>
      <c r="LR81" s="205"/>
      <c r="LS81" s="205"/>
      <c r="LT81" s="205"/>
      <c r="LU81" s="205"/>
      <c r="LV81" s="205"/>
      <c r="LW81" s="205"/>
      <c r="LX81" s="205"/>
      <c r="LY81" s="205"/>
      <c r="LZ81" s="205"/>
      <c r="MA81" s="205"/>
      <c r="MB81" s="205"/>
      <c r="MC81" s="205"/>
      <c r="MD81" s="205"/>
      <c r="ME81" s="205"/>
      <c r="MF81" s="205"/>
      <c r="MG81" s="205"/>
      <c r="MH81" s="205"/>
      <c r="MI81" s="205"/>
      <c r="MJ81" s="205"/>
      <c r="MK81" s="205"/>
      <c r="ML81" s="205"/>
      <c r="MM81" s="205"/>
      <c r="MN81" s="205"/>
      <c r="MO81" s="205"/>
      <c r="MP81" s="205"/>
      <c r="MQ81" s="205"/>
      <c r="MR81" s="205"/>
      <c r="MS81" s="205"/>
      <c r="MT81" s="205"/>
      <c r="MU81" s="205"/>
      <c r="MV81" s="205"/>
      <c r="MW81" s="205"/>
      <c r="MX81" s="205"/>
      <c r="MY81" s="205"/>
      <c r="MZ81" s="205"/>
      <c r="NA81" s="205"/>
      <c r="NB81" s="205"/>
      <c r="NC81" s="205"/>
      <c r="ND81" s="205"/>
      <c r="NE81" s="205"/>
      <c r="NF81" s="205"/>
      <c r="NG81" s="205"/>
      <c r="NH81" s="205"/>
      <c r="NI81" s="205"/>
      <c r="NJ81" s="205"/>
      <c r="NK81" s="205"/>
      <c r="NL81" s="205"/>
      <c r="NM81" s="205"/>
      <c r="NN81" s="205"/>
      <c r="NO81" s="205"/>
      <c r="NP81" s="205"/>
      <c r="NQ81" s="205"/>
      <c r="NR81" s="205"/>
      <c r="NS81" s="205"/>
      <c r="NT81" s="205"/>
      <c r="NU81" s="205"/>
      <c r="NV81" s="205"/>
      <c r="NW81" s="205"/>
      <c r="NX81" s="205"/>
      <c r="NY81" s="205"/>
      <c r="NZ81" s="205"/>
      <c r="OA81" s="205"/>
      <c r="OB81" s="205"/>
      <c r="OC81" s="205"/>
      <c r="OD81" s="205"/>
      <c r="OE81" s="205"/>
      <c r="OF81" s="205"/>
      <c r="OG81" s="205"/>
      <c r="OH81" s="205"/>
      <c r="OI81" s="205"/>
      <c r="OJ81" s="205"/>
      <c r="OK81" s="205"/>
      <c r="OL81" s="205"/>
      <c r="OM81" s="205"/>
      <c r="ON81" s="205"/>
      <c r="OO81" s="205"/>
      <c r="OP81" s="205"/>
      <c r="OQ81" s="205"/>
      <c r="OR81" s="205"/>
      <c r="OS81" s="205"/>
      <c r="OT81" s="205"/>
      <c r="OU81" s="205"/>
      <c r="OV81" s="205"/>
      <c r="OW81" s="205"/>
      <c r="OX81" s="205"/>
      <c r="OY81" s="205"/>
      <c r="OZ81" s="205"/>
      <c r="PA81" s="205"/>
      <c r="PB81" s="205"/>
      <c r="PC81" s="205"/>
      <c r="PD81" s="205"/>
      <c r="PE81" s="205"/>
      <c r="PF81" s="205"/>
      <c r="PG81" s="205"/>
      <c r="PH81" s="205"/>
      <c r="PI81" s="205"/>
      <c r="PJ81" s="205"/>
      <c r="PK81" s="205"/>
      <c r="PL81" s="205"/>
      <c r="PM81" s="205"/>
      <c r="PN81" s="205"/>
      <c r="PO81" s="205"/>
      <c r="PP81" s="205"/>
      <c r="PQ81" s="205"/>
      <c r="PR81" s="205"/>
      <c r="PS81" s="205"/>
      <c r="PT81" s="205"/>
      <c r="PU81" s="205"/>
      <c r="PV81" s="205"/>
      <c r="PW81" s="205"/>
      <c r="PX81" s="205"/>
      <c r="PY81" s="205"/>
      <c r="PZ81" s="205"/>
      <c r="QA81" s="205"/>
      <c r="QB81" s="205"/>
      <c r="QC81" s="205"/>
      <c r="QD81" s="205"/>
      <c r="QE81" s="205"/>
      <c r="QF81" s="205"/>
      <c r="QG81" s="205"/>
      <c r="QH81" s="205"/>
      <c r="QI81" s="205"/>
      <c r="QJ81" s="205"/>
      <c r="QK81" s="205"/>
      <c r="QL81" s="205"/>
      <c r="QM81" s="205"/>
      <c r="QN81" s="205"/>
      <c r="QO81" s="205"/>
      <c r="QP81" s="205"/>
      <c r="QQ81" s="205"/>
      <c r="QR81" s="205"/>
      <c r="QS81" s="205"/>
      <c r="QT81" s="205"/>
      <c r="QU81" s="205"/>
      <c r="QV81" s="205"/>
      <c r="QW81" s="205"/>
      <c r="QX81" s="205"/>
      <c r="QY81" s="205"/>
      <c r="QZ81" s="205"/>
      <c r="RA81" s="205"/>
      <c r="RB81" s="205"/>
      <c r="RC81" s="205"/>
      <c r="RD81" s="205"/>
      <c r="RE81" s="205"/>
      <c r="RF81" s="205"/>
      <c r="RG81" s="205"/>
      <c r="RH81" s="205"/>
      <c r="RI81" s="205"/>
      <c r="RJ81" s="205"/>
      <c r="RK81" s="205"/>
      <c r="RL81" s="205"/>
      <c r="RM81" s="205"/>
      <c r="RN81" s="205"/>
      <c r="RO81" s="205"/>
      <c r="RP81" s="205"/>
      <c r="RQ81" s="205"/>
      <c r="RR81" s="205"/>
      <c r="RS81" s="205"/>
      <c r="RT81" s="205"/>
      <c r="RU81" s="205"/>
      <c r="RV81" s="205"/>
      <c r="RW81" s="205"/>
      <c r="RX81" s="205"/>
      <c r="RY81" s="205"/>
    </row>
    <row r="82" s="195" customFormat="1" ht="19.1" customHeight="1" spans="1:493">
      <c r="A82" s="199" t="s">
        <v>2905</v>
      </c>
      <c r="B82" s="200">
        <v>1</v>
      </c>
      <c r="C82" s="201" t="s">
        <v>2906</v>
      </c>
      <c r="D82" s="201" t="s">
        <v>2907</v>
      </c>
      <c r="E82" s="200">
        <v>14.92</v>
      </c>
      <c r="F82" s="200">
        <v>28</v>
      </c>
      <c r="G82" s="200">
        <v>5</v>
      </c>
      <c r="H82" s="200">
        <v>140</v>
      </c>
      <c r="I82" s="200">
        <v>74.6</v>
      </c>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205"/>
      <c r="CA82" s="205"/>
      <c r="CB82" s="205"/>
      <c r="CC82" s="205"/>
      <c r="CD82" s="205"/>
      <c r="CE82" s="205"/>
      <c r="CF82" s="205"/>
      <c r="CG82" s="205"/>
      <c r="CH82" s="205"/>
      <c r="CI82" s="205"/>
      <c r="CJ82" s="205"/>
      <c r="CK82" s="205"/>
      <c r="CL82" s="205"/>
      <c r="CM82" s="205"/>
      <c r="CN82" s="205"/>
      <c r="CO82" s="205"/>
      <c r="CP82" s="205"/>
      <c r="CQ82" s="205"/>
      <c r="CR82" s="205"/>
      <c r="CS82" s="205"/>
      <c r="CT82" s="205"/>
      <c r="CU82" s="205"/>
      <c r="CV82" s="205"/>
      <c r="CW82" s="205"/>
      <c r="CX82" s="205"/>
      <c r="CY82" s="205"/>
      <c r="CZ82" s="205"/>
      <c r="DA82" s="205"/>
      <c r="DB82" s="205"/>
      <c r="DC82" s="205"/>
      <c r="DD82" s="205"/>
      <c r="DE82" s="205"/>
      <c r="DF82" s="205"/>
      <c r="DG82" s="205"/>
      <c r="DH82" s="205"/>
      <c r="DI82" s="205"/>
      <c r="DJ82" s="205"/>
      <c r="DK82" s="205"/>
      <c r="DL82" s="205"/>
      <c r="DM82" s="205"/>
      <c r="DN82" s="205"/>
      <c r="DO82" s="205"/>
      <c r="DP82" s="205"/>
      <c r="DQ82" s="205"/>
      <c r="DR82" s="205"/>
      <c r="DS82" s="205"/>
      <c r="DT82" s="205"/>
      <c r="DU82" s="205"/>
      <c r="DV82" s="205"/>
      <c r="DW82" s="205"/>
      <c r="DX82" s="205"/>
      <c r="DY82" s="205"/>
      <c r="DZ82" s="205"/>
      <c r="EA82" s="205"/>
      <c r="EB82" s="205"/>
      <c r="EC82" s="205"/>
      <c r="ED82" s="205"/>
      <c r="EE82" s="205"/>
      <c r="EF82" s="205"/>
      <c r="EG82" s="205"/>
      <c r="EH82" s="205"/>
      <c r="EI82" s="205"/>
      <c r="EJ82" s="205"/>
      <c r="EK82" s="205"/>
      <c r="EL82" s="205"/>
      <c r="EM82" s="205"/>
      <c r="EN82" s="205"/>
      <c r="EO82" s="205"/>
      <c r="EP82" s="205"/>
      <c r="EQ82" s="205"/>
      <c r="ER82" s="205"/>
      <c r="ES82" s="205"/>
      <c r="ET82" s="205"/>
      <c r="EU82" s="205"/>
      <c r="EV82" s="205"/>
      <c r="EW82" s="205"/>
      <c r="EX82" s="205"/>
      <c r="EY82" s="205"/>
      <c r="EZ82" s="205"/>
      <c r="FA82" s="205"/>
      <c r="FB82" s="205"/>
      <c r="FC82" s="205"/>
      <c r="FD82" s="205"/>
      <c r="FE82" s="205"/>
      <c r="FF82" s="205"/>
      <c r="FG82" s="205"/>
      <c r="FH82" s="205"/>
      <c r="FI82" s="205"/>
      <c r="FJ82" s="205"/>
      <c r="FK82" s="205"/>
      <c r="FL82" s="205"/>
      <c r="FM82" s="205"/>
      <c r="FN82" s="205"/>
      <c r="FO82" s="205"/>
      <c r="FP82" s="205"/>
      <c r="FQ82" s="205"/>
      <c r="FR82" s="205"/>
      <c r="FS82" s="205"/>
      <c r="FT82" s="205"/>
      <c r="FU82" s="205"/>
      <c r="FV82" s="205"/>
      <c r="FW82" s="205"/>
      <c r="FX82" s="205"/>
      <c r="FY82" s="205"/>
      <c r="FZ82" s="205"/>
      <c r="GA82" s="205"/>
      <c r="GB82" s="205"/>
      <c r="GC82" s="205"/>
      <c r="GD82" s="205"/>
      <c r="GE82" s="205"/>
      <c r="GF82" s="205"/>
      <c r="GG82" s="205"/>
      <c r="GH82" s="205"/>
      <c r="GI82" s="205"/>
      <c r="GJ82" s="205"/>
      <c r="GK82" s="205"/>
      <c r="GL82" s="205"/>
      <c r="GM82" s="205"/>
      <c r="GN82" s="205"/>
      <c r="GO82" s="205"/>
      <c r="GP82" s="205"/>
      <c r="GQ82" s="205"/>
      <c r="GR82" s="205"/>
      <c r="GS82" s="205"/>
      <c r="GT82" s="205"/>
      <c r="GU82" s="205"/>
      <c r="GV82" s="205"/>
      <c r="GW82" s="205"/>
      <c r="GX82" s="205"/>
      <c r="GY82" s="205"/>
      <c r="GZ82" s="205"/>
      <c r="HA82" s="205"/>
      <c r="HB82" s="205"/>
      <c r="HC82" s="205"/>
      <c r="HD82" s="205"/>
      <c r="HE82" s="205"/>
      <c r="HF82" s="205"/>
      <c r="HG82" s="205"/>
      <c r="HH82" s="205"/>
      <c r="HI82" s="205"/>
      <c r="HJ82" s="205"/>
      <c r="HK82" s="205"/>
      <c r="HL82" s="205"/>
      <c r="HM82" s="205"/>
      <c r="HN82" s="205"/>
      <c r="HO82" s="205"/>
      <c r="HP82" s="205"/>
      <c r="HQ82" s="205"/>
      <c r="HR82" s="205"/>
      <c r="HS82" s="205"/>
      <c r="HT82" s="205"/>
      <c r="HU82" s="205"/>
      <c r="HV82" s="205"/>
      <c r="HW82" s="205"/>
      <c r="HX82" s="205"/>
      <c r="HY82" s="205"/>
      <c r="HZ82" s="205"/>
      <c r="IA82" s="205"/>
      <c r="IB82" s="205"/>
      <c r="IC82" s="205"/>
      <c r="ID82" s="205"/>
      <c r="IE82" s="205"/>
      <c r="IF82" s="205"/>
      <c r="IG82" s="205"/>
      <c r="IH82" s="205"/>
      <c r="II82" s="205"/>
      <c r="IJ82" s="205"/>
      <c r="IK82" s="205"/>
      <c r="IL82" s="205"/>
      <c r="IM82" s="205"/>
      <c r="IN82" s="205"/>
      <c r="IO82" s="205"/>
      <c r="IP82" s="205"/>
      <c r="IQ82" s="205"/>
      <c r="IR82" s="205"/>
      <c r="IS82" s="205"/>
      <c r="IT82" s="205"/>
      <c r="IU82" s="205"/>
      <c r="IV82" s="205"/>
      <c r="IW82" s="205"/>
      <c r="IX82" s="205"/>
      <c r="IY82" s="205"/>
      <c r="IZ82" s="205"/>
      <c r="JA82" s="205"/>
      <c r="JB82" s="205"/>
      <c r="JC82" s="205"/>
      <c r="JD82" s="205"/>
      <c r="JE82" s="205"/>
      <c r="JF82" s="205"/>
      <c r="JG82" s="205"/>
      <c r="JH82" s="205"/>
      <c r="JI82" s="205"/>
      <c r="JJ82" s="205"/>
      <c r="JK82" s="205"/>
      <c r="JL82" s="205"/>
      <c r="JM82" s="205"/>
      <c r="JN82" s="205"/>
      <c r="JO82" s="205"/>
      <c r="JP82" s="205"/>
      <c r="JQ82" s="205"/>
      <c r="JR82" s="205"/>
      <c r="JS82" s="205"/>
      <c r="JT82" s="205"/>
      <c r="JU82" s="205"/>
      <c r="JV82" s="205"/>
      <c r="JW82" s="205"/>
      <c r="JX82" s="205"/>
      <c r="JY82" s="205"/>
      <c r="JZ82" s="205"/>
      <c r="KA82" s="205"/>
      <c r="KB82" s="205"/>
      <c r="KC82" s="205"/>
      <c r="KD82" s="205"/>
      <c r="KE82" s="205"/>
      <c r="KF82" s="205"/>
      <c r="KG82" s="205"/>
      <c r="KH82" s="205"/>
      <c r="KI82" s="205"/>
      <c r="KJ82" s="205"/>
      <c r="KK82" s="205"/>
      <c r="KL82" s="205"/>
      <c r="KM82" s="205"/>
      <c r="KN82" s="205"/>
      <c r="KO82" s="205"/>
      <c r="KP82" s="205"/>
      <c r="KQ82" s="205"/>
      <c r="KR82" s="205"/>
      <c r="KS82" s="205"/>
      <c r="KT82" s="205"/>
      <c r="KU82" s="205"/>
      <c r="KV82" s="205"/>
      <c r="KW82" s="205"/>
      <c r="KX82" s="205"/>
      <c r="KY82" s="205"/>
      <c r="KZ82" s="205"/>
      <c r="LA82" s="205"/>
      <c r="LB82" s="205"/>
      <c r="LC82" s="205"/>
      <c r="LD82" s="205"/>
      <c r="LE82" s="205"/>
      <c r="LF82" s="205"/>
      <c r="LG82" s="205"/>
      <c r="LH82" s="205"/>
      <c r="LI82" s="205"/>
      <c r="LJ82" s="205"/>
      <c r="LK82" s="205"/>
      <c r="LL82" s="205"/>
      <c r="LM82" s="205"/>
      <c r="LN82" s="205"/>
      <c r="LO82" s="205"/>
      <c r="LP82" s="205"/>
      <c r="LQ82" s="205"/>
      <c r="LR82" s="205"/>
      <c r="LS82" s="205"/>
      <c r="LT82" s="205"/>
      <c r="LU82" s="205"/>
      <c r="LV82" s="205"/>
      <c r="LW82" s="205"/>
      <c r="LX82" s="205"/>
      <c r="LY82" s="205"/>
      <c r="LZ82" s="205"/>
      <c r="MA82" s="205"/>
      <c r="MB82" s="205"/>
      <c r="MC82" s="205"/>
      <c r="MD82" s="205"/>
      <c r="ME82" s="205"/>
      <c r="MF82" s="205"/>
      <c r="MG82" s="205"/>
      <c r="MH82" s="205"/>
      <c r="MI82" s="205"/>
      <c r="MJ82" s="205"/>
      <c r="MK82" s="205"/>
      <c r="ML82" s="205"/>
      <c r="MM82" s="205"/>
      <c r="MN82" s="205"/>
      <c r="MO82" s="205"/>
      <c r="MP82" s="205"/>
      <c r="MQ82" s="205"/>
      <c r="MR82" s="205"/>
      <c r="MS82" s="205"/>
      <c r="MT82" s="205"/>
      <c r="MU82" s="205"/>
      <c r="MV82" s="205"/>
      <c r="MW82" s="205"/>
      <c r="MX82" s="205"/>
      <c r="MY82" s="205"/>
      <c r="MZ82" s="205"/>
      <c r="NA82" s="205"/>
      <c r="NB82" s="205"/>
      <c r="NC82" s="205"/>
      <c r="ND82" s="205"/>
      <c r="NE82" s="205"/>
      <c r="NF82" s="205"/>
      <c r="NG82" s="205"/>
      <c r="NH82" s="205"/>
      <c r="NI82" s="205"/>
      <c r="NJ82" s="205"/>
      <c r="NK82" s="205"/>
      <c r="NL82" s="205"/>
      <c r="NM82" s="205"/>
      <c r="NN82" s="205"/>
      <c r="NO82" s="205"/>
      <c r="NP82" s="205"/>
      <c r="NQ82" s="205"/>
      <c r="NR82" s="205"/>
      <c r="NS82" s="205"/>
      <c r="NT82" s="205"/>
      <c r="NU82" s="205"/>
      <c r="NV82" s="205"/>
      <c r="NW82" s="205"/>
      <c r="NX82" s="205"/>
      <c r="NY82" s="205"/>
      <c r="NZ82" s="205"/>
      <c r="OA82" s="205"/>
      <c r="OB82" s="205"/>
      <c r="OC82" s="205"/>
      <c r="OD82" s="205"/>
      <c r="OE82" s="205"/>
      <c r="OF82" s="205"/>
      <c r="OG82" s="205"/>
      <c r="OH82" s="205"/>
      <c r="OI82" s="205"/>
      <c r="OJ82" s="205"/>
      <c r="OK82" s="205"/>
      <c r="OL82" s="205"/>
      <c r="OM82" s="205"/>
      <c r="ON82" s="205"/>
      <c r="OO82" s="205"/>
      <c r="OP82" s="205"/>
      <c r="OQ82" s="205"/>
      <c r="OR82" s="205"/>
      <c r="OS82" s="205"/>
      <c r="OT82" s="205"/>
      <c r="OU82" s="205"/>
      <c r="OV82" s="205"/>
      <c r="OW82" s="205"/>
      <c r="OX82" s="205"/>
      <c r="OY82" s="205"/>
      <c r="OZ82" s="205"/>
      <c r="PA82" s="205"/>
      <c r="PB82" s="205"/>
      <c r="PC82" s="205"/>
      <c r="PD82" s="205"/>
      <c r="PE82" s="205"/>
      <c r="PF82" s="205"/>
      <c r="PG82" s="205"/>
      <c r="PH82" s="205"/>
      <c r="PI82" s="205"/>
      <c r="PJ82" s="205"/>
      <c r="PK82" s="205"/>
      <c r="PL82" s="205"/>
      <c r="PM82" s="205"/>
      <c r="PN82" s="205"/>
      <c r="PO82" s="205"/>
      <c r="PP82" s="205"/>
      <c r="PQ82" s="205"/>
      <c r="PR82" s="205"/>
      <c r="PS82" s="205"/>
      <c r="PT82" s="205"/>
      <c r="PU82" s="205"/>
      <c r="PV82" s="205"/>
      <c r="PW82" s="205"/>
      <c r="PX82" s="205"/>
      <c r="PY82" s="205"/>
      <c r="PZ82" s="205"/>
      <c r="QA82" s="205"/>
      <c r="QB82" s="205"/>
      <c r="QC82" s="205"/>
      <c r="QD82" s="205"/>
      <c r="QE82" s="205"/>
      <c r="QF82" s="205"/>
      <c r="QG82" s="205"/>
      <c r="QH82" s="205"/>
      <c r="QI82" s="205"/>
      <c r="QJ82" s="205"/>
      <c r="QK82" s="205"/>
      <c r="QL82" s="205"/>
      <c r="QM82" s="205"/>
      <c r="QN82" s="205"/>
      <c r="QO82" s="205"/>
      <c r="QP82" s="205"/>
      <c r="QQ82" s="205"/>
      <c r="QR82" s="205"/>
      <c r="QS82" s="205"/>
      <c r="QT82" s="205"/>
      <c r="QU82" s="205"/>
      <c r="QV82" s="205"/>
      <c r="QW82" s="205"/>
      <c r="QX82" s="205"/>
      <c r="QY82" s="205"/>
      <c r="QZ82" s="205"/>
      <c r="RA82" s="205"/>
      <c r="RB82" s="205"/>
      <c r="RC82" s="205"/>
      <c r="RD82" s="205"/>
      <c r="RE82" s="205"/>
      <c r="RF82" s="205"/>
      <c r="RG82" s="205"/>
      <c r="RH82" s="205"/>
      <c r="RI82" s="205"/>
      <c r="RJ82" s="205"/>
      <c r="RK82" s="205"/>
      <c r="RL82" s="205"/>
      <c r="RM82" s="205"/>
      <c r="RN82" s="205"/>
      <c r="RO82" s="205"/>
      <c r="RP82" s="205"/>
      <c r="RQ82" s="205"/>
      <c r="RR82" s="205"/>
      <c r="RS82" s="205"/>
      <c r="RT82" s="205"/>
      <c r="RU82" s="205"/>
      <c r="RV82" s="205"/>
      <c r="RW82" s="205"/>
      <c r="RX82" s="205"/>
      <c r="RY82" s="205"/>
    </row>
    <row r="83" s="195" customFormat="1" spans="1:493">
      <c r="A83" s="202"/>
      <c r="B83" s="200">
        <v>2</v>
      </c>
      <c r="C83" s="201" t="s">
        <v>2908</v>
      </c>
      <c r="D83" s="200" t="s">
        <v>2909</v>
      </c>
      <c r="E83" s="200">
        <v>28.9</v>
      </c>
      <c r="F83" s="200">
        <v>15</v>
      </c>
      <c r="G83" s="200">
        <v>2</v>
      </c>
      <c r="H83" s="200">
        <v>30</v>
      </c>
      <c r="I83" s="200">
        <v>57.8</v>
      </c>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5"/>
      <c r="AY83" s="205"/>
      <c r="AZ83" s="205"/>
      <c r="BA83" s="205"/>
      <c r="BB83" s="205"/>
      <c r="BC83" s="205"/>
      <c r="BD83" s="205"/>
      <c r="BE83" s="205"/>
      <c r="BF83" s="205"/>
      <c r="BG83" s="205"/>
      <c r="BH83" s="205"/>
      <c r="BI83" s="205"/>
      <c r="BJ83" s="205"/>
      <c r="BK83" s="205"/>
      <c r="BL83" s="205"/>
      <c r="BM83" s="205"/>
      <c r="BN83" s="205"/>
      <c r="BO83" s="205"/>
      <c r="BP83" s="205"/>
      <c r="BQ83" s="205"/>
      <c r="BR83" s="205"/>
      <c r="BS83" s="205"/>
      <c r="BT83" s="205"/>
      <c r="BU83" s="205"/>
      <c r="BV83" s="205"/>
      <c r="BW83" s="205"/>
      <c r="BX83" s="205"/>
      <c r="BY83" s="205"/>
      <c r="BZ83" s="205"/>
      <c r="CA83" s="205"/>
      <c r="CB83" s="205"/>
      <c r="CC83" s="205"/>
      <c r="CD83" s="205"/>
      <c r="CE83" s="205"/>
      <c r="CF83" s="205"/>
      <c r="CG83" s="205"/>
      <c r="CH83" s="205"/>
      <c r="CI83" s="205"/>
      <c r="CJ83" s="205"/>
      <c r="CK83" s="205"/>
      <c r="CL83" s="205"/>
      <c r="CM83" s="205"/>
      <c r="CN83" s="205"/>
      <c r="CO83" s="205"/>
      <c r="CP83" s="205"/>
      <c r="CQ83" s="205"/>
      <c r="CR83" s="205"/>
      <c r="CS83" s="205"/>
      <c r="CT83" s="205"/>
      <c r="CU83" s="205"/>
      <c r="CV83" s="205"/>
      <c r="CW83" s="205"/>
      <c r="CX83" s="205"/>
      <c r="CY83" s="205"/>
      <c r="CZ83" s="205"/>
      <c r="DA83" s="205"/>
      <c r="DB83" s="205"/>
      <c r="DC83" s="205"/>
      <c r="DD83" s="205"/>
      <c r="DE83" s="205"/>
      <c r="DF83" s="205"/>
      <c r="DG83" s="205"/>
      <c r="DH83" s="205"/>
      <c r="DI83" s="205"/>
      <c r="DJ83" s="205"/>
      <c r="DK83" s="205"/>
      <c r="DL83" s="205"/>
      <c r="DM83" s="205"/>
      <c r="DN83" s="205"/>
      <c r="DO83" s="205"/>
      <c r="DP83" s="205"/>
      <c r="DQ83" s="205"/>
      <c r="DR83" s="205"/>
      <c r="DS83" s="205"/>
      <c r="DT83" s="205"/>
      <c r="DU83" s="205"/>
      <c r="DV83" s="205"/>
      <c r="DW83" s="205"/>
      <c r="DX83" s="205"/>
      <c r="DY83" s="205"/>
      <c r="DZ83" s="205"/>
      <c r="EA83" s="205"/>
      <c r="EB83" s="205"/>
      <c r="EC83" s="205"/>
      <c r="ED83" s="205"/>
      <c r="EE83" s="205"/>
      <c r="EF83" s="205"/>
      <c r="EG83" s="205"/>
      <c r="EH83" s="205"/>
      <c r="EI83" s="205"/>
      <c r="EJ83" s="205"/>
      <c r="EK83" s="205"/>
      <c r="EL83" s="205"/>
      <c r="EM83" s="205"/>
      <c r="EN83" s="205"/>
      <c r="EO83" s="205"/>
      <c r="EP83" s="205"/>
      <c r="EQ83" s="205"/>
      <c r="ER83" s="205"/>
      <c r="ES83" s="205"/>
      <c r="ET83" s="205"/>
      <c r="EU83" s="205"/>
      <c r="EV83" s="205"/>
      <c r="EW83" s="205"/>
      <c r="EX83" s="205"/>
      <c r="EY83" s="205"/>
      <c r="EZ83" s="205"/>
      <c r="FA83" s="205"/>
      <c r="FB83" s="205"/>
      <c r="FC83" s="205"/>
      <c r="FD83" s="205"/>
      <c r="FE83" s="205"/>
      <c r="FF83" s="205"/>
      <c r="FG83" s="205"/>
      <c r="FH83" s="205"/>
      <c r="FI83" s="205"/>
      <c r="FJ83" s="205"/>
      <c r="FK83" s="205"/>
      <c r="FL83" s="205"/>
      <c r="FM83" s="205"/>
      <c r="FN83" s="205"/>
      <c r="FO83" s="205"/>
      <c r="FP83" s="205"/>
      <c r="FQ83" s="205"/>
      <c r="FR83" s="205"/>
      <c r="FS83" s="205"/>
      <c r="FT83" s="205"/>
      <c r="FU83" s="205"/>
      <c r="FV83" s="205"/>
      <c r="FW83" s="205"/>
      <c r="FX83" s="205"/>
      <c r="FY83" s="205"/>
      <c r="FZ83" s="205"/>
      <c r="GA83" s="205"/>
      <c r="GB83" s="205"/>
      <c r="GC83" s="205"/>
      <c r="GD83" s="205"/>
      <c r="GE83" s="205"/>
      <c r="GF83" s="205"/>
      <c r="GG83" s="205"/>
      <c r="GH83" s="205"/>
      <c r="GI83" s="205"/>
      <c r="GJ83" s="205"/>
      <c r="GK83" s="205"/>
      <c r="GL83" s="205"/>
      <c r="GM83" s="205"/>
      <c r="GN83" s="205"/>
      <c r="GO83" s="205"/>
      <c r="GP83" s="205"/>
      <c r="GQ83" s="205"/>
      <c r="GR83" s="205"/>
      <c r="GS83" s="205"/>
      <c r="GT83" s="205"/>
      <c r="GU83" s="205"/>
      <c r="GV83" s="205"/>
      <c r="GW83" s="205"/>
      <c r="GX83" s="205"/>
      <c r="GY83" s="205"/>
      <c r="GZ83" s="205"/>
      <c r="HA83" s="205"/>
      <c r="HB83" s="205"/>
      <c r="HC83" s="205"/>
      <c r="HD83" s="205"/>
      <c r="HE83" s="205"/>
      <c r="HF83" s="205"/>
      <c r="HG83" s="205"/>
      <c r="HH83" s="205"/>
      <c r="HI83" s="205"/>
      <c r="HJ83" s="205"/>
      <c r="HK83" s="205"/>
      <c r="HL83" s="205"/>
      <c r="HM83" s="205"/>
      <c r="HN83" s="205"/>
      <c r="HO83" s="205"/>
      <c r="HP83" s="205"/>
      <c r="HQ83" s="205"/>
      <c r="HR83" s="205"/>
      <c r="HS83" s="205"/>
      <c r="HT83" s="205"/>
      <c r="HU83" s="205"/>
      <c r="HV83" s="205"/>
      <c r="HW83" s="205"/>
      <c r="HX83" s="205"/>
      <c r="HY83" s="205"/>
      <c r="HZ83" s="205"/>
      <c r="IA83" s="205"/>
      <c r="IB83" s="205"/>
      <c r="IC83" s="205"/>
      <c r="ID83" s="205"/>
      <c r="IE83" s="205"/>
      <c r="IF83" s="205"/>
      <c r="IG83" s="205"/>
      <c r="IH83" s="205"/>
      <c r="II83" s="205"/>
      <c r="IJ83" s="205"/>
      <c r="IK83" s="205"/>
      <c r="IL83" s="205"/>
      <c r="IM83" s="205"/>
      <c r="IN83" s="205"/>
      <c r="IO83" s="205"/>
      <c r="IP83" s="205"/>
      <c r="IQ83" s="205"/>
      <c r="IR83" s="205"/>
      <c r="IS83" s="205"/>
      <c r="IT83" s="205"/>
      <c r="IU83" s="205"/>
      <c r="IV83" s="205"/>
      <c r="IW83" s="205"/>
      <c r="IX83" s="205"/>
      <c r="IY83" s="205"/>
      <c r="IZ83" s="205"/>
      <c r="JA83" s="205"/>
      <c r="JB83" s="205"/>
      <c r="JC83" s="205"/>
      <c r="JD83" s="205"/>
      <c r="JE83" s="205"/>
      <c r="JF83" s="205"/>
      <c r="JG83" s="205"/>
      <c r="JH83" s="205"/>
      <c r="JI83" s="205"/>
      <c r="JJ83" s="205"/>
      <c r="JK83" s="205"/>
      <c r="JL83" s="205"/>
      <c r="JM83" s="205"/>
      <c r="JN83" s="205"/>
      <c r="JO83" s="205"/>
      <c r="JP83" s="205"/>
      <c r="JQ83" s="205"/>
      <c r="JR83" s="205"/>
      <c r="JS83" s="205"/>
      <c r="JT83" s="205"/>
      <c r="JU83" s="205"/>
      <c r="JV83" s="205"/>
      <c r="JW83" s="205"/>
      <c r="JX83" s="205"/>
      <c r="JY83" s="205"/>
      <c r="JZ83" s="205"/>
      <c r="KA83" s="205"/>
      <c r="KB83" s="205"/>
      <c r="KC83" s="205"/>
      <c r="KD83" s="205"/>
      <c r="KE83" s="205"/>
      <c r="KF83" s="205"/>
      <c r="KG83" s="205"/>
      <c r="KH83" s="205"/>
      <c r="KI83" s="205"/>
      <c r="KJ83" s="205"/>
      <c r="KK83" s="205"/>
      <c r="KL83" s="205"/>
      <c r="KM83" s="205"/>
      <c r="KN83" s="205"/>
      <c r="KO83" s="205"/>
      <c r="KP83" s="205"/>
      <c r="KQ83" s="205"/>
      <c r="KR83" s="205"/>
      <c r="KS83" s="205"/>
      <c r="KT83" s="205"/>
      <c r="KU83" s="205"/>
      <c r="KV83" s="205"/>
      <c r="KW83" s="205"/>
      <c r="KX83" s="205"/>
      <c r="KY83" s="205"/>
      <c r="KZ83" s="205"/>
      <c r="LA83" s="205"/>
      <c r="LB83" s="205"/>
      <c r="LC83" s="205"/>
      <c r="LD83" s="205"/>
      <c r="LE83" s="205"/>
      <c r="LF83" s="205"/>
      <c r="LG83" s="205"/>
      <c r="LH83" s="205"/>
      <c r="LI83" s="205"/>
      <c r="LJ83" s="205"/>
      <c r="LK83" s="205"/>
      <c r="LL83" s="205"/>
      <c r="LM83" s="205"/>
      <c r="LN83" s="205"/>
      <c r="LO83" s="205"/>
      <c r="LP83" s="205"/>
      <c r="LQ83" s="205"/>
      <c r="LR83" s="205"/>
      <c r="LS83" s="205"/>
      <c r="LT83" s="205"/>
      <c r="LU83" s="205"/>
      <c r="LV83" s="205"/>
      <c r="LW83" s="205"/>
      <c r="LX83" s="205"/>
      <c r="LY83" s="205"/>
      <c r="LZ83" s="205"/>
      <c r="MA83" s="205"/>
      <c r="MB83" s="205"/>
      <c r="MC83" s="205"/>
      <c r="MD83" s="205"/>
      <c r="ME83" s="205"/>
      <c r="MF83" s="205"/>
      <c r="MG83" s="205"/>
      <c r="MH83" s="205"/>
      <c r="MI83" s="205"/>
      <c r="MJ83" s="205"/>
      <c r="MK83" s="205"/>
      <c r="ML83" s="205"/>
      <c r="MM83" s="205"/>
      <c r="MN83" s="205"/>
      <c r="MO83" s="205"/>
      <c r="MP83" s="205"/>
      <c r="MQ83" s="205"/>
      <c r="MR83" s="205"/>
      <c r="MS83" s="205"/>
      <c r="MT83" s="205"/>
      <c r="MU83" s="205"/>
      <c r="MV83" s="205"/>
      <c r="MW83" s="205"/>
      <c r="MX83" s="205"/>
      <c r="MY83" s="205"/>
      <c r="MZ83" s="205"/>
      <c r="NA83" s="205"/>
      <c r="NB83" s="205"/>
      <c r="NC83" s="205"/>
      <c r="ND83" s="205"/>
      <c r="NE83" s="205"/>
      <c r="NF83" s="205"/>
      <c r="NG83" s="205"/>
      <c r="NH83" s="205"/>
      <c r="NI83" s="205"/>
      <c r="NJ83" s="205"/>
      <c r="NK83" s="205"/>
      <c r="NL83" s="205"/>
      <c r="NM83" s="205"/>
      <c r="NN83" s="205"/>
      <c r="NO83" s="205"/>
      <c r="NP83" s="205"/>
      <c r="NQ83" s="205"/>
      <c r="NR83" s="205"/>
      <c r="NS83" s="205"/>
      <c r="NT83" s="205"/>
      <c r="NU83" s="205"/>
      <c r="NV83" s="205"/>
      <c r="NW83" s="205"/>
      <c r="NX83" s="205"/>
      <c r="NY83" s="205"/>
      <c r="NZ83" s="205"/>
      <c r="OA83" s="205"/>
      <c r="OB83" s="205"/>
      <c r="OC83" s="205"/>
      <c r="OD83" s="205"/>
      <c r="OE83" s="205"/>
      <c r="OF83" s="205"/>
      <c r="OG83" s="205"/>
      <c r="OH83" s="205"/>
      <c r="OI83" s="205"/>
      <c r="OJ83" s="205"/>
      <c r="OK83" s="205"/>
      <c r="OL83" s="205"/>
      <c r="OM83" s="205"/>
      <c r="ON83" s="205"/>
      <c r="OO83" s="205"/>
      <c r="OP83" s="205"/>
      <c r="OQ83" s="205"/>
      <c r="OR83" s="205"/>
      <c r="OS83" s="205"/>
      <c r="OT83" s="205"/>
      <c r="OU83" s="205"/>
      <c r="OV83" s="205"/>
      <c r="OW83" s="205"/>
      <c r="OX83" s="205"/>
      <c r="OY83" s="205"/>
      <c r="OZ83" s="205"/>
      <c r="PA83" s="205"/>
      <c r="PB83" s="205"/>
      <c r="PC83" s="205"/>
      <c r="PD83" s="205"/>
      <c r="PE83" s="205"/>
      <c r="PF83" s="205"/>
      <c r="PG83" s="205"/>
      <c r="PH83" s="205"/>
      <c r="PI83" s="205"/>
      <c r="PJ83" s="205"/>
      <c r="PK83" s="205"/>
      <c r="PL83" s="205"/>
      <c r="PM83" s="205"/>
      <c r="PN83" s="205"/>
      <c r="PO83" s="205"/>
      <c r="PP83" s="205"/>
      <c r="PQ83" s="205"/>
      <c r="PR83" s="205"/>
      <c r="PS83" s="205"/>
      <c r="PT83" s="205"/>
      <c r="PU83" s="205"/>
      <c r="PV83" s="205"/>
      <c r="PW83" s="205"/>
      <c r="PX83" s="205"/>
      <c r="PY83" s="205"/>
      <c r="PZ83" s="205"/>
      <c r="QA83" s="205"/>
      <c r="QB83" s="205"/>
      <c r="QC83" s="205"/>
      <c r="QD83" s="205"/>
      <c r="QE83" s="205"/>
      <c r="QF83" s="205"/>
      <c r="QG83" s="205"/>
      <c r="QH83" s="205"/>
      <c r="QI83" s="205"/>
      <c r="QJ83" s="205"/>
      <c r="QK83" s="205"/>
      <c r="QL83" s="205"/>
      <c r="QM83" s="205"/>
      <c r="QN83" s="205"/>
      <c r="QO83" s="205"/>
      <c r="QP83" s="205"/>
      <c r="QQ83" s="205"/>
      <c r="QR83" s="205"/>
      <c r="QS83" s="205"/>
      <c r="QT83" s="205"/>
      <c r="QU83" s="205"/>
      <c r="QV83" s="205"/>
      <c r="QW83" s="205"/>
      <c r="QX83" s="205"/>
      <c r="QY83" s="205"/>
      <c r="QZ83" s="205"/>
      <c r="RA83" s="205"/>
      <c r="RB83" s="205"/>
      <c r="RC83" s="205"/>
      <c r="RD83" s="205"/>
      <c r="RE83" s="205"/>
      <c r="RF83" s="205"/>
      <c r="RG83" s="205"/>
      <c r="RH83" s="205"/>
      <c r="RI83" s="205"/>
      <c r="RJ83" s="205"/>
      <c r="RK83" s="205"/>
      <c r="RL83" s="205"/>
      <c r="RM83" s="205"/>
      <c r="RN83" s="205"/>
      <c r="RO83" s="205"/>
      <c r="RP83" s="205"/>
      <c r="RQ83" s="205"/>
      <c r="RR83" s="205"/>
      <c r="RS83" s="205"/>
      <c r="RT83" s="205"/>
      <c r="RU83" s="205"/>
      <c r="RV83" s="205"/>
      <c r="RW83" s="205"/>
      <c r="RX83" s="205"/>
      <c r="RY83" s="205"/>
    </row>
    <row r="84" s="195" customFormat="1" spans="1:493">
      <c r="A84" s="202"/>
      <c r="B84" s="200">
        <v>3</v>
      </c>
      <c r="C84" s="201" t="s">
        <v>2910</v>
      </c>
      <c r="D84" s="200" t="s">
        <v>2911</v>
      </c>
      <c r="E84" s="200">
        <v>49.9</v>
      </c>
      <c r="F84" s="200">
        <v>20</v>
      </c>
      <c r="G84" s="200">
        <v>8</v>
      </c>
      <c r="H84" s="200">
        <v>160</v>
      </c>
      <c r="I84" s="200">
        <v>399.2</v>
      </c>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196"/>
      <c r="AW84" s="196"/>
      <c r="AX84" s="196"/>
      <c r="AY84" s="196"/>
      <c r="AZ84" s="196"/>
      <c r="BA84" s="196"/>
      <c r="BB84" s="196"/>
      <c r="BC84" s="196"/>
      <c r="BD84" s="196"/>
      <c r="BE84" s="196"/>
      <c r="BF84" s="196"/>
      <c r="BG84" s="196"/>
      <c r="BH84" s="196"/>
      <c r="BI84" s="196"/>
      <c r="BJ84" s="196"/>
      <c r="BK84" s="196"/>
      <c r="BL84" s="196"/>
      <c r="BM84" s="196"/>
      <c r="BN84" s="196"/>
      <c r="BO84" s="196"/>
      <c r="BP84" s="196"/>
      <c r="BQ84" s="196"/>
      <c r="BR84" s="196"/>
      <c r="BS84" s="196"/>
      <c r="BT84" s="196"/>
      <c r="BU84" s="196"/>
      <c r="BV84" s="196"/>
      <c r="BW84" s="196"/>
      <c r="BX84" s="196"/>
      <c r="BY84" s="196"/>
      <c r="BZ84" s="196"/>
      <c r="CA84" s="196"/>
      <c r="CB84" s="196"/>
      <c r="CC84" s="196"/>
      <c r="CD84" s="196"/>
      <c r="CE84" s="196"/>
      <c r="CF84" s="196"/>
      <c r="CG84" s="196"/>
      <c r="CH84" s="196"/>
      <c r="CI84" s="196"/>
      <c r="CJ84" s="196"/>
      <c r="CK84" s="196"/>
      <c r="CL84" s="196"/>
      <c r="CM84" s="196"/>
      <c r="CN84" s="196"/>
      <c r="CO84" s="196"/>
      <c r="CP84" s="196"/>
      <c r="CQ84" s="196"/>
      <c r="CR84" s="196"/>
      <c r="CS84" s="196"/>
      <c r="CT84" s="196"/>
      <c r="CU84" s="196"/>
      <c r="CV84" s="196"/>
      <c r="CW84" s="196"/>
      <c r="CX84" s="196"/>
      <c r="CY84" s="196"/>
      <c r="CZ84" s="196"/>
      <c r="DA84" s="196"/>
      <c r="DB84" s="196"/>
      <c r="DC84" s="196"/>
      <c r="DD84" s="196"/>
      <c r="DE84" s="196"/>
      <c r="DF84" s="196"/>
      <c r="DG84" s="196"/>
      <c r="DH84" s="196"/>
      <c r="DI84" s="196"/>
      <c r="DJ84" s="196"/>
      <c r="DK84" s="196"/>
      <c r="DL84" s="196"/>
      <c r="DM84" s="196"/>
      <c r="DN84" s="196"/>
      <c r="DO84" s="196"/>
      <c r="DP84" s="196"/>
      <c r="DQ84" s="196"/>
      <c r="DR84" s="196"/>
      <c r="DS84" s="196"/>
      <c r="DT84" s="196"/>
      <c r="DU84" s="196"/>
      <c r="DV84" s="196"/>
      <c r="DW84" s="196"/>
      <c r="DX84" s="196"/>
      <c r="DY84" s="196"/>
      <c r="DZ84" s="196"/>
      <c r="EA84" s="196"/>
      <c r="EB84" s="196"/>
      <c r="EC84" s="196"/>
      <c r="ED84" s="196"/>
      <c r="EE84" s="196"/>
      <c r="EF84" s="196"/>
      <c r="EG84" s="196"/>
      <c r="EH84" s="196"/>
      <c r="EI84" s="196"/>
      <c r="EJ84" s="196"/>
      <c r="EK84" s="196"/>
      <c r="EL84" s="196"/>
      <c r="EM84" s="196"/>
      <c r="EN84" s="196"/>
      <c r="EO84" s="196"/>
      <c r="EP84" s="196"/>
      <c r="EQ84" s="196"/>
      <c r="ER84" s="196"/>
      <c r="ES84" s="196"/>
      <c r="ET84" s="196"/>
      <c r="EU84" s="196"/>
      <c r="EV84" s="196"/>
      <c r="EW84" s="196"/>
      <c r="EX84" s="196"/>
      <c r="EY84" s="196"/>
      <c r="EZ84" s="196"/>
      <c r="FA84" s="196"/>
      <c r="FB84" s="196"/>
      <c r="FC84" s="196"/>
      <c r="FD84" s="196"/>
      <c r="FE84" s="196"/>
      <c r="FF84" s="196"/>
      <c r="FG84" s="196"/>
      <c r="FH84" s="196"/>
      <c r="FI84" s="196"/>
      <c r="FJ84" s="196"/>
      <c r="FK84" s="196"/>
      <c r="FL84" s="196"/>
      <c r="FM84" s="196"/>
      <c r="FN84" s="196"/>
      <c r="FO84" s="196"/>
      <c r="FP84" s="196"/>
      <c r="FQ84" s="196"/>
      <c r="FR84" s="196"/>
      <c r="FS84" s="196"/>
      <c r="FT84" s="196"/>
      <c r="FU84" s="196"/>
      <c r="FV84" s="196"/>
      <c r="FW84" s="196"/>
      <c r="FX84" s="196"/>
      <c r="FY84" s="196"/>
      <c r="FZ84" s="196"/>
      <c r="GA84" s="196"/>
      <c r="GB84" s="196"/>
      <c r="GC84" s="196"/>
      <c r="GD84" s="196"/>
      <c r="GE84" s="196"/>
      <c r="GF84" s="196"/>
      <c r="GG84" s="196"/>
      <c r="GH84" s="196"/>
      <c r="GI84" s="196"/>
      <c r="GJ84" s="196"/>
      <c r="GK84" s="196"/>
      <c r="GL84" s="196"/>
      <c r="GM84" s="196"/>
      <c r="GN84" s="196"/>
      <c r="GO84" s="196"/>
      <c r="GP84" s="196"/>
      <c r="GQ84" s="196"/>
      <c r="GR84" s="196"/>
      <c r="GS84" s="196"/>
      <c r="GT84" s="196"/>
      <c r="GU84" s="196"/>
      <c r="GV84" s="196"/>
      <c r="GW84" s="196"/>
      <c r="GX84" s="196"/>
      <c r="GY84" s="196"/>
      <c r="GZ84" s="196"/>
      <c r="HA84" s="196"/>
      <c r="HB84" s="196"/>
      <c r="HC84" s="196"/>
      <c r="HD84" s="196"/>
      <c r="HE84" s="196"/>
      <c r="HF84" s="196"/>
      <c r="HG84" s="196"/>
      <c r="HH84" s="196"/>
      <c r="HI84" s="196"/>
      <c r="HJ84" s="196"/>
      <c r="HK84" s="196"/>
      <c r="HL84" s="196"/>
      <c r="HM84" s="196"/>
      <c r="HN84" s="196"/>
      <c r="HO84" s="196"/>
      <c r="HP84" s="196"/>
      <c r="HQ84" s="196"/>
      <c r="HR84" s="196"/>
      <c r="HS84" s="196"/>
      <c r="HT84" s="196"/>
      <c r="HU84" s="196"/>
      <c r="HV84" s="196"/>
      <c r="HW84" s="196"/>
      <c r="HX84" s="196"/>
      <c r="HY84" s="196"/>
      <c r="HZ84" s="196"/>
      <c r="IA84" s="196"/>
      <c r="IB84" s="196"/>
      <c r="IC84" s="196"/>
      <c r="ID84" s="196"/>
      <c r="IE84" s="196"/>
      <c r="IF84" s="196"/>
      <c r="IG84" s="196"/>
      <c r="IH84" s="196"/>
      <c r="II84" s="196"/>
      <c r="IJ84" s="196"/>
      <c r="IK84" s="196"/>
      <c r="IL84" s="196"/>
      <c r="IM84" s="196"/>
      <c r="IN84" s="196"/>
      <c r="IO84" s="196"/>
      <c r="IP84" s="196"/>
      <c r="IQ84" s="196"/>
      <c r="IR84" s="196"/>
      <c r="IS84" s="196"/>
      <c r="IT84" s="196"/>
      <c r="IU84" s="196"/>
      <c r="IV84" s="196"/>
      <c r="IW84" s="196"/>
      <c r="IX84" s="196"/>
      <c r="IY84" s="196"/>
      <c r="IZ84" s="196"/>
      <c r="JA84" s="196"/>
      <c r="JB84" s="196"/>
      <c r="JC84" s="196"/>
      <c r="JD84" s="196"/>
      <c r="JE84" s="196"/>
      <c r="JF84" s="196"/>
      <c r="JG84" s="196"/>
      <c r="JH84" s="196"/>
      <c r="JI84" s="196"/>
      <c r="JJ84" s="196"/>
      <c r="JK84" s="196"/>
      <c r="JL84" s="196"/>
      <c r="JM84" s="196"/>
      <c r="JN84" s="196"/>
      <c r="JO84" s="196"/>
      <c r="JP84" s="196"/>
      <c r="JQ84" s="196"/>
      <c r="JR84" s="196"/>
      <c r="JS84" s="196"/>
      <c r="JT84" s="196"/>
      <c r="JU84" s="196"/>
      <c r="JV84" s="196"/>
      <c r="JW84" s="196"/>
      <c r="JX84" s="196"/>
      <c r="JY84" s="196"/>
      <c r="JZ84" s="196"/>
      <c r="KA84" s="196"/>
      <c r="KB84" s="196"/>
      <c r="KC84" s="196"/>
      <c r="KD84" s="196"/>
      <c r="KE84" s="196"/>
      <c r="KF84" s="196"/>
      <c r="KG84" s="196"/>
      <c r="KH84" s="196"/>
      <c r="KI84" s="196"/>
      <c r="KJ84" s="196"/>
      <c r="KK84" s="196"/>
      <c r="KL84" s="196"/>
      <c r="KM84" s="196"/>
      <c r="KN84" s="196"/>
      <c r="KO84" s="196"/>
      <c r="KP84" s="196"/>
      <c r="KQ84" s="196"/>
      <c r="KR84" s="196"/>
      <c r="KS84" s="196"/>
      <c r="KT84" s="196"/>
      <c r="KU84" s="196"/>
      <c r="KV84" s="196"/>
      <c r="KW84" s="196"/>
      <c r="KX84" s="196"/>
      <c r="KY84" s="196"/>
      <c r="KZ84" s="196"/>
      <c r="LA84" s="196"/>
      <c r="LB84" s="196"/>
      <c r="LC84" s="196"/>
      <c r="LD84" s="196"/>
      <c r="LE84" s="196"/>
      <c r="LF84" s="196"/>
      <c r="LG84" s="196"/>
      <c r="LH84" s="196"/>
      <c r="LI84" s="196"/>
      <c r="LJ84" s="196"/>
      <c r="LK84" s="196"/>
      <c r="LL84" s="196"/>
      <c r="LM84" s="196"/>
      <c r="LN84" s="196"/>
      <c r="LO84" s="196"/>
      <c r="LP84" s="196"/>
      <c r="LQ84" s="196"/>
      <c r="LR84" s="196"/>
      <c r="LS84" s="196"/>
      <c r="LT84" s="196"/>
      <c r="LU84" s="196"/>
      <c r="LV84" s="196"/>
      <c r="LW84" s="196"/>
      <c r="LX84" s="196"/>
      <c r="LY84" s="196"/>
      <c r="LZ84" s="196"/>
      <c r="MA84" s="196"/>
      <c r="MB84" s="196"/>
      <c r="MC84" s="196"/>
      <c r="MD84" s="196"/>
      <c r="ME84" s="196"/>
      <c r="MF84" s="196"/>
      <c r="MG84" s="196"/>
      <c r="MH84" s="196"/>
      <c r="MI84" s="196"/>
      <c r="MJ84" s="196"/>
      <c r="MK84" s="196"/>
      <c r="ML84" s="196"/>
      <c r="MM84" s="196"/>
      <c r="MN84" s="196"/>
      <c r="MO84" s="196"/>
      <c r="MP84" s="196"/>
      <c r="MQ84" s="196"/>
      <c r="MR84" s="196"/>
      <c r="MS84" s="196"/>
      <c r="MT84" s="196"/>
      <c r="MU84" s="196"/>
      <c r="MV84" s="196"/>
      <c r="MW84" s="196"/>
      <c r="MX84" s="196"/>
      <c r="MY84" s="196"/>
      <c r="MZ84" s="196"/>
      <c r="NA84" s="196"/>
      <c r="NB84" s="196"/>
      <c r="NC84" s="196"/>
      <c r="ND84" s="196"/>
      <c r="NE84" s="196"/>
      <c r="NF84" s="196"/>
      <c r="NG84" s="196"/>
      <c r="NH84" s="196"/>
      <c r="NI84" s="196"/>
      <c r="NJ84" s="196"/>
      <c r="NK84" s="196"/>
      <c r="NL84" s="196"/>
      <c r="NM84" s="196"/>
      <c r="NN84" s="196"/>
      <c r="NO84" s="196"/>
      <c r="NP84" s="196"/>
      <c r="NQ84" s="196"/>
      <c r="NR84" s="196"/>
      <c r="NS84" s="196"/>
      <c r="NT84" s="196"/>
      <c r="NU84" s="196"/>
      <c r="NV84" s="196"/>
      <c r="NW84" s="196"/>
      <c r="NX84" s="196"/>
      <c r="NY84" s="196"/>
      <c r="NZ84" s="196"/>
      <c r="OA84" s="196"/>
      <c r="OB84" s="196"/>
      <c r="OC84" s="196"/>
      <c r="OD84" s="196"/>
      <c r="OE84" s="196"/>
      <c r="OF84" s="196"/>
      <c r="OG84" s="196"/>
      <c r="OH84" s="196"/>
      <c r="OI84" s="196"/>
      <c r="OJ84" s="196"/>
      <c r="OK84" s="196"/>
      <c r="OL84" s="196"/>
      <c r="OM84" s="196"/>
      <c r="ON84" s="196"/>
      <c r="OO84" s="196"/>
      <c r="OP84" s="196"/>
      <c r="OQ84" s="196"/>
      <c r="OR84" s="196"/>
      <c r="OS84" s="196"/>
      <c r="OT84" s="196"/>
      <c r="OU84" s="196"/>
      <c r="OV84" s="196"/>
      <c r="OW84" s="196"/>
      <c r="OX84" s="196"/>
      <c r="OY84" s="196"/>
      <c r="OZ84" s="196"/>
      <c r="PA84" s="196"/>
      <c r="PB84" s="196"/>
      <c r="PC84" s="196"/>
      <c r="PD84" s="196"/>
      <c r="PE84" s="196"/>
      <c r="PF84" s="196"/>
      <c r="PG84" s="196"/>
      <c r="PH84" s="196"/>
      <c r="PI84" s="196"/>
      <c r="PJ84" s="196"/>
      <c r="PK84" s="196"/>
      <c r="PL84" s="196"/>
      <c r="PM84" s="196"/>
      <c r="PN84" s="196"/>
      <c r="PO84" s="196"/>
      <c r="PP84" s="196"/>
      <c r="PQ84" s="196"/>
      <c r="PR84" s="196"/>
      <c r="PS84" s="196"/>
      <c r="PT84" s="196"/>
      <c r="PU84" s="196"/>
      <c r="PV84" s="196"/>
      <c r="PW84" s="196"/>
      <c r="PX84" s="196"/>
      <c r="PY84" s="196"/>
      <c r="PZ84" s="196"/>
      <c r="QA84" s="196"/>
      <c r="QB84" s="196"/>
      <c r="QC84" s="196"/>
      <c r="QD84" s="196"/>
      <c r="QE84" s="196"/>
      <c r="QF84" s="196"/>
      <c r="QG84" s="196"/>
      <c r="QH84" s="196"/>
      <c r="QI84" s="196"/>
      <c r="QJ84" s="196"/>
      <c r="QK84" s="196"/>
      <c r="QL84" s="196"/>
      <c r="QM84" s="196"/>
      <c r="QN84" s="196"/>
      <c r="QO84" s="196"/>
      <c r="QP84" s="196"/>
      <c r="QQ84" s="196"/>
      <c r="QR84" s="196"/>
      <c r="QS84" s="196"/>
      <c r="QT84" s="196"/>
      <c r="QU84" s="196"/>
      <c r="QV84" s="196"/>
      <c r="QW84" s="196"/>
      <c r="QX84" s="196"/>
      <c r="QY84" s="196"/>
      <c r="QZ84" s="196"/>
      <c r="RA84" s="196"/>
      <c r="RB84" s="196"/>
      <c r="RC84" s="196"/>
      <c r="RD84" s="196"/>
      <c r="RE84" s="196"/>
      <c r="RF84" s="196"/>
      <c r="RG84" s="196"/>
      <c r="RH84" s="196"/>
      <c r="RI84" s="196"/>
      <c r="RJ84" s="196"/>
      <c r="RK84" s="196"/>
      <c r="RL84" s="196"/>
      <c r="RM84" s="196"/>
      <c r="RN84" s="196"/>
      <c r="RO84" s="196"/>
      <c r="RP84" s="196"/>
      <c r="RQ84" s="196"/>
      <c r="RR84" s="196"/>
      <c r="RS84" s="196"/>
      <c r="RT84" s="196"/>
      <c r="RU84" s="196"/>
      <c r="RV84" s="196"/>
      <c r="RW84" s="196"/>
      <c r="RX84" s="196"/>
      <c r="RY84" s="196"/>
    </row>
    <row r="85" s="195" customFormat="1" spans="1:493">
      <c r="A85" s="202"/>
      <c r="B85" s="200">
        <v>4</v>
      </c>
      <c r="C85" s="201" t="s">
        <v>2912</v>
      </c>
      <c r="D85" s="200" t="s">
        <v>2913</v>
      </c>
      <c r="E85" s="200">
        <v>19.9</v>
      </c>
      <c r="F85" s="200">
        <v>6</v>
      </c>
      <c r="G85" s="200">
        <v>10</v>
      </c>
      <c r="H85" s="200">
        <v>60</v>
      </c>
      <c r="I85" s="200">
        <v>199</v>
      </c>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c r="BK85" s="196"/>
      <c r="BL85" s="196"/>
      <c r="BM85" s="196"/>
      <c r="BN85" s="196"/>
      <c r="BO85" s="196"/>
      <c r="BP85" s="196"/>
      <c r="BQ85" s="196"/>
      <c r="BR85" s="196"/>
      <c r="BS85" s="196"/>
      <c r="BT85" s="196"/>
      <c r="BU85" s="196"/>
      <c r="BV85" s="196"/>
      <c r="BW85" s="196"/>
      <c r="BX85" s="196"/>
      <c r="BY85" s="196"/>
      <c r="BZ85" s="196"/>
      <c r="CA85" s="196"/>
      <c r="CB85" s="196"/>
      <c r="CC85" s="196"/>
      <c r="CD85" s="196"/>
      <c r="CE85" s="196"/>
      <c r="CF85" s="196"/>
      <c r="CG85" s="196"/>
      <c r="CH85" s="196"/>
      <c r="CI85" s="196"/>
      <c r="CJ85" s="196"/>
      <c r="CK85" s="196"/>
      <c r="CL85" s="196"/>
      <c r="CM85" s="196"/>
      <c r="CN85" s="196"/>
      <c r="CO85" s="196"/>
      <c r="CP85" s="196"/>
      <c r="CQ85" s="196"/>
      <c r="CR85" s="196"/>
      <c r="CS85" s="196"/>
      <c r="CT85" s="196"/>
      <c r="CU85" s="196"/>
      <c r="CV85" s="196"/>
      <c r="CW85" s="196"/>
      <c r="CX85" s="196"/>
      <c r="CY85" s="196"/>
      <c r="CZ85" s="196"/>
      <c r="DA85" s="196"/>
      <c r="DB85" s="196"/>
      <c r="DC85" s="196"/>
      <c r="DD85" s="196"/>
      <c r="DE85" s="196"/>
      <c r="DF85" s="196"/>
      <c r="DG85" s="196"/>
      <c r="DH85" s="196"/>
      <c r="DI85" s="196"/>
      <c r="DJ85" s="196"/>
      <c r="DK85" s="196"/>
      <c r="DL85" s="196"/>
      <c r="DM85" s="196"/>
      <c r="DN85" s="196"/>
      <c r="DO85" s="196"/>
      <c r="DP85" s="196"/>
      <c r="DQ85" s="196"/>
      <c r="DR85" s="196"/>
      <c r="DS85" s="196"/>
      <c r="DT85" s="196"/>
      <c r="DU85" s="196"/>
      <c r="DV85" s="196"/>
      <c r="DW85" s="196"/>
      <c r="DX85" s="196"/>
      <c r="DY85" s="196"/>
      <c r="DZ85" s="196"/>
      <c r="EA85" s="196"/>
      <c r="EB85" s="196"/>
      <c r="EC85" s="196"/>
      <c r="ED85" s="196"/>
      <c r="EE85" s="196"/>
      <c r="EF85" s="196"/>
      <c r="EG85" s="196"/>
      <c r="EH85" s="196"/>
      <c r="EI85" s="196"/>
      <c r="EJ85" s="196"/>
      <c r="EK85" s="196"/>
      <c r="EL85" s="196"/>
      <c r="EM85" s="196"/>
      <c r="EN85" s="196"/>
      <c r="EO85" s="196"/>
      <c r="EP85" s="196"/>
      <c r="EQ85" s="196"/>
      <c r="ER85" s="196"/>
      <c r="ES85" s="196"/>
      <c r="ET85" s="196"/>
      <c r="EU85" s="196"/>
      <c r="EV85" s="196"/>
      <c r="EW85" s="196"/>
      <c r="EX85" s="196"/>
      <c r="EY85" s="196"/>
      <c r="EZ85" s="196"/>
      <c r="FA85" s="196"/>
      <c r="FB85" s="196"/>
      <c r="FC85" s="196"/>
      <c r="FD85" s="196"/>
      <c r="FE85" s="196"/>
      <c r="FF85" s="196"/>
      <c r="FG85" s="196"/>
      <c r="FH85" s="196"/>
      <c r="FI85" s="196"/>
      <c r="FJ85" s="196"/>
      <c r="FK85" s="196"/>
      <c r="FL85" s="196"/>
      <c r="FM85" s="196"/>
      <c r="FN85" s="196"/>
      <c r="FO85" s="196"/>
      <c r="FP85" s="196"/>
      <c r="FQ85" s="196"/>
      <c r="FR85" s="196"/>
      <c r="FS85" s="196"/>
      <c r="FT85" s="196"/>
      <c r="FU85" s="196"/>
      <c r="FV85" s="196"/>
      <c r="FW85" s="196"/>
      <c r="FX85" s="196"/>
      <c r="FY85" s="196"/>
      <c r="FZ85" s="196"/>
      <c r="GA85" s="196"/>
      <c r="GB85" s="196"/>
      <c r="GC85" s="196"/>
      <c r="GD85" s="196"/>
      <c r="GE85" s="196"/>
      <c r="GF85" s="196"/>
      <c r="GG85" s="196"/>
      <c r="GH85" s="196"/>
      <c r="GI85" s="196"/>
      <c r="GJ85" s="196"/>
      <c r="GK85" s="196"/>
      <c r="GL85" s="196"/>
      <c r="GM85" s="196"/>
      <c r="GN85" s="196"/>
      <c r="GO85" s="196"/>
      <c r="GP85" s="196"/>
      <c r="GQ85" s="196"/>
      <c r="GR85" s="196"/>
      <c r="GS85" s="196"/>
      <c r="GT85" s="196"/>
      <c r="GU85" s="196"/>
      <c r="GV85" s="196"/>
      <c r="GW85" s="196"/>
      <c r="GX85" s="196"/>
      <c r="GY85" s="196"/>
      <c r="GZ85" s="196"/>
      <c r="HA85" s="196"/>
      <c r="HB85" s="196"/>
      <c r="HC85" s="196"/>
      <c r="HD85" s="196"/>
      <c r="HE85" s="196"/>
      <c r="HF85" s="196"/>
      <c r="HG85" s="196"/>
      <c r="HH85" s="196"/>
      <c r="HI85" s="196"/>
      <c r="HJ85" s="196"/>
      <c r="HK85" s="196"/>
      <c r="HL85" s="196"/>
      <c r="HM85" s="196"/>
      <c r="HN85" s="196"/>
      <c r="HO85" s="196"/>
      <c r="HP85" s="196"/>
      <c r="HQ85" s="196"/>
      <c r="HR85" s="196"/>
      <c r="HS85" s="196"/>
      <c r="HT85" s="196"/>
      <c r="HU85" s="196"/>
      <c r="HV85" s="196"/>
      <c r="HW85" s="196"/>
      <c r="HX85" s="196"/>
      <c r="HY85" s="196"/>
      <c r="HZ85" s="196"/>
      <c r="IA85" s="196"/>
      <c r="IB85" s="196"/>
      <c r="IC85" s="196"/>
      <c r="ID85" s="196"/>
      <c r="IE85" s="196"/>
      <c r="IF85" s="196"/>
      <c r="IG85" s="196"/>
      <c r="IH85" s="196"/>
      <c r="II85" s="196"/>
      <c r="IJ85" s="196"/>
      <c r="IK85" s="196"/>
      <c r="IL85" s="196"/>
      <c r="IM85" s="196"/>
      <c r="IN85" s="196"/>
      <c r="IO85" s="196"/>
      <c r="IP85" s="196"/>
      <c r="IQ85" s="196"/>
      <c r="IR85" s="196"/>
      <c r="IS85" s="196"/>
      <c r="IT85" s="196"/>
      <c r="IU85" s="196"/>
      <c r="IV85" s="196"/>
      <c r="IW85" s="196"/>
      <c r="IX85" s="196"/>
      <c r="IY85" s="196"/>
      <c r="IZ85" s="196"/>
      <c r="JA85" s="196"/>
      <c r="JB85" s="196"/>
      <c r="JC85" s="196"/>
      <c r="JD85" s="196"/>
      <c r="JE85" s="196"/>
      <c r="JF85" s="196"/>
      <c r="JG85" s="196"/>
      <c r="JH85" s="196"/>
      <c r="JI85" s="196"/>
      <c r="JJ85" s="196"/>
      <c r="JK85" s="196"/>
      <c r="JL85" s="196"/>
      <c r="JM85" s="196"/>
      <c r="JN85" s="196"/>
      <c r="JO85" s="196"/>
      <c r="JP85" s="196"/>
      <c r="JQ85" s="196"/>
      <c r="JR85" s="196"/>
      <c r="JS85" s="196"/>
      <c r="JT85" s="196"/>
      <c r="JU85" s="196"/>
      <c r="JV85" s="196"/>
      <c r="JW85" s="196"/>
      <c r="JX85" s="196"/>
      <c r="JY85" s="196"/>
      <c r="JZ85" s="196"/>
      <c r="KA85" s="196"/>
      <c r="KB85" s="196"/>
      <c r="KC85" s="196"/>
      <c r="KD85" s="196"/>
      <c r="KE85" s="196"/>
      <c r="KF85" s="196"/>
      <c r="KG85" s="196"/>
      <c r="KH85" s="196"/>
      <c r="KI85" s="196"/>
      <c r="KJ85" s="196"/>
      <c r="KK85" s="196"/>
      <c r="KL85" s="196"/>
      <c r="KM85" s="196"/>
      <c r="KN85" s="196"/>
      <c r="KO85" s="196"/>
      <c r="KP85" s="196"/>
      <c r="KQ85" s="196"/>
      <c r="KR85" s="196"/>
      <c r="KS85" s="196"/>
      <c r="KT85" s="196"/>
      <c r="KU85" s="196"/>
      <c r="KV85" s="196"/>
      <c r="KW85" s="196"/>
      <c r="KX85" s="196"/>
      <c r="KY85" s="196"/>
      <c r="KZ85" s="196"/>
      <c r="LA85" s="196"/>
      <c r="LB85" s="196"/>
      <c r="LC85" s="196"/>
      <c r="LD85" s="196"/>
      <c r="LE85" s="196"/>
      <c r="LF85" s="196"/>
      <c r="LG85" s="196"/>
      <c r="LH85" s="196"/>
      <c r="LI85" s="196"/>
      <c r="LJ85" s="196"/>
      <c r="LK85" s="196"/>
      <c r="LL85" s="196"/>
      <c r="LM85" s="196"/>
      <c r="LN85" s="196"/>
      <c r="LO85" s="196"/>
      <c r="LP85" s="196"/>
      <c r="LQ85" s="196"/>
      <c r="LR85" s="196"/>
      <c r="LS85" s="196"/>
      <c r="LT85" s="196"/>
      <c r="LU85" s="196"/>
      <c r="LV85" s="196"/>
      <c r="LW85" s="196"/>
      <c r="LX85" s="196"/>
      <c r="LY85" s="196"/>
      <c r="LZ85" s="196"/>
      <c r="MA85" s="196"/>
      <c r="MB85" s="196"/>
      <c r="MC85" s="196"/>
      <c r="MD85" s="196"/>
      <c r="ME85" s="196"/>
      <c r="MF85" s="196"/>
      <c r="MG85" s="196"/>
      <c r="MH85" s="196"/>
      <c r="MI85" s="196"/>
      <c r="MJ85" s="196"/>
      <c r="MK85" s="196"/>
      <c r="ML85" s="196"/>
      <c r="MM85" s="196"/>
      <c r="MN85" s="196"/>
      <c r="MO85" s="196"/>
      <c r="MP85" s="196"/>
      <c r="MQ85" s="196"/>
      <c r="MR85" s="196"/>
      <c r="MS85" s="196"/>
      <c r="MT85" s="196"/>
      <c r="MU85" s="196"/>
      <c r="MV85" s="196"/>
      <c r="MW85" s="196"/>
      <c r="MX85" s="196"/>
      <c r="MY85" s="196"/>
      <c r="MZ85" s="196"/>
      <c r="NA85" s="196"/>
      <c r="NB85" s="196"/>
      <c r="NC85" s="196"/>
      <c r="ND85" s="196"/>
      <c r="NE85" s="196"/>
      <c r="NF85" s="196"/>
      <c r="NG85" s="196"/>
      <c r="NH85" s="196"/>
      <c r="NI85" s="196"/>
      <c r="NJ85" s="196"/>
      <c r="NK85" s="196"/>
      <c r="NL85" s="196"/>
      <c r="NM85" s="196"/>
      <c r="NN85" s="196"/>
      <c r="NO85" s="196"/>
      <c r="NP85" s="196"/>
      <c r="NQ85" s="196"/>
      <c r="NR85" s="196"/>
      <c r="NS85" s="196"/>
      <c r="NT85" s="196"/>
      <c r="NU85" s="196"/>
      <c r="NV85" s="196"/>
      <c r="NW85" s="196"/>
      <c r="NX85" s="196"/>
      <c r="NY85" s="196"/>
      <c r="NZ85" s="196"/>
      <c r="OA85" s="196"/>
      <c r="OB85" s="196"/>
      <c r="OC85" s="196"/>
      <c r="OD85" s="196"/>
      <c r="OE85" s="196"/>
      <c r="OF85" s="196"/>
      <c r="OG85" s="196"/>
      <c r="OH85" s="196"/>
      <c r="OI85" s="196"/>
      <c r="OJ85" s="196"/>
      <c r="OK85" s="196"/>
      <c r="OL85" s="196"/>
      <c r="OM85" s="196"/>
      <c r="ON85" s="196"/>
      <c r="OO85" s="196"/>
      <c r="OP85" s="196"/>
      <c r="OQ85" s="196"/>
      <c r="OR85" s="196"/>
      <c r="OS85" s="196"/>
      <c r="OT85" s="196"/>
      <c r="OU85" s="196"/>
      <c r="OV85" s="196"/>
      <c r="OW85" s="196"/>
      <c r="OX85" s="196"/>
      <c r="OY85" s="196"/>
      <c r="OZ85" s="196"/>
      <c r="PA85" s="196"/>
      <c r="PB85" s="196"/>
      <c r="PC85" s="196"/>
      <c r="PD85" s="196"/>
      <c r="PE85" s="196"/>
      <c r="PF85" s="196"/>
      <c r="PG85" s="196"/>
      <c r="PH85" s="196"/>
      <c r="PI85" s="196"/>
      <c r="PJ85" s="196"/>
      <c r="PK85" s="196"/>
      <c r="PL85" s="196"/>
      <c r="PM85" s="196"/>
      <c r="PN85" s="196"/>
      <c r="PO85" s="196"/>
      <c r="PP85" s="196"/>
      <c r="PQ85" s="196"/>
      <c r="PR85" s="196"/>
      <c r="PS85" s="196"/>
      <c r="PT85" s="196"/>
      <c r="PU85" s="196"/>
      <c r="PV85" s="196"/>
      <c r="PW85" s="196"/>
      <c r="PX85" s="196"/>
      <c r="PY85" s="196"/>
      <c r="PZ85" s="196"/>
      <c r="QA85" s="196"/>
      <c r="QB85" s="196"/>
      <c r="QC85" s="196"/>
      <c r="QD85" s="196"/>
      <c r="QE85" s="196"/>
      <c r="QF85" s="196"/>
      <c r="QG85" s="196"/>
      <c r="QH85" s="196"/>
      <c r="QI85" s="196"/>
      <c r="QJ85" s="196"/>
      <c r="QK85" s="196"/>
      <c r="QL85" s="196"/>
      <c r="QM85" s="196"/>
      <c r="QN85" s="196"/>
      <c r="QO85" s="196"/>
      <c r="QP85" s="196"/>
      <c r="QQ85" s="196"/>
      <c r="QR85" s="196"/>
      <c r="QS85" s="196"/>
      <c r="QT85" s="196"/>
      <c r="QU85" s="196"/>
      <c r="QV85" s="196"/>
      <c r="QW85" s="196"/>
      <c r="QX85" s="196"/>
      <c r="QY85" s="196"/>
      <c r="QZ85" s="196"/>
      <c r="RA85" s="196"/>
      <c r="RB85" s="196"/>
      <c r="RC85" s="196"/>
      <c r="RD85" s="196"/>
      <c r="RE85" s="196"/>
      <c r="RF85" s="196"/>
      <c r="RG85" s="196"/>
      <c r="RH85" s="196"/>
      <c r="RI85" s="196"/>
      <c r="RJ85" s="196"/>
      <c r="RK85" s="196"/>
      <c r="RL85" s="196"/>
      <c r="RM85" s="196"/>
      <c r="RN85" s="196"/>
      <c r="RO85" s="196"/>
      <c r="RP85" s="196"/>
      <c r="RQ85" s="196"/>
      <c r="RR85" s="196"/>
      <c r="RS85" s="196"/>
      <c r="RT85" s="196"/>
      <c r="RU85" s="196"/>
      <c r="RV85" s="196"/>
      <c r="RW85" s="196"/>
      <c r="RX85" s="196"/>
      <c r="RY85" s="196"/>
    </row>
    <row r="86" s="195" customFormat="1" spans="1:493">
      <c r="A86" s="202"/>
      <c r="B86" s="200">
        <v>5</v>
      </c>
      <c r="C86" s="201" t="s">
        <v>2914</v>
      </c>
      <c r="D86" s="201" t="s">
        <v>2915</v>
      </c>
      <c r="E86" s="200">
        <v>35.8</v>
      </c>
      <c r="F86" s="200">
        <v>1</v>
      </c>
      <c r="G86" s="200">
        <v>215</v>
      </c>
      <c r="H86" s="200">
        <v>215</v>
      </c>
      <c r="I86" s="200">
        <v>7697</v>
      </c>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196"/>
      <c r="AW86" s="196"/>
      <c r="AX86" s="196"/>
      <c r="AY86" s="196"/>
      <c r="AZ86" s="196"/>
      <c r="BA86" s="196"/>
      <c r="BB86" s="196"/>
      <c r="BC86" s="196"/>
      <c r="BD86" s="196"/>
      <c r="BE86" s="196"/>
      <c r="BF86" s="196"/>
      <c r="BG86" s="196"/>
      <c r="BH86" s="196"/>
      <c r="BI86" s="196"/>
      <c r="BJ86" s="196"/>
      <c r="BK86" s="196"/>
      <c r="BL86" s="196"/>
      <c r="BM86" s="196"/>
      <c r="BN86" s="196"/>
      <c r="BO86" s="196"/>
      <c r="BP86" s="196"/>
      <c r="BQ86" s="196"/>
      <c r="BR86" s="196"/>
      <c r="BS86" s="196"/>
      <c r="BT86" s="196"/>
      <c r="BU86" s="196"/>
      <c r="BV86" s="196"/>
      <c r="BW86" s="196"/>
      <c r="BX86" s="196"/>
      <c r="BY86" s="196"/>
      <c r="BZ86" s="196"/>
      <c r="CA86" s="196"/>
      <c r="CB86" s="196"/>
      <c r="CC86" s="196"/>
      <c r="CD86" s="196"/>
      <c r="CE86" s="196"/>
      <c r="CF86" s="196"/>
      <c r="CG86" s="196"/>
      <c r="CH86" s="196"/>
      <c r="CI86" s="196"/>
      <c r="CJ86" s="196"/>
      <c r="CK86" s="196"/>
      <c r="CL86" s="196"/>
      <c r="CM86" s="196"/>
      <c r="CN86" s="196"/>
      <c r="CO86" s="196"/>
      <c r="CP86" s="196"/>
      <c r="CQ86" s="196"/>
      <c r="CR86" s="196"/>
      <c r="CS86" s="196"/>
      <c r="CT86" s="196"/>
      <c r="CU86" s="196"/>
      <c r="CV86" s="196"/>
      <c r="CW86" s="196"/>
      <c r="CX86" s="196"/>
      <c r="CY86" s="196"/>
      <c r="CZ86" s="196"/>
      <c r="DA86" s="196"/>
      <c r="DB86" s="196"/>
      <c r="DC86" s="196"/>
      <c r="DD86" s="196"/>
      <c r="DE86" s="196"/>
      <c r="DF86" s="196"/>
      <c r="DG86" s="196"/>
      <c r="DH86" s="196"/>
      <c r="DI86" s="196"/>
      <c r="DJ86" s="196"/>
      <c r="DK86" s="196"/>
      <c r="DL86" s="196"/>
      <c r="DM86" s="196"/>
      <c r="DN86" s="196"/>
      <c r="DO86" s="196"/>
      <c r="DP86" s="196"/>
      <c r="DQ86" s="196"/>
      <c r="DR86" s="196"/>
      <c r="DS86" s="196"/>
      <c r="DT86" s="196"/>
      <c r="DU86" s="196"/>
      <c r="DV86" s="196"/>
      <c r="DW86" s="196"/>
      <c r="DX86" s="196"/>
      <c r="DY86" s="196"/>
      <c r="DZ86" s="196"/>
      <c r="EA86" s="196"/>
      <c r="EB86" s="196"/>
      <c r="EC86" s="196"/>
      <c r="ED86" s="196"/>
      <c r="EE86" s="196"/>
      <c r="EF86" s="196"/>
      <c r="EG86" s="196"/>
      <c r="EH86" s="196"/>
      <c r="EI86" s="196"/>
      <c r="EJ86" s="196"/>
      <c r="EK86" s="196"/>
      <c r="EL86" s="196"/>
      <c r="EM86" s="196"/>
      <c r="EN86" s="196"/>
      <c r="EO86" s="196"/>
      <c r="EP86" s="196"/>
      <c r="EQ86" s="196"/>
      <c r="ER86" s="196"/>
      <c r="ES86" s="196"/>
      <c r="ET86" s="196"/>
      <c r="EU86" s="196"/>
      <c r="EV86" s="196"/>
      <c r="EW86" s="196"/>
      <c r="EX86" s="196"/>
      <c r="EY86" s="196"/>
      <c r="EZ86" s="196"/>
      <c r="FA86" s="196"/>
      <c r="FB86" s="196"/>
      <c r="FC86" s="196"/>
      <c r="FD86" s="196"/>
      <c r="FE86" s="196"/>
      <c r="FF86" s="196"/>
      <c r="FG86" s="196"/>
      <c r="FH86" s="196"/>
      <c r="FI86" s="196"/>
      <c r="FJ86" s="196"/>
      <c r="FK86" s="196"/>
      <c r="FL86" s="196"/>
      <c r="FM86" s="196"/>
      <c r="FN86" s="196"/>
      <c r="FO86" s="196"/>
      <c r="FP86" s="196"/>
      <c r="FQ86" s="196"/>
      <c r="FR86" s="196"/>
      <c r="FS86" s="196"/>
      <c r="FT86" s="196"/>
      <c r="FU86" s="196"/>
      <c r="FV86" s="196"/>
      <c r="FW86" s="196"/>
      <c r="FX86" s="196"/>
      <c r="FY86" s="196"/>
      <c r="FZ86" s="196"/>
      <c r="GA86" s="196"/>
      <c r="GB86" s="196"/>
      <c r="GC86" s="196"/>
      <c r="GD86" s="196"/>
      <c r="GE86" s="196"/>
      <c r="GF86" s="196"/>
      <c r="GG86" s="196"/>
      <c r="GH86" s="196"/>
      <c r="GI86" s="196"/>
      <c r="GJ86" s="196"/>
      <c r="GK86" s="196"/>
      <c r="GL86" s="196"/>
      <c r="GM86" s="196"/>
      <c r="GN86" s="196"/>
      <c r="GO86" s="196"/>
      <c r="GP86" s="196"/>
      <c r="GQ86" s="196"/>
      <c r="GR86" s="196"/>
      <c r="GS86" s="196"/>
      <c r="GT86" s="196"/>
      <c r="GU86" s="196"/>
      <c r="GV86" s="196"/>
      <c r="GW86" s="196"/>
      <c r="GX86" s="196"/>
      <c r="GY86" s="196"/>
      <c r="GZ86" s="196"/>
      <c r="HA86" s="196"/>
      <c r="HB86" s="196"/>
      <c r="HC86" s="196"/>
      <c r="HD86" s="196"/>
      <c r="HE86" s="196"/>
      <c r="HF86" s="196"/>
      <c r="HG86" s="196"/>
      <c r="HH86" s="196"/>
      <c r="HI86" s="196"/>
      <c r="HJ86" s="196"/>
      <c r="HK86" s="196"/>
      <c r="HL86" s="196"/>
      <c r="HM86" s="196"/>
      <c r="HN86" s="196"/>
      <c r="HO86" s="196"/>
      <c r="HP86" s="196"/>
      <c r="HQ86" s="196"/>
      <c r="HR86" s="196"/>
      <c r="HS86" s="196"/>
      <c r="HT86" s="196"/>
      <c r="HU86" s="196"/>
      <c r="HV86" s="196"/>
      <c r="HW86" s="196"/>
      <c r="HX86" s="196"/>
      <c r="HY86" s="196"/>
      <c r="HZ86" s="196"/>
      <c r="IA86" s="196"/>
      <c r="IB86" s="196"/>
      <c r="IC86" s="196"/>
      <c r="ID86" s="196"/>
      <c r="IE86" s="196"/>
      <c r="IF86" s="196"/>
      <c r="IG86" s="196"/>
      <c r="IH86" s="196"/>
      <c r="II86" s="196"/>
      <c r="IJ86" s="196"/>
      <c r="IK86" s="196"/>
      <c r="IL86" s="196"/>
      <c r="IM86" s="196"/>
      <c r="IN86" s="196"/>
      <c r="IO86" s="196"/>
      <c r="IP86" s="196"/>
      <c r="IQ86" s="196"/>
      <c r="IR86" s="196"/>
      <c r="IS86" s="196"/>
      <c r="IT86" s="196"/>
      <c r="IU86" s="196"/>
      <c r="IV86" s="196"/>
      <c r="IW86" s="196"/>
      <c r="IX86" s="196"/>
      <c r="IY86" s="196"/>
      <c r="IZ86" s="196"/>
      <c r="JA86" s="196"/>
      <c r="JB86" s="196"/>
      <c r="JC86" s="196"/>
      <c r="JD86" s="196"/>
      <c r="JE86" s="196"/>
      <c r="JF86" s="196"/>
      <c r="JG86" s="196"/>
      <c r="JH86" s="196"/>
      <c r="JI86" s="196"/>
      <c r="JJ86" s="196"/>
      <c r="JK86" s="196"/>
      <c r="JL86" s="196"/>
      <c r="JM86" s="196"/>
      <c r="JN86" s="196"/>
      <c r="JO86" s="196"/>
      <c r="JP86" s="196"/>
      <c r="JQ86" s="196"/>
      <c r="JR86" s="196"/>
      <c r="JS86" s="196"/>
      <c r="JT86" s="196"/>
      <c r="JU86" s="196"/>
      <c r="JV86" s="196"/>
      <c r="JW86" s="196"/>
      <c r="JX86" s="196"/>
      <c r="JY86" s="196"/>
      <c r="JZ86" s="196"/>
      <c r="KA86" s="196"/>
      <c r="KB86" s="196"/>
      <c r="KC86" s="196"/>
      <c r="KD86" s="196"/>
      <c r="KE86" s="196"/>
      <c r="KF86" s="196"/>
      <c r="KG86" s="196"/>
      <c r="KH86" s="196"/>
      <c r="KI86" s="196"/>
      <c r="KJ86" s="196"/>
      <c r="KK86" s="196"/>
      <c r="KL86" s="196"/>
      <c r="KM86" s="196"/>
      <c r="KN86" s="196"/>
      <c r="KO86" s="196"/>
      <c r="KP86" s="196"/>
      <c r="KQ86" s="196"/>
      <c r="KR86" s="196"/>
      <c r="KS86" s="196"/>
      <c r="KT86" s="196"/>
      <c r="KU86" s="196"/>
      <c r="KV86" s="196"/>
      <c r="KW86" s="196"/>
      <c r="KX86" s="196"/>
      <c r="KY86" s="196"/>
      <c r="KZ86" s="196"/>
      <c r="LA86" s="196"/>
      <c r="LB86" s="196"/>
      <c r="LC86" s="196"/>
      <c r="LD86" s="196"/>
      <c r="LE86" s="196"/>
      <c r="LF86" s="196"/>
      <c r="LG86" s="196"/>
      <c r="LH86" s="196"/>
      <c r="LI86" s="196"/>
      <c r="LJ86" s="196"/>
      <c r="LK86" s="196"/>
      <c r="LL86" s="196"/>
      <c r="LM86" s="196"/>
      <c r="LN86" s="196"/>
      <c r="LO86" s="196"/>
      <c r="LP86" s="196"/>
      <c r="LQ86" s="196"/>
      <c r="LR86" s="196"/>
      <c r="LS86" s="196"/>
      <c r="LT86" s="196"/>
      <c r="LU86" s="196"/>
      <c r="LV86" s="196"/>
      <c r="LW86" s="196"/>
      <c r="LX86" s="196"/>
      <c r="LY86" s="196"/>
      <c r="LZ86" s="196"/>
      <c r="MA86" s="196"/>
      <c r="MB86" s="196"/>
      <c r="MC86" s="196"/>
      <c r="MD86" s="196"/>
      <c r="ME86" s="196"/>
      <c r="MF86" s="196"/>
      <c r="MG86" s="196"/>
      <c r="MH86" s="196"/>
      <c r="MI86" s="196"/>
      <c r="MJ86" s="196"/>
      <c r="MK86" s="196"/>
      <c r="ML86" s="196"/>
      <c r="MM86" s="196"/>
      <c r="MN86" s="196"/>
      <c r="MO86" s="196"/>
      <c r="MP86" s="196"/>
      <c r="MQ86" s="196"/>
      <c r="MR86" s="196"/>
      <c r="MS86" s="196"/>
      <c r="MT86" s="196"/>
      <c r="MU86" s="196"/>
      <c r="MV86" s="196"/>
      <c r="MW86" s="196"/>
      <c r="MX86" s="196"/>
      <c r="MY86" s="196"/>
      <c r="MZ86" s="196"/>
      <c r="NA86" s="196"/>
      <c r="NB86" s="196"/>
      <c r="NC86" s="196"/>
      <c r="ND86" s="196"/>
      <c r="NE86" s="196"/>
      <c r="NF86" s="196"/>
      <c r="NG86" s="196"/>
      <c r="NH86" s="196"/>
      <c r="NI86" s="196"/>
      <c r="NJ86" s="196"/>
      <c r="NK86" s="196"/>
      <c r="NL86" s="196"/>
      <c r="NM86" s="196"/>
      <c r="NN86" s="196"/>
      <c r="NO86" s="196"/>
      <c r="NP86" s="196"/>
      <c r="NQ86" s="196"/>
      <c r="NR86" s="196"/>
      <c r="NS86" s="196"/>
      <c r="NT86" s="196"/>
      <c r="NU86" s="196"/>
      <c r="NV86" s="196"/>
      <c r="NW86" s="196"/>
      <c r="NX86" s="196"/>
      <c r="NY86" s="196"/>
      <c r="NZ86" s="196"/>
      <c r="OA86" s="196"/>
      <c r="OB86" s="196"/>
      <c r="OC86" s="196"/>
      <c r="OD86" s="196"/>
      <c r="OE86" s="196"/>
      <c r="OF86" s="196"/>
      <c r="OG86" s="196"/>
      <c r="OH86" s="196"/>
      <c r="OI86" s="196"/>
      <c r="OJ86" s="196"/>
      <c r="OK86" s="196"/>
      <c r="OL86" s="196"/>
      <c r="OM86" s="196"/>
      <c r="ON86" s="196"/>
      <c r="OO86" s="196"/>
      <c r="OP86" s="196"/>
      <c r="OQ86" s="196"/>
      <c r="OR86" s="196"/>
      <c r="OS86" s="196"/>
      <c r="OT86" s="196"/>
      <c r="OU86" s="196"/>
      <c r="OV86" s="196"/>
      <c r="OW86" s="196"/>
      <c r="OX86" s="196"/>
      <c r="OY86" s="196"/>
      <c r="OZ86" s="196"/>
      <c r="PA86" s="196"/>
      <c r="PB86" s="196"/>
      <c r="PC86" s="196"/>
      <c r="PD86" s="196"/>
      <c r="PE86" s="196"/>
      <c r="PF86" s="196"/>
      <c r="PG86" s="196"/>
      <c r="PH86" s="196"/>
      <c r="PI86" s="196"/>
      <c r="PJ86" s="196"/>
      <c r="PK86" s="196"/>
      <c r="PL86" s="196"/>
      <c r="PM86" s="196"/>
      <c r="PN86" s="196"/>
      <c r="PO86" s="196"/>
      <c r="PP86" s="196"/>
      <c r="PQ86" s="196"/>
      <c r="PR86" s="196"/>
      <c r="PS86" s="196"/>
      <c r="PT86" s="196"/>
      <c r="PU86" s="196"/>
      <c r="PV86" s="196"/>
      <c r="PW86" s="196"/>
      <c r="PX86" s="196"/>
      <c r="PY86" s="196"/>
      <c r="PZ86" s="196"/>
      <c r="QA86" s="196"/>
      <c r="QB86" s="196"/>
      <c r="QC86" s="196"/>
      <c r="QD86" s="196"/>
      <c r="QE86" s="196"/>
      <c r="QF86" s="196"/>
      <c r="QG86" s="196"/>
      <c r="QH86" s="196"/>
      <c r="QI86" s="196"/>
      <c r="QJ86" s="196"/>
      <c r="QK86" s="196"/>
      <c r="QL86" s="196"/>
      <c r="QM86" s="196"/>
      <c r="QN86" s="196"/>
      <c r="QO86" s="196"/>
      <c r="QP86" s="196"/>
      <c r="QQ86" s="196"/>
      <c r="QR86" s="196"/>
      <c r="QS86" s="196"/>
      <c r="QT86" s="196"/>
      <c r="QU86" s="196"/>
      <c r="QV86" s="196"/>
      <c r="QW86" s="196"/>
      <c r="QX86" s="196"/>
      <c r="QY86" s="196"/>
      <c r="QZ86" s="196"/>
      <c r="RA86" s="196"/>
      <c r="RB86" s="196"/>
      <c r="RC86" s="196"/>
      <c r="RD86" s="196"/>
      <c r="RE86" s="196"/>
      <c r="RF86" s="196"/>
      <c r="RG86" s="196"/>
      <c r="RH86" s="196"/>
      <c r="RI86" s="196"/>
      <c r="RJ86" s="196"/>
      <c r="RK86" s="196"/>
      <c r="RL86" s="196"/>
      <c r="RM86" s="196"/>
      <c r="RN86" s="196"/>
      <c r="RO86" s="196"/>
      <c r="RP86" s="196"/>
      <c r="RQ86" s="196"/>
      <c r="RR86" s="196"/>
      <c r="RS86" s="196"/>
      <c r="RT86" s="196"/>
      <c r="RU86" s="196"/>
      <c r="RV86" s="196"/>
      <c r="RW86" s="196"/>
      <c r="RX86" s="196"/>
      <c r="RY86" s="196"/>
    </row>
    <row r="87" s="195" customFormat="1" ht="19.1" customHeight="1" spans="1:493">
      <c r="A87" s="206" t="s">
        <v>2916</v>
      </c>
      <c r="B87" s="200">
        <v>1</v>
      </c>
      <c r="C87" s="201" t="s">
        <v>2917</v>
      </c>
      <c r="D87" s="203" t="s">
        <v>2918</v>
      </c>
      <c r="E87" s="203">
        <v>29.9</v>
      </c>
      <c r="F87" s="203">
        <v>4</v>
      </c>
      <c r="G87" s="203">
        <v>30</v>
      </c>
      <c r="H87" s="200">
        <v>120</v>
      </c>
      <c r="I87" s="200">
        <v>897</v>
      </c>
      <c r="J87" s="196"/>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c r="AN87" s="196"/>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c r="BK87" s="196"/>
      <c r="BL87" s="196"/>
      <c r="BM87" s="196"/>
      <c r="BN87" s="196"/>
      <c r="BO87" s="196"/>
      <c r="BP87" s="196"/>
      <c r="BQ87" s="196"/>
      <c r="BR87" s="196"/>
      <c r="BS87" s="196"/>
      <c r="BT87" s="196"/>
      <c r="BU87" s="196"/>
      <c r="BV87" s="196"/>
      <c r="BW87" s="196"/>
      <c r="BX87" s="196"/>
      <c r="BY87" s="196"/>
      <c r="BZ87" s="196"/>
      <c r="CA87" s="196"/>
      <c r="CB87" s="196"/>
      <c r="CC87" s="196"/>
      <c r="CD87" s="196"/>
      <c r="CE87" s="196"/>
      <c r="CF87" s="196"/>
      <c r="CG87" s="196"/>
      <c r="CH87" s="196"/>
      <c r="CI87" s="196"/>
      <c r="CJ87" s="196"/>
      <c r="CK87" s="196"/>
      <c r="CL87" s="196"/>
      <c r="CM87" s="196"/>
      <c r="CN87" s="196"/>
      <c r="CO87" s="196"/>
      <c r="CP87" s="196"/>
      <c r="CQ87" s="196"/>
      <c r="CR87" s="196"/>
      <c r="CS87" s="196"/>
      <c r="CT87" s="196"/>
      <c r="CU87" s="196"/>
      <c r="CV87" s="196"/>
      <c r="CW87" s="196"/>
      <c r="CX87" s="196"/>
      <c r="CY87" s="196"/>
      <c r="CZ87" s="196"/>
      <c r="DA87" s="196"/>
      <c r="DB87" s="196"/>
      <c r="DC87" s="196"/>
      <c r="DD87" s="196"/>
      <c r="DE87" s="196"/>
      <c r="DF87" s="196"/>
      <c r="DG87" s="196"/>
      <c r="DH87" s="196"/>
      <c r="DI87" s="196"/>
      <c r="DJ87" s="196"/>
      <c r="DK87" s="196"/>
      <c r="DL87" s="196"/>
      <c r="DM87" s="196"/>
      <c r="DN87" s="196"/>
      <c r="DO87" s="196"/>
      <c r="DP87" s="196"/>
      <c r="DQ87" s="196"/>
      <c r="DR87" s="196"/>
      <c r="DS87" s="196"/>
      <c r="DT87" s="196"/>
      <c r="DU87" s="196"/>
      <c r="DV87" s="196"/>
      <c r="DW87" s="196"/>
      <c r="DX87" s="196"/>
      <c r="DY87" s="196"/>
      <c r="DZ87" s="196"/>
      <c r="EA87" s="196"/>
      <c r="EB87" s="196"/>
      <c r="EC87" s="196"/>
      <c r="ED87" s="196"/>
      <c r="EE87" s="196"/>
      <c r="EF87" s="196"/>
      <c r="EG87" s="196"/>
      <c r="EH87" s="196"/>
      <c r="EI87" s="196"/>
      <c r="EJ87" s="196"/>
      <c r="EK87" s="196"/>
      <c r="EL87" s="196"/>
      <c r="EM87" s="196"/>
      <c r="EN87" s="196"/>
      <c r="EO87" s="196"/>
      <c r="EP87" s="196"/>
      <c r="EQ87" s="196"/>
      <c r="ER87" s="196"/>
      <c r="ES87" s="196"/>
      <c r="ET87" s="196"/>
      <c r="EU87" s="196"/>
      <c r="EV87" s="196"/>
      <c r="EW87" s="196"/>
      <c r="EX87" s="196"/>
      <c r="EY87" s="196"/>
      <c r="EZ87" s="196"/>
      <c r="FA87" s="196"/>
      <c r="FB87" s="196"/>
      <c r="FC87" s="196"/>
      <c r="FD87" s="196"/>
      <c r="FE87" s="196"/>
      <c r="FF87" s="196"/>
      <c r="FG87" s="196"/>
      <c r="FH87" s="196"/>
      <c r="FI87" s="196"/>
      <c r="FJ87" s="196"/>
      <c r="FK87" s="196"/>
      <c r="FL87" s="196"/>
      <c r="FM87" s="196"/>
      <c r="FN87" s="196"/>
      <c r="FO87" s="196"/>
      <c r="FP87" s="196"/>
      <c r="FQ87" s="196"/>
      <c r="FR87" s="196"/>
      <c r="FS87" s="196"/>
      <c r="FT87" s="196"/>
      <c r="FU87" s="196"/>
      <c r="FV87" s="196"/>
      <c r="FW87" s="196"/>
      <c r="FX87" s="196"/>
      <c r="FY87" s="196"/>
      <c r="FZ87" s="196"/>
      <c r="GA87" s="196"/>
      <c r="GB87" s="196"/>
      <c r="GC87" s="196"/>
      <c r="GD87" s="196"/>
      <c r="GE87" s="196"/>
      <c r="GF87" s="196"/>
      <c r="GG87" s="196"/>
      <c r="GH87" s="196"/>
      <c r="GI87" s="196"/>
      <c r="GJ87" s="196"/>
      <c r="GK87" s="196"/>
      <c r="GL87" s="196"/>
      <c r="GM87" s="196"/>
      <c r="GN87" s="196"/>
      <c r="GO87" s="196"/>
      <c r="GP87" s="196"/>
      <c r="GQ87" s="196"/>
      <c r="GR87" s="196"/>
      <c r="GS87" s="196"/>
      <c r="GT87" s="196"/>
      <c r="GU87" s="196"/>
      <c r="GV87" s="196"/>
      <c r="GW87" s="196"/>
      <c r="GX87" s="196"/>
      <c r="GY87" s="196"/>
      <c r="GZ87" s="196"/>
      <c r="HA87" s="196"/>
      <c r="HB87" s="196"/>
      <c r="HC87" s="196"/>
      <c r="HD87" s="196"/>
      <c r="HE87" s="196"/>
      <c r="HF87" s="196"/>
      <c r="HG87" s="196"/>
      <c r="HH87" s="196"/>
      <c r="HI87" s="196"/>
      <c r="HJ87" s="196"/>
      <c r="HK87" s="196"/>
      <c r="HL87" s="196"/>
      <c r="HM87" s="196"/>
      <c r="HN87" s="196"/>
      <c r="HO87" s="196"/>
      <c r="HP87" s="196"/>
      <c r="HQ87" s="196"/>
      <c r="HR87" s="196"/>
      <c r="HS87" s="196"/>
      <c r="HT87" s="196"/>
      <c r="HU87" s="196"/>
      <c r="HV87" s="196"/>
      <c r="HW87" s="196"/>
      <c r="HX87" s="196"/>
      <c r="HY87" s="196"/>
      <c r="HZ87" s="196"/>
      <c r="IA87" s="196"/>
      <c r="IB87" s="196"/>
      <c r="IC87" s="196"/>
      <c r="ID87" s="196"/>
      <c r="IE87" s="196"/>
      <c r="IF87" s="196"/>
      <c r="IG87" s="196"/>
      <c r="IH87" s="196"/>
      <c r="II87" s="196"/>
      <c r="IJ87" s="196"/>
      <c r="IK87" s="196"/>
      <c r="IL87" s="196"/>
      <c r="IM87" s="196"/>
      <c r="IN87" s="196"/>
      <c r="IO87" s="196"/>
      <c r="IP87" s="196"/>
      <c r="IQ87" s="196"/>
      <c r="IR87" s="196"/>
      <c r="IS87" s="196"/>
      <c r="IT87" s="196"/>
      <c r="IU87" s="196"/>
      <c r="IV87" s="196"/>
      <c r="IW87" s="196"/>
      <c r="IX87" s="196"/>
      <c r="IY87" s="196"/>
      <c r="IZ87" s="196"/>
      <c r="JA87" s="196"/>
      <c r="JB87" s="196"/>
      <c r="JC87" s="196"/>
      <c r="JD87" s="196"/>
      <c r="JE87" s="196"/>
      <c r="JF87" s="196"/>
      <c r="JG87" s="196"/>
      <c r="JH87" s="196"/>
      <c r="JI87" s="196"/>
      <c r="JJ87" s="196"/>
      <c r="JK87" s="196"/>
      <c r="JL87" s="196"/>
      <c r="JM87" s="196"/>
      <c r="JN87" s="196"/>
      <c r="JO87" s="196"/>
      <c r="JP87" s="196"/>
      <c r="JQ87" s="196"/>
      <c r="JR87" s="196"/>
      <c r="JS87" s="196"/>
      <c r="JT87" s="196"/>
      <c r="JU87" s="196"/>
      <c r="JV87" s="196"/>
      <c r="JW87" s="196"/>
      <c r="JX87" s="196"/>
      <c r="JY87" s="196"/>
      <c r="JZ87" s="196"/>
      <c r="KA87" s="196"/>
      <c r="KB87" s="196"/>
      <c r="KC87" s="196"/>
      <c r="KD87" s="196"/>
      <c r="KE87" s="196"/>
      <c r="KF87" s="196"/>
      <c r="KG87" s="196"/>
      <c r="KH87" s="196"/>
      <c r="KI87" s="196"/>
      <c r="KJ87" s="196"/>
      <c r="KK87" s="196"/>
      <c r="KL87" s="196"/>
      <c r="KM87" s="196"/>
      <c r="KN87" s="196"/>
      <c r="KO87" s="196"/>
      <c r="KP87" s="196"/>
      <c r="KQ87" s="196"/>
      <c r="KR87" s="196"/>
      <c r="KS87" s="196"/>
      <c r="KT87" s="196"/>
      <c r="KU87" s="196"/>
      <c r="KV87" s="196"/>
      <c r="KW87" s="196"/>
      <c r="KX87" s="196"/>
      <c r="KY87" s="196"/>
      <c r="KZ87" s="196"/>
      <c r="LA87" s="196"/>
      <c r="LB87" s="196"/>
      <c r="LC87" s="196"/>
      <c r="LD87" s="196"/>
      <c r="LE87" s="196"/>
      <c r="LF87" s="196"/>
      <c r="LG87" s="196"/>
      <c r="LH87" s="196"/>
      <c r="LI87" s="196"/>
      <c r="LJ87" s="196"/>
      <c r="LK87" s="196"/>
      <c r="LL87" s="196"/>
      <c r="LM87" s="196"/>
      <c r="LN87" s="196"/>
      <c r="LO87" s="196"/>
      <c r="LP87" s="196"/>
      <c r="LQ87" s="196"/>
      <c r="LR87" s="196"/>
      <c r="LS87" s="196"/>
      <c r="LT87" s="196"/>
      <c r="LU87" s="196"/>
      <c r="LV87" s="196"/>
      <c r="LW87" s="196"/>
      <c r="LX87" s="196"/>
      <c r="LY87" s="196"/>
      <c r="LZ87" s="196"/>
      <c r="MA87" s="196"/>
      <c r="MB87" s="196"/>
      <c r="MC87" s="196"/>
      <c r="MD87" s="196"/>
      <c r="ME87" s="196"/>
      <c r="MF87" s="196"/>
      <c r="MG87" s="196"/>
      <c r="MH87" s="196"/>
      <c r="MI87" s="196"/>
      <c r="MJ87" s="196"/>
      <c r="MK87" s="196"/>
      <c r="ML87" s="196"/>
      <c r="MM87" s="196"/>
      <c r="MN87" s="196"/>
      <c r="MO87" s="196"/>
      <c r="MP87" s="196"/>
      <c r="MQ87" s="196"/>
      <c r="MR87" s="196"/>
      <c r="MS87" s="196"/>
      <c r="MT87" s="196"/>
      <c r="MU87" s="196"/>
      <c r="MV87" s="196"/>
      <c r="MW87" s="196"/>
      <c r="MX87" s="196"/>
      <c r="MY87" s="196"/>
      <c r="MZ87" s="196"/>
      <c r="NA87" s="196"/>
      <c r="NB87" s="196"/>
      <c r="NC87" s="196"/>
      <c r="ND87" s="196"/>
      <c r="NE87" s="196"/>
      <c r="NF87" s="196"/>
      <c r="NG87" s="196"/>
      <c r="NH87" s="196"/>
      <c r="NI87" s="196"/>
      <c r="NJ87" s="196"/>
      <c r="NK87" s="196"/>
      <c r="NL87" s="196"/>
      <c r="NM87" s="196"/>
      <c r="NN87" s="196"/>
      <c r="NO87" s="196"/>
      <c r="NP87" s="196"/>
      <c r="NQ87" s="196"/>
      <c r="NR87" s="196"/>
      <c r="NS87" s="196"/>
      <c r="NT87" s="196"/>
      <c r="NU87" s="196"/>
      <c r="NV87" s="196"/>
      <c r="NW87" s="196"/>
      <c r="NX87" s="196"/>
      <c r="NY87" s="196"/>
      <c r="NZ87" s="196"/>
      <c r="OA87" s="196"/>
      <c r="OB87" s="196"/>
      <c r="OC87" s="196"/>
      <c r="OD87" s="196"/>
      <c r="OE87" s="196"/>
      <c r="OF87" s="196"/>
      <c r="OG87" s="196"/>
      <c r="OH87" s="196"/>
      <c r="OI87" s="196"/>
      <c r="OJ87" s="196"/>
      <c r="OK87" s="196"/>
      <c r="OL87" s="196"/>
      <c r="OM87" s="196"/>
      <c r="ON87" s="196"/>
      <c r="OO87" s="196"/>
      <c r="OP87" s="196"/>
      <c r="OQ87" s="196"/>
      <c r="OR87" s="196"/>
      <c r="OS87" s="196"/>
      <c r="OT87" s="196"/>
      <c r="OU87" s="196"/>
      <c r="OV87" s="196"/>
      <c r="OW87" s="196"/>
      <c r="OX87" s="196"/>
      <c r="OY87" s="196"/>
      <c r="OZ87" s="196"/>
      <c r="PA87" s="196"/>
      <c r="PB87" s="196"/>
      <c r="PC87" s="196"/>
      <c r="PD87" s="196"/>
      <c r="PE87" s="196"/>
      <c r="PF87" s="196"/>
      <c r="PG87" s="196"/>
      <c r="PH87" s="196"/>
      <c r="PI87" s="196"/>
      <c r="PJ87" s="196"/>
      <c r="PK87" s="196"/>
      <c r="PL87" s="196"/>
      <c r="PM87" s="196"/>
      <c r="PN87" s="196"/>
      <c r="PO87" s="196"/>
      <c r="PP87" s="196"/>
      <c r="PQ87" s="196"/>
      <c r="PR87" s="196"/>
      <c r="PS87" s="196"/>
      <c r="PT87" s="196"/>
      <c r="PU87" s="196"/>
      <c r="PV87" s="196"/>
      <c r="PW87" s="196"/>
      <c r="PX87" s="196"/>
      <c r="PY87" s="196"/>
      <c r="PZ87" s="196"/>
      <c r="QA87" s="196"/>
      <c r="QB87" s="196"/>
      <c r="QC87" s="196"/>
      <c r="QD87" s="196"/>
      <c r="QE87" s="196"/>
      <c r="QF87" s="196"/>
      <c r="QG87" s="196"/>
      <c r="QH87" s="196"/>
      <c r="QI87" s="196"/>
      <c r="QJ87" s="196"/>
      <c r="QK87" s="196"/>
      <c r="QL87" s="196"/>
      <c r="QM87" s="196"/>
      <c r="QN87" s="196"/>
      <c r="QO87" s="196"/>
      <c r="QP87" s="196"/>
      <c r="QQ87" s="196"/>
      <c r="QR87" s="196"/>
      <c r="QS87" s="196"/>
      <c r="QT87" s="196"/>
      <c r="QU87" s="196"/>
      <c r="QV87" s="196"/>
      <c r="QW87" s="196"/>
      <c r="QX87" s="196"/>
      <c r="QY87" s="196"/>
      <c r="QZ87" s="196"/>
      <c r="RA87" s="196"/>
      <c r="RB87" s="196"/>
      <c r="RC87" s="196"/>
      <c r="RD87" s="196"/>
      <c r="RE87" s="196"/>
      <c r="RF87" s="196"/>
      <c r="RG87" s="196"/>
      <c r="RH87" s="196"/>
      <c r="RI87" s="196"/>
      <c r="RJ87" s="196"/>
      <c r="RK87" s="196"/>
      <c r="RL87" s="196"/>
      <c r="RM87" s="196"/>
      <c r="RN87" s="196"/>
      <c r="RO87" s="196"/>
      <c r="RP87" s="196"/>
      <c r="RQ87" s="196"/>
      <c r="RR87" s="196"/>
      <c r="RS87" s="196"/>
      <c r="RT87" s="196"/>
      <c r="RU87" s="196"/>
      <c r="RV87" s="196"/>
      <c r="RW87" s="196"/>
      <c r="RX87" s="196"/>
      <c r="RY87" s="196"/>
    </row>
    <row r="88" s="195" customFormat="1" spans="1:493">
      <c r="A88" s="206"/>
      <c r="B88" s="200">
        <v>2</v>
      </c>
      <c r="C88" s="201" t="s">
        <v>2919</v>
      </c>
      <c r="D88" s="203" t="s">
        <v>2920</v>
      </c>
      <c r="E88" s="203">
        <v>68.9</v>
      </c>
      <c r="F88" s="203">
        <v>24</v>
      </c>
      <c r="G88" s="203">
        <v>5</v>
      </c>
      <c r="H88" s="200">
        <v>120</v>
      </c>
      <c r="I88" s="200">
        <v>344.5</v>
      </c>
      <c r="J88" s="196"/>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c r="AK88" s="196"/>
      <c r="AL88" s="196"/>
      <c r="AM88" s="196"/>
      <c r="AN88" s="196"/>
      <c r="AO88" s="196"/>
      <c r="AP88" s="196"/>
      <c r="AQ88" s="196"/>
      <c r="AR88" s="196"/>
      <c r="AS88" s="196"/>
      <c r="AT88" s="196"/>
      <c r="AU88" s="196"/>
      <c r="AV88" s="196"/>
      <c r="AW88" s="196"/>
      <c r="AX88" s="196"/>
      <c r="AY88" s="196"/>
      <c r="AZ88" s="196"/>
      <c r="BA88" s="196"/>
      <c r="BB88" s="196"/>
      <c r="BC88" s="196"/>
      <c r="BD88" s="196"/>
      <c r="BE88" s="196"/>
      <c r="BF88" s="196"/>
      <c r="BG88" s="196"/>
      <c r="BH88" s="196"/>
      <c r="BI88" s="196"/>
      <c r="BJ88" s="196"/>
      <c r="BK88" s="196"/>
      <c r="BL88" s="196"/>
      <c r="BM88" s="196"/>
      <c r="BN88" s="196"/>
      <c r="BO88" s="196"/>
      <c r="BP88" s="196"/>
      <c r="BQ88" s="196"/>
      <c r="BR88" s="196"/>
      <c r="BS88" s="196"/>
      <c r="BT88" s="196"/>
      <c r="BU88" s="196"/>
      <c r="BV88" s="196"/>
      <c r="BW88" s="196"/>
      <c r="BX88" s="196"/>
      <c r="BY88" s="196"/>
      <c r="BZ88" s="196"/>
      <c r="CA88" s="196"/>
      <c r="CB88" s="196"/>
      <c r="CC88" s="196"/>
      <c r="CD88" s="196"/>
      <c r="CE88" s="196"/>
      <c r="CF88" s="196"/>
      <c r="CG88" s="196"/>
      <c r="CH88" s="196"/>
      <c r="CI88" s="196"/>
      <c r="CJ88" s="196"/>
      <c r="CK88" s="196"/>
      <c r="CL88" s="196"/>
      <c r="CM88" s="196"/>
      <c r="CN88" s="196"/>
      <c r="CO88" s="196"/>
      <c r="CP88" s="196"/>
      <c r="CQ88" s="196"/>
      <c r="CR88" s="196"/>
      <c r="CS88" s="196"/>
      <c r="CT88" s="196"/>
      <c r="CU88" s="196"/>
      <c r="CV88" s="196"/>
      <c r="CW88" s="196"/>
      <c r="CX88" s="196"/>
      <c r="CY88" s="196"/>
      <c r="CZ88" s="196"/>
      <c r="DA88" s="196"/>
      <c r="DB88" s="196"/>
      <c r="DC88" s="196"/>
      <c r="DD88" s="196"/>
      <c r="DE88" s="196"/>
      <c r="DF88" s="196"/>
      <c r="DG88" s="196"/>
      <c r="DH88" s="196"/>
      <c r="DI88" s="196"/>
      <c r="DJ88" s="196"/>
      <c r="DK88" s="196"/>
      <c r="DL88" s="196"/>
      <c r="DM88" s="196"/>
      <c r="DN88" s="196"/>
      <c r="DO88" s="196"/>
      <c r="DP88" s="196"/>
      <c r="DQ88" s="196"/>
      <c r="DR88" s="196"/>
      <c r="DS88" s="196"/>
      <c r="DT88" s="196"/>
      <c r="DU88" s="196"/>
      <c r="DV88" s="196"/>
      <c r="DW88" s="196"/>
      <c r="DX88" s="196"/>
      <c r="DY88" s="196"/>
      <c r="DZ88" s="196"/>
      <c r="EA88" s="196"/>
      <c r="EB88" s="196"/>
      <c r="EC88" s="196"/>
      <c r="ED88" s="196"/>
      <c r="EE88" s="196"/>
      <c r="EF88" s="196"/>
      <c r="EG88" s="196"/>
      <c r="EH88" s="196"/>
      <c r="EI88" s="196"/>
      <c r="EJ88" s="196"/>
      <c r="EK88" s="196"/>
      <c r="EL88" s="196"/>
      <c r="EM88" s="196"/>
      <c r="EN88" s="196"/>
      <c r="EO88" s="196"/>
      <c r="EP88" s="196"/>
      <c r="EQ88" s="196"/>
      <c r="ER88" s="196"/>
      <c r="ES88" s="196"/>
      <c r="ET88" s="196"/>
      <c r="EU88" s="196"/>
      <c r="EV88" s="196"/>
      <c r="EW88" s="196"/>
      <c r="EX88" s="196"/>
      <c r="EY88" s="196"/>
      <c r="EZ88" s="196"/>
      <c r="FA88" s="196"/>
      <c r="FB88" s="196"/>
      <c r="FC88" s="196"/>
      <c r="FD88" s="196"/>
      <c r="FE88" s="196"/>
      <c r="FF88" s="196"/>
      <c r="FG88" s="196"/>
      <c r="FH88" s="196"/>
      <c r="FI88" s="196"/>
      <c r="FJ88" s="196"/>
      <c r="FK88" s="196"/>
      <c r="FL88" s="196"/>
      <c r="FM88" s="196"/>
      <c r="FN88" s="196"/>
      <c r="FO88" s="196"/>
      <c r="FP88" s="196"/>
      <c r="FQ88" s="196"/>
      <c r="FR88" s="196"/>
      <c r="FS88" s="196"/>
      <c r="FT88" s="196"/>
      <c r="FU88" s="196"/>
      <c r="FV88" s="196"/>
      <c r="FW88" s="196"/>
      <c r="FX88" s="196"/>
      <c r="FY88" s="196"/>
      <c r="FZ88" s="196"/>
      <c r="GA88" s="196"/>
      <c r="GB88" s="196"/>
      <c r="GC88" s="196"/>
      <c r="GD88" s="196"/>
      <c r="GE88" s="196"/>
      <c r="GF88" s="196"/>
      <c r="GG88" s="196"/>
      <c r="GH88" s="196"/>
      <c r="GI88" s="196"/>
      <c r="GJ88" s="196"/>
      <c r="GK88" s="196"/>
      <c r="GL88" s="196"/>
      <c r="GM88" s="196"/>
      <c r="GN88" s="196"/>
      <c r="GO88" s="196"/>
      <c r="GP88" s="196"/>
      <c r="GQ88" s="196"/>
      <c r="GR88" s="196"/>
      <c r="GS88" s="196"/>
      <c r="GT88" s="196"/>
      <c r="GU88" s="196"/>
      <c r="GV88" s="196"/>
      <c r="GW88" s="196"/>
      <c r="GX88" s="196"/>
      <c r="GY88" s="196"/>
      <c r="GZ88" s="196"/>
      <c r="HA88" s="196"/>
      <c r="HB88" s="196"/>
      <c r="HC88" s="196"/>
      <c r="HD88" s="196"/>
      <c r="HE88" s="196"/>
      <c r="HF88" s="196"/>
      <c r="HG88" s="196"/>
      <c r="HH88" s="196"/>
      <c r="HI88" s="196"/>
      <c r="HJ88" s="196"/>
      <c r="HK88" s="196"/>
      <c r="HL88" s="196"/>
      <c r="HM88" s="196"/>
      <c r="HN88" s="196"/>
      <c r="HO88" s="196"/>
      <c r="HP88" s="196"/>
      <c r="HQ88" s="196"/>
      <c r="HR88" s="196"/>
      <c r="HS88" s="196"/>
      <c r="HT88" s="196"/>
      <c r="HU88" s="196"/>
      <c r="HV88" s="196"/>
      <c r="HW88" s="196"/>
      <c r="HX88" s="196"/>
      <c r="HY88" s="196"/>
      <c r="HZ88" s="196"/>
      <c r="IA88" s="196"/>
      <c r="IB88" s="196"/>
      <c r="IC88" s="196"/>
      <c r="ID88" s="196"/>
      <c r="IE88" s="196"/>
      <c r="IF88" s="196"/>
      <c r="IG88" s="196"/>
      <c r="IH88" s="196"/>
      <c r="II88" s="196"/>
      <c r="IJ88" s="196"/>
      <c r="IK88" s="196"/>
      <c r="IL88" s="196"/>
      <c r="IM88" s="196"/>
      <c r="IN88" s="196"/>
      <c r="IO88" s="196"/>
      <c r="IP88" s="196"/>
      <c r="IQ88" s="196"/>
      <c r="IR88" s="196"/>
      <c r="IS88" s="196"/>
      <c r="IT88" s="196"/>
      <c r="IU88" s="196"/>
      <c r="IV88" s="196"/>
      <c r="IW88" s="196"/>
      <c r="IX88" s="196"/>
      <c r="IY88" s="196"/>
      <c r="IZ88" s="196"/>
      <c r="JA88" s="196"/>
      <c r="JB88" s="196"/>
      <c r="JC88" s="196"/>
      <c r="JD88" s="196"/>
      <c r="JE88" s="196"/>
      <c r="JF88" s="196"/>
      <c r="JG88" s="196"/>
      <c r="JH88" s="196"/>
      <c r="JI88" s="196"/>
      <c r="JJ88" s="196"/>
      <c r="JK88" s="196"/>
      <c r="JL88" s="196"/>
      <c r="JM88" s="196"/>
      <c r="JN88" s="196"/>
      <c r="JO88" s="196"/>
      <c r="JP88" s="196"/>
      <c r="JQ88" s="196"/>
      <c r="JR88" s="196"/>
      <c r="JS88" s="196"/>
      <c r="JT88" s="196"/>
      <c r="JU88" s="196"/>
      <c r="JV88" s="196"/>
      <c r="JW88" s="196"/>
      <c r="JX88" s="196"/>
      <c r="JY88" s="196"/>
      <c r="JZ88" s="196"/>
      <c r="KA88" s="196"/>
      <c r="KB88" s="196"/>
      <c r="KC88" s="196"/>
      <c r="KD88" s="196"/>
      <c r="KE88" s="196"/>
      <c r="KF88" s="196"/>
      <c r="KG88" s="196"/>
      <c r="KH88" s="196"/>
      <c r="KI88" s="196"/>
      <c r="KJ88" s="196"/>
      <c r="KK88" s="196"/>
      <c r="KL88" s="196"/>
      <c r="KM88" s="196"/>
      <c r="KN88" s="196"/>
      <c r="KO88" s="196"/>
      <c r="KP88" s="196"/>
      <c r="KQ88" s="196"/>
      <c r="KR88" s="196"/>
      <c r="KS88" s="196"/>
      <c r="KT88" s="196"/>
      <c r="KU88" s="196"/>
      <c r="KV88" s="196"/>
      <c r="KW88" s="196"/>
      <c r="KX88" s="196"/>
      <c r="KY88" s="196"/>
      <c r="KZ88" s="196"/>
      <c r="LA88" s="196"/>
      <c r="LB88" s="196"/>
      <c r="LC88" s="196"/>
      <c r="LD88" s="196"/>
      <c r="LE88" s="196"/>
      <c r="LF88" s="196"/>
      <c r="LG88" s="196"/>
      <c r="LH88" s="196"/>
      <c r="LI88" s="196"/>
      <c r="LJ88" s="196"/>
      <c r="LK88" s="196"/>
      <c r="LL88" s="196"/>
      <c r="LM88" s="196"/>
      <c r="LN88" s="196"/>
      <c r="LO88" s="196"/>
      <c r="LP88" s="196"/>
      <c r="LQ88" s="196"/>
      <c r="LR88" s="196"/>
      <c r="LS88" s="196"/>
      <c r="LT88" s="196"/>
      <c r="LU88" s="196"/>
      <c r="LV88" s="196"/>
      <c r="LW88" s="196"/>
      <c r="LX88" s="196"/>
      <c r="LY88" s="196"/>
      <c r="LZ88" s="196"/>
      <c r="MA88" s="196"/>
      <c r="MB88" s="196"/>
      <c r="MC88" s="196"/>
      <c r="MD88" s="196"/>
      <c r="ME88" s="196"/>
      <c r="MF88" s="196"/>
      <c r="MG88" s="196"/>
      <c r="MH88" s="196"/>
      <c r="MI88" s="196"/>
      <c r="MJ88" s="196"/>
      <c r="MK88" s="196"/>
      <c r="ML88" s="196"/>
      <c r="MM88" s="196"/>
      <c r="MN88" s="196"/>
      <c r="MO88" s="196"/>
      <c r="MP88" s="196"/>
      <c r="MQ88" s="196"/>
      <c r="MR88" s="196"/>
      <c r="MS88" s="196"/>
      <c r="MT88" s="196"/>
      <c r="MU88" s="196"/>
      <c r="MV88" s="196"/>
      <c r="MW88" s="196"/>
      <c r="MX88" s="196"/>
      <c r="MY88" s="196"/>
      <c r="MZ88" s="196"/>
      <c r="NA88" s="196"/>
      <c r="NB88" s="196"/>
      <c r="NC88" s="196"/>
      <c r="ND88" s="196"/>
      <c r="NE88" s="196"/>
      <c r="NF88" s="196"/>
      <c r="NG88" s="196"/>
      <c r="NH88" s="196"/>
      <c r="NI88" s="196"/>
      <c r="NJ88" s="196"/>
      <c r="NK88" s="196"/>
      <c r="NL88" s="196"/>
      <c r="NM88" s="196"/>
      <c r="NN88" s="196"/>
      <c r="NO88" s="196"/>
      <c r="NP88" s="196"/>
      <c r="NQ88" s="196"/>
      <c r="NR88" s="196"/>
      <c r="NS88" s="196"/>
      <c r="NT88" s="196"/>
      <c r="NU88" s="196"/>
      <c r="NV88" s="196"/>
      <c r="NW88" s="196"/>
      <c r="NX88" s="196"/>
      <c r="NY88" s="196"/>
      <c r="NZ88" s="196"/>
      <c r="OA88" s="196"/>
      <c r="OB88" s="196"/>
      <c r="OC88" s="196"/>
      <c r="OD88" s="196"/>
      <c r="OE88" s="196"/>
      <c r="OF88" s="196"/>
      <c r="OG88" s="196"/>
      <c r="OH88" s="196"/>
      <c r="OI88" s="196"/>
      <c r="OJ88" s="196"/>
      <c r="OK88" s="196"/>
      <c r="OL88" s="196"/>
      <c r="OM88" s="196"/>
      <c r="ON88" s="196"/>
      <c r="OO88" s="196"/>
      <c r="OP88" s="196"/>
      <c r="OQ88" s="196"/>
      <c r="OR88" s="196"/>
      <c r="OS88" s="196"/>
      <c r="OT88" s="196"/>
      <c r="OU88" s="196"/>
      <c r="OV88" s="196"/>
      <c r="OW88" s="196"/>
      <c r="OX88" s="196"/>
      <c r="OY88" s="196"/>
      <c r="OZ88" s="196"/>
      <c r="PA88" s="196"/>
      <c r="PB88" s="196"/>
      <c r="PC88" s="196"/>
      <c r="PD88" s="196"/>
      <c r="PE88" s="196"/>
      <c r="PF88" s="196"/>
      <c r="PG88" s="196"/>
      <c r="PH88" s="196"/>
      <c r="PI88" s="196"/>
      <c r="PJ88" s="196"/>
      <c r="PK88" s="196"/>
      <c r="PL88" s="196"/>
      <c r="PM88" s="196"/>
      <c r="PN88" s="196"/>
      <c r="PO88" s="196"/>
      <c r="PP88" s="196"/>
      <c r="PQ88" s="196"/>
      <c r="PR88" s="196"/>
      <c r="PS88" s="196"/>
      <c r="PT88" s="196"/>
      <c r="PU88" s="196"/>
      <c r="PV88" s="196"/>
      <c r="PW88" s="196"/>
      <c r="PX88" s="196"/>
      <c r="PY88" s="196"/>
      <c r="PZ88" s="196"/>
      <c r="QA88" s="196"/>
      <c r="QB88" s="196"/>
      <c r="QC88" s="196"/>
      <c r="QD88" s="196"/>
      <c r="QE88" s="196"/>
      <c r="QF88" s="196"/>
      <c r="QG88" s="196"/>
      <c r="QH88" s="196"/>
      <c r="QI88" s="196"/>
      <c r="QJ88" s="196"/>
      <c r="QK88" s="196"/>
      <c r="QL88" s="196"/>
      <c r="QM88" s="196"/>
      <c r="QN88" s="196"/>
      <c r="QO88" s="196"/>
      <c r="QP88" s="196"/>
      <c r="QQ88" s="196"/>
      <c r="QR88" s="196"/>
      <c r="QS88" s="196"/>
      <c r="QT88" s="196"/>
      <c r="QU88" s="196"/>
      <c r="QV88" s="196"/>
      <c r="QW88" s="196"/>
      <c r="QX88" s="196"/>
      <c r="QY88" s="196"/>
      <c r="QZ88" s="196"/>
      <c r="RA88" s="196"/>
      <c r="RB88" s="196"/>
      <c r="RC88" s="196"/>
      <c r="RD88" s="196"/>
      <c r="RE88" s="196"/>
      <c r="RF88" s="196"/>
      <c r="RG88" s="196"/>
      <c r="RH88" s="196"/>
      <c r="RI88" s="196"/>
      <c r="RJ88" s="196"/>
      <c r="RK88" s="196"/>
      <c r="RL88" s="196"/>
      <c r="RM88" s="196"/>
      <c r="RN88" s="196"/>
      <c r="RO88" s="196"/>
      <c r="RP88" s="196"/>
      <c r="RQ88" s="196"/>
      <c r="RR88" s="196"/>
      <c r="RS88" s="196"/>
      <c r="RT88" s="196"/>
      <c r="RU88" s="196"/>
      <c r="RV88" s="196"/>
      <c r="RW88" s="196"/>
      <c r="RX88" s="196"/>
      <c r="RY88" s="196"/>
    </row>
    <row r="89" s="195" customFormat="1" spans="1:493">
      <c r="A89" s="206"/>
      <c r="B89" s="200">
        <v>4</v>
      </c>
      <c r="C89" s="201" t="s">
        <v>2921</v>
      </c>
      <c r="D89" s="203" t="s">
        <v>2922</v>
      </c>
      <c r="E89" s="203">
        <v>68.8</v>
      </c>
      <c r="F89" s="203">
        <v>24</v>
      </c>
      <c r="G89" s="203">
        <v>5</v>
      </c>
      <c r="H89" s="200">
        <v>120</v>
      </c>
      <c r="I89" s="200">
        <v>344</v>
      </c>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96"/>
      <c r="BN89" s="196"/>
      <c r="BO89" s="196"/>
      <c r="BP89" s="196"/>
      <c r="BQ89" s="196"/>
      <c r="BR89" s="196"/>
      <c r="BS89" s="196"/>
      <c r="BT89" s="196"/>
      <c r="BU89" s="196"/>
      <c r="BV89" s="196"/>
      <c r="BW89" s="196"/>
      <c r="BX89" s="196"/>
      <c r="BY89" s="196"/>
      <c r="BZ89" s="196"/>
      <c r="CA89" s="196"/>
      <c r="CB89" s="196"/>
      <c r="CC89" s="196"/>
      <c r="CD89" s="196"/>
      <c r="CE89" s="196"/>
      <c r="CF89" s="196"/>
      <c r="CG89" s="196"/>
      <c r="CH89" s="196"/>
      <c r="CI89" s="196"/>
      <c r="CJ89" s="196"/>
      <c r="CK89" s="196"/>
      <c r="CL89" s="196"/>
      <c r="CM89" s="196"/>
      <c r="CN89" s="196"/>
      <c r="CO89" s="196"/>
      <c r="CP89" s="196"/>
      <c r="CQ89" s="196"/>
      <c r="CR89" s="196"/>
      <c r="CS89" s="196"/>
      <c r="CT89" s="196"/>
      <c r="CU89" s="196"/>
      <c r="CV89" s="196"/>
      <c r="CW89" s="196"/>
      <c r="CX89" s="196"/>
      <c r="CY89" s="196"/>
      <c r="CZ89" s="196"/>
      <c r="DA89" s="196"/>
      <c r="DB89" s="196"/>
      <c r="DC89" s="196"/>
      <c r="DD89" s="196"/>
      <c r="DE89" s="196"/>
      <c r="DF89" s="196"/>
      <c r="DG89" s="196"/>
      <c r="DH89" s="196"/>
      <c r="DI89" s="196"/>
      <c r="DJ89" s="196"/>
      <c r="DK89" s="196"/>
      <c r="DL89" s="196"/>
      <c r="DM89" s="196"/>
      <c r="DN89" s="196"/>
      <c r="DO89" s="196"/>
      <c r="DP89" s="196"/>
      <c r="DQ89" s="196"/>
      <c r="DR89" s="196"/>
      <c r="DS89" s="196"/>
      <c r="DT89" s="196"/>
      <c r="DU89" s="196"/>
      <c r="DV89" s="196"/>
      <c r="DW89" s="196"/>
      <c r="DX89" s="196"/>
      <c r="DY89" s="196"/>
      <c r="DZ89" s="196"/>
      <c r="EA89" s="196"/>
      <c r="EB89" s="196"/>
      <c r="EC89" s="196"/>
      <c r="ED89" s="196"/>
      <c r="EE89" s="196"/>
      <c r="EF89" s="196"/>
      <c r="EG89" s="196"/>
      <c r="EH89" s="196"/>
      <c r="EI89" s="196"/>
      <c r="EJ89" s="196"/>
      <c r="EK89" s="196"/>
      <c r="EL89" s="196"/>
      <c r="EM89" s="196"/>
      <c r="EN89" s="196"/>
      <c r="EO89" s="196"/>
      <c r="EP89" s="196"/>
      <c r="EQ89" s="196"/>
      <c r="ER89" s="196"/>
      <c r="ES89" s="196"/>
      <c r="ET89" s="196"/>
      <c r="EU89" s="196"/>
      <c r="EV89" s="196"/>
      <c r="EW89" s="196"/>
      <c r="EX89" s="196"/>
      <c r="EY89" s="196"/>
      <c r="EZ89" s="196"/>
      <c r="FA89" s="196"/>
      <c r="FB89" s="196"/>
      <c r="FC89" s="196"/>
      <c r="FD89" s="196"/>
      <c r="FE89" s="196"/>
      <c r="FF89" s="196"/>
      <c r="FG89" s="196"/>
      <c r="FH89" s="196"/>
      <c r="FI89" s="196"/>
      <c r="FJ89" s="196"/>
      <c r="FK89" s="196"/>
      <c r="FL89" s="196"/>
      <c r="FM89" s="196"/>
      <c r="FN89" s="196"/>
      <c r="FO89" s="196"/>
      <c r="FP89" s="196"/>
      <c r="FQ89" s="196"/>
      <c r="FR89" s="196"/>
      <c r="FS89" s="196"/>
      <c r="FT89" s="196"/>
      <c r="FU89" s="196"/>
      <c r="FV89" s="196"/>
      <c r="FW89" s="196"/>
      <c r="FX89" s="196"/>
      <c r="FY89" s="196"/>
      <c r="FZ89" s="196"/>
      <c r="GA89" s="196"/>
      <c r="GB89" s="196"/>
      <c r="GC89" s="196"/>
      <c r="GD89" s="196"/>
      <c r="GE89" s="196"/>
      <c r="GF89" s="196"/>
      <c r="GG89" s="196"/>
      <c r="GH89" s="196"/>
      <c r="GI89" s="196"/>
      <c r="GJ89" s="196"/>
      <c r="GK89" s="196"/>
      <c r="GL89" s="196"/>
      <c r="GM89" s="196"/>
      <c r="GN89" s="196"/>
      <c r="GO89" s="196"/>
      <c r="GP89" s="196"/>
      <c r="GQ89" s="196"/>
      <c r="GR89" s="196"/>
      <c r="GS89" s="196"/>
      <c r="GT89" s="196"/>
      <c r="GU89" s="196"/>
      <c r="GV89" s="196"/>
      <c r="GW89" s="196"/>
      <c r="GX89" s="196"/>
      <c r="GY89" s="196"/>
      <c r="GZ89" s="196"/>
      <c r="HA89" s="196"/>
      <c r="HB89" s="196"/>
      <c r="HC89" s="196"/>
      <c r="HD89" s="196"/>
      <c r="HE89" s="196"/>
      <c r="HF89" s="196"/>
      <c r="HG89" s="196"/>
      <c r="HH89" s="196"/>
      <c r="HI89" s="196"/>
      <c r="HJ89" s="196"/>
      <c r="HK89" s="196"/>
      <c r="HL89" s="196"/>
      <c r="HM89" s="196"/>
      <c r="HN89" s="196"/>
      <c r="HO89" s="196"/>
      <c r="HP89" s="196"/>
      <c r="HQ89" s="196"/>
      <c r="HR89" s="196"/>
      <c r="HS89" s="196"/>
      <c r="HT89" s="196"/>
      <c r="HU89" s="196"/>
      <c r="HV89" s="196"/>
      <c r="HW89" s="196"/>
      <c r="HX89" s="196"/>
      <c r="HY89" s="196"/>
      <c r="HZ89" s="196"/>
      <c r="IA89" s="196"/>
      <c r="IB89" s="196"/>
      <c r="IC89" s="196"/>
      <c r="ID89" s="196"/>
      <c r="IE89" s="196"/>
      <c r="IF89" s="196"/>
      <c r="IG89" s="196"/>
      <c r="IH89" s="196"/>
      <c r="II89" s="196"/>
      <c r="IJ89" s="196"/>
      <c r="IK89" s="196"/>
      <c r="IL89" s="196"/>
      <c r="IM89" s="196"/>
      <c r="IN89" s="196"/>
      <c r="IO89" s="196"/>
      <c r="IP89" s="196"/>
      <c r="IQ89" s="196"/>
      <c r="IR89" s="196"/>
      <c r="IS89" s="196"/>
      <c r="IT89" s="196"/>
      <c r="IU89" s="196"/>
      <c r="IV89" s="196"/>
      <c r="IW89" s="196"/>
      <c r="IX89" s="196"/>
      <c r="IY89" s="196"/>
      <c r="IZ89" s="196"/>
      <c r="JA89" s="196"/>
      <c r="JB89" s="196"/>
      <c r="JC89" s="196"/>
      <c r="JD89" s="196"/>
      <c r="JE89" s="196"/>
      <c r="JF89" s="196"/>
      <c r="JG89" s="196"/>
      <c r="JH89" s="196"/>
      <c r="JI89" s="196"/>
      <c r="JJ89" s="196"/>
      <c r="JK89" s="196"/>
      <c r="JL89" s="196"/>
      <c r="JM89" s="196"/>
      <c r="JN89" s="196"/>
      <c r="JO89" s="196"/>
      <c r="JP89" s="196"/>
      <c r="JQ89" s="196"/>
      <c r="JR89" s="196"/>
      <c r="JS89" s="196"/>
      <c r="JT89" s="196"/>
      <c r="JU89" s="196"/>
      <c r="JV89" s="196"/>
      <c r="JW89" s="196"/>
      <c r="JX89" s="196"/>
      <c r="JY89" s="196"/>
      <c r="JZ89" s="196"/>
      <c r="KA89" s="196"/>
      <c r="KB89" s="196"/>
      <c r="KC89" s="196"/>
      <c r="KD89" s="196"/>
      <c r="KE89" s="196"/>
      <c r="KF89" s="196"/>
      <c r="KG89" s="196"/>
      <c r="KH89" s="196"/>
      <c r="KI89" s="196"/>
      <c r="KJ89" s="196"/>
      <c r="KK89" s="196"/>
      <c r="KL89" s="196"/>
      <c r="KM89" s="196"/>
      <c r="KN89" s="196"/>
      <c r="KO89" s="196"/>
      <c r="KP89" s="196"/>
      <c r="KQ89" s="196"/>
      <c r="KR89" s="196"/>
      <c r="KS89" s="196"/>
      <c r="KT89" s="196"/>
      <c r="KU89" s="196"/>
      <c r="KV89" s="196"/>
      <c r="KW89" s="196"/>
      <c r="KX89" s="196"/>
      <c r="KY89" s="196"/>
      <c r="KZ89" s="196"/>
      <c r="LA89" s="196"/>
      <c r="LB89" s="196"/>
      <c r="LC89" s="196"/>
      <c r="LD89" s="196"/>
      <c r="LE89" s="196"/>
      <c r="LF89" s="196"/>
      <c r="LG89" s="196"/>
      <c r="LH89" s="196"/>
      <c r="LI89" s="196"/>
      <c r="LJ89" s="196"/>
      <c r="LK89" s="196"/>
      <c r="LL89" s="196"/>
      <c r="LM89" s="196"/>
      <c r="LN89" s="196"/>
      <c r="LO89" s="196"/>
      <c r="LP89" s="196"/>
      <c r="LQ89" s="196"/>
      <c r="LR89" s="196"/>
      <c r="LS89" s="196"/>
      <c r="LT89" s="196"/>
      <c r="LU89" s="196"/>
      <c r="LV89" s="196"/>
      <c r="LW89" s="196"/>
      <c r="LX89" s="196"/>
      <c r="LY89" s="196"/>
      <c r="LZ89" s="196"/>
      <c r="MA89" s="196"/>
      <c r="MB89" s="196"/>
      <c r="MC89" s="196"/>
      <c r="MD89" s="196"/>
      <c r="ME89" s="196"/>
      <c r="MF89" s="196"/>
      <c r="MG89" s="196"/>
      <c r="MH89" s="196"/>
      <c r="MI89" s="196"/>
      <c r="MJ89" s="196"/>
      <c r="MK89" s="196"/>
      <c r="ML89" s="196"/>
      <c r="MM89" s="196"/>
      <c r="MN89" s="196"/>
      <c r="MO89" s="196"/>
      <c r="MP89" s="196"/>
      <c r="MQ89" s="196"/>
      <c r="MR89" s="196"/>
      <c r="MS89" s="196"/>
      <c r="MT89" s="196"/>
      <c r="MU89" s="196"/>
      <c r="MV89" s="196"/>
      <c r="MW89" s="196"/>
      <c r="MX89" s="196"/>
      <c r="MY89" s="196"/>
      <c r="MZ89" s="196"/>
      <c r="NA89" s="196"/>
      <c r="NB89" s="196"/>
      <c r="NC89" s="196"/>
      <c r="ND89" s="196"/>
      <c r="NE89" s="196"/>
      <c r="NF89" s="196"/>
      <c r="NG89" s="196"/>
      <c r="NH89" s="196"/>
      <c r="NI89" s="196"/>
      <c r="NJ89" s="196"/>
      <c r="NK89" s="196"/>
      <c r="NL89" s="196"/>
      <c r="NM89" s="196"/>
      <c r="NN89" s="196"/>
      <c r="NO89" s="196"/>
      <c r="NP89" s="196"/>
      <c r="NQ89" s="196"/>
      <c r="NR89" s="196"/>
      <c r="NS89" s="196"/>
      <c r="NT89" s="196"/>
      <c r="NU89" s="196"/>
      <c r="NV89" s="196"/>
      <c r="NW89" s="196"/>
      <c r="NX89" s="196"/>
      <c r="NY89" s="196"/>
      <c r="NZ89" s="196"/>
      <c r="OA89" s="196"/>
      <c r="OB89" s="196"/>
      <c r="OC89" s="196"/>
      <c r="OD89" s="196"/>
      <c r="OE89" s="196"/>
      <c r="OF89" s="196"/>
      <c r="OG89" s="196"/>
      <c r="OH89" s="196"/>
      <c r="OI89" s="196"/>
      <c r="OJ89" s="196"/>
      <c r="OK89" s="196"/>
      <c r="OL89" s="196"/>
      <c r="OM89" s="196"/>
      <c r="ON89" s="196"/>
      <c r="OO89" s="196"/>
      <c r="OP89" s="196"/>
      <c r="OQ89" s="196"/>
      <c r="OR89" s="196"/>
      <c r="OS89" s="196"/>
      <c r="OT89" s="196"/>
      <c r="OU89" s="196"/>
      <c r="OV89" s="196"/>
      <c r="OW89" s="196"/>
      <c r="OX89" s="196"/>
      <c r="OY89" s="196"/>
      <c r="OZ89" s="196"/>
      <c r="PA89" s="196"/>
      <c r="PB89" s="196"/>
      <c r="PC89" s="196"/>
      <c r="PD89" s="196"/>
      <c r="PE89" s="196"/>
      <c r="PF89" s="196"/>
      <c r="PG89" s="196"/>
      <c r="PH89" s="196"/>
      <c r="PI89" s="196"/>
      <c r="PJ89" s="196"/>
      <c r="PK89" s="196"/>
      <c r="PL89" s="196"/>
      <c r="PM89" s="196"/>
      <c r="PN89" s="196"/>
      <c r="PO89" s="196"/>
      <c r="PP89" s="196"/>
      <c r="PQ89" s="196"/>
      <c r="PR89" s="196"/>
      <c r="PS89" s="196"/>
      <c r="PT89" s="196"/>
      <c r="PU89" s="196"/>
      <c r="PV89" s="196"/>
      <c r="PW89" s="196"/>
      <c r="PX89" s="196"/>
      <c r="PY89" s="196"/>
      <c r="PZ89" s="196"/>
      <c r="QA89" s="196"/>
      <c r="QB89" s="196"/>
      <c r="QC89" s="196"/>
      <c r="QD89" s="196"/>
      <c r="QE89" s="196"/>
      <c r="QF89" s="196"/>
      <c r="QG89" s="196"/>
      <c r="QH89" s="196"/>
      <c r="QI89" s="196"/>
      <c r="QJ89" s="196"/>
      <c r="QK89" s="196"/>
      <c r="QL89" s="196"/>
      <c r="QM89" s="196"/>
      <c r="QN89" s="196"/>
      <c r="QO89" s="196"/>
      <c r="QP89" s="196"/>
      <c r="QQ89" s="196"/>
      <c r="QR89" s="196"/>
      <c r="QS89" s="196"/>
      <c r="QT89" s="196"/>
      <c r="QU89" s="196"/>
      <c r="QV89" s="196"/>
      <c r="QW89" s="196"/>
      <c r="QX89" s="196"/>
      <c r="QY89" s="196"/>
      <c r="QZ89" s="196"/>
      <c r="RA89" s="196"/>
      <c r="RB89" s="196"/>
      <c r="RC89" s="196"/>
      <c r="RD89" s="196"/>
      <c r="RE89" s="196"/>
      <c r="RF89" s="196"/>
      <c r="RG89" s="196"/>
      <c r="RH89" s="196"/>
      <c r="RI89" s="196"/>
      <c r="RJ89" s="196"/>
      <c r="RK89" s="196"/>
      <c r="RL89" s="196"/>
      <c r="RM89" s="196"/>
      <c r="RN89" s="196"/>
      <c r="RO89" s="196"/>
      <c r="RP89" s="196"/>
      <c r="RQ89" s="196"/>
      <c r="RR89" s="196"/>
      <c r="RS89" s="196"/>
      <c r="RT89" s="196"/>
      <c r="RU89" s="196"/>
      <c r="RV89" s="196"/>
      <c r="RW89" s="196"/>
      <c r="RX89" s="196"/>
      <c r="RY89" s="196"/>
    </row>
    <row r="90" s="195" customFormat="1" spans="1:493">
      <c r="A90" s="206"/>
      <c r="B90" s="200">
        <v>6</v>
      </c>
      <c r="C90" s="201" t="s">
        <v>2923</v>
      </c>
      <c r="D90" s="201" t="s">
        <v>2924</v>
      </c>
      <c r="E90" s="203">
        <v>82.87</v>
      </c>
      <c r="F90" s="203">
        <v>4</v>
      </c>
      <c r="G90" s="203">
        <v>8</v>
      </c>
      <c r="H90" s="200">
        <v>32</v>
      </c>
      <c r="I90" s="200">
        <v>662.96</v>
      </c>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c r="CF90" s="196"/>
      <c r="CG90" s="196"/>
      <c r="CH90" s="196"/>
      <c r="CI90" s="196"/>
      <c r="CJ90" s="196"/>
      <c r="CK90" s="196"/>
      <c r="CL90" s="196"/>
      <c r="CM90" s="196"/>
      <c r="CN90" s="196"/>
      <c r="CO90" s="196"/>
      <c r="CP90" s="196"/>
      <c r="CQ90" s="196"/>
      <c r="CR90" s="196"/>
      <c r="CS90" s="196"/>
      <c r="CT90" s="196"/>
      <c r="CU90" s="196"/>
      <c r="CV90" s="196"/>
      <c r="CW90" s="196"/>
      <c r="CX90" s="196"/>
      <c r="CY90" s="196"/>
      <c r="CZ90" s="196"/>
      <c r="DA90" s="196"/>
      <c r="DB90" s="196"/>
      <c r="DC90" s="196"/>
      <c r="DD90" s="196"/>
      <c r="DE90" s="196"/>
      <c r="DF90" s="196"/>
      <c r="DG90" s="196"/>
      <c r="DH90" s="196"/>
      <c r="DI90" s="196"/>
      <c r="DJ90" s="196"/>
      <c r="DK90" s="196"/>
      <c r="DL90" s="196"/>
      <c r="DM90" s="196"/>
      <c r="DN90" s="196"/>
      <c r="DO90" s="196"/>
      <c r="DP90" s="196"/>
      <c r="DQ90" s="196"/>
      <c r="DR90" s="196"/>
      <c r="DS90" s="196"/>
      <c r="DT90" s="196"/>
      <c r="DU90" s="196"/>
      <c r="DV90" s="196"/>
      <c r="DW90" s="196"/>
      <c r="DX90" s="196"/>
      <c r="DY90" s="196"/>
      <c r="DZ90" s="196"/>
      <c r="EA90" s="196"/>
      <c r="EB90" s="196"/>
      <c r="EC90" s="196"/>
      <c r="ED90" s="196"/>
      <c r="EE90" s="196"/>
      <c r="EF90" s="196"/>
      <c r="EG90" s="196"/>
      <c r="EH90" s="196"/>
      <c r="EI90" s="196"/>
      <c r="EJ90" s="196"/>
      <c r="EK90" s="196"/>
      <c r="EL90" s="196"/>
      <c r="EM90" s="196"/>
      <c r="EN90" s="196"/>
      <c r="EO90" s="196"/>
      <c r="EP90" s="196"/>
      <c r="EQ90" s="196"/>
      <c r="ER90" s="196"/>
      <c r="ES90" s="196"/>
      <c r="ET90" s="196"/>
      <c r="EU90" s="196"/>
      <c r="EV90" s="196"/>
      <c r="EW90" s="196"/>
      <c r="EX90" s="196"/>
      <c r="EY90" s="196"/>
      <c r="EZ90" s="196"/>
      <c r="FA90" s="196"/>
      <c r="FB90" s="196"/>
      <c r="FC90" s="196"/>
      <c r="FD90" s="196"/>
      <c r="FE90" s="196"/>
      <c r="FF90" s="196"/>
      <c r="FG90" s="196"/>
      <c r="FH90" s="196"/>
      <c r="FI90" s="196"/>
      <c r="FJ90" s="196"/>
      <c r="FK90" s="196"/>
      <c r="FL90" s="196"/>
      <c r="FM90" s="196"/>
      <c r="FN90" s="196"/>
      <c r="FO90" s="196"/>
      <c r="FP90" s="196"/>
      <c r="FQ90" s="196"/>
      <c r="FR90" s="196"/>
      <c r="FS90" s="196"/>
      <c r="FT90" s="196"/>
      <c r="FU90" s="196"/>
      <c r="FV90" s="196"/>
      <c r="FW90" s="196"/>
      <c r="FX90" s="196"/>
      <c r="FY90" s="196"/>
      <c r="FZ90" s="196"/>
      <c r="GA90" s="196"/>
      <c r="GB90" s="196"/>
      <c r="GC90" s="196"/>
      <c r="GD90" s="196"/>
      <c r="GE90" s="196"/>
      <c r="GF90" s="196"/>
      <c r="GG90" s="196"/>
      <c r="GH90" s="196"/>
      <c r="GI90" s="196"/>
      <c r="GJ90" s="196"/>
      <c r="GK90" s="196"/>
      <c r="GL90" s="196"/>
      <c r="GM90" s="196"/>
      <c r="GN90" s="196"/>
      <c r="GO90" s="196"/>
      <c r="GP90" s="196"/>
      <c r="GQ90" s="196"/>
      <c r="GR90" s="196"/>
      <c r="GS90" s="196"/>
      <c r="GT90" s="196"/>
      <c r="GU90" s="196"/>
      <c r="GV90" s="196"/>
      <c r="GW90" s="196"/>
      <c r="GX90" s="196"/>
      <c r="GY90" s="196"/>
      <c r="GZ90" s="196"/>
      <c r="HA90" s="196"/>
      <c r="HB90" s="196"/>
      <c r="HC90" s="196"/>
      <c r="HD90" s="196"/>
      <c r="HE90" s="196"/>
      <c r="HF90" s="196"/>
      <c r="HG90" s="196"/>
      <c r="HH90" s="196"/>
      <c r="HI90" s="196"/>
      <c r="HJ90" s="196"/>
      <c r="HK90" s="196"/>
      <c r="HL90" s="196"/>
      <c r="HM90" s="196"/>
      <c r="HN90" s="196"/>
      <c r="HO90" s="196"/>
      <c r="HP90" s="196"/>
      <c r="HQ90" s="196"/>
      <c r="HR90" s="196"/>
      <c r="HS90" s="196"/>
      <c r="HT90" s="196"/>
      <c r="HU90" s="196"/>
      <c r="HV90" s="196"/>
      <c r="HW90" s="196"/>
      <c r="HX90" s="196"/>
      <c r="HY90" s="196"/>
      <c r="HZ90" s="196"/>
      <c r="IA90" s="196"/>
      <c r="IB90" s="196"/>
      <c r="IC90" s="196"/>
      <c r="ID90" s="196"/>
      <c r="IE90" s="196"/>
      <c r="IF90" s="196"/>
      <c r="IG90" s="196"/>
      <c r="IH90" s="196"/>
      <c r="II90" s="196"/>
      <c r="IJ90" s="196"/>
      <c r="IK90" s="196"/>
      <c r="IL90" s="196"/>
      <c r="IM90" s="196"/>
      <c r="IN90" s="196"/>
      <c r="IO90" s="196"/>
      <c r="IP90" s="196"/>
      <c r="IQ90" s="196"/>
      <c r="IR90" s="196"/>
      <c r="IS90" s="196"/>
      <c r="IT90" s="196"/>
      <c r="IU90" s="196"/>
      <c r="IV90" s="196"/>
      <c r="IW90" s="196"/>
      <c r="IX90" s="196"/>
      <c r="IY90" s="196"/>
      <c r="IZ90" s="196"/>
      <c r="JA90" s="196"/>
      <c r="JB90" s="196"/>
      <c r="JC90" s="196"/>
      <c r="JD90" s="196"/>
      <c r="JE90" s="196"/>
      <c r="JF90" s="196"/>
      <c r="JG90" s="196"/>
      <c r="JH90" s="196"/>
      <c r="JI90" s="196"/>
      <c r="JJ90" s="196"/>
      <c r="JK90" s="196"/>
      <c r="JL90" s="196"/>
      <c r="JM90" s="196"/>
      <c r="JN90" s="196"/>
      <c r="JO90" s="196"/>
      <c r="JP90" s="196"/>
      <c r="JQ90" s="196"/>
      <c r="JR90" s="196"/>
      <c r="JS90" s="196"/>
      <c r="JT90" s="196"/>
      <c r="JU90" s="196"/>
      <c r="JV90" s="196"/>
      <c r="JW90" s="196"/>
      <c r="JX90" s="196"/>
      <c r="JY90" s="196"/>
      <c r="JZ90" s="196"/>
      <c r="KA90" s="196"/>
      <c r="KB90" s="196"/>
      <c r="KC90" s="196"/>
      <c r="KD90" s="196"/>
      <c r="KE90" s="196"/>
      <c r="KF90" s="196"/>
      <c r="KG90" s="196"/>
      <c r="KH90" s="196"/>
      <c r="KI90" s="196"/>
      <c r="KJ90" s="196"/>
      <c r="KK90" s="196"/>
      <c r="KL90" s="196"/>
      <c r="KM90" s="196"/>
      <c r="KN90" s="196"/>
      <c r="KO90" s="196"/>
      <c r="KP90" s="196"/>
      <c r="KQ90" s="196"/>
      <c r="KR90" s="196"/>
      <c r="KS90" s="196"/>
      <c r="KT90" s="196"/>
      <c r="KU90" s="196"/>
      <c r="KV90" s="196"/>
      <c r="KW90" s="196"/>
      <c r="KX90" s="196"/>
      <c r="KY90" s="196"/>
      <c r="KZ90" s="196"/>
      <c r="LA90" s="196"/>
      <c r="LB90" s="196"/>
      <c r="LC90" s="196"/>
      <c r="LD90" s="196"/>
      <c r="LE90" s="196"/>
      <c r="LF90" s="196"/>
      <c r="LG90" s="196"/>
      <c r="LH90" s="196"/>
      <c r="LI90" s="196"/>
      <c r="LJ90" s="196"/>
      <c r="LK90" s="196"/>
      <c r="LL90" s="196"/>
      <c r="LM90" s="196"/>
      <c r="LN90" s="196"/>
      <c r="LO90" s="196"/>
      <c r="LP90" s="196"/>
      <c r="LQ90" s="196"/>
      <c r="LR90" s="196"/>
      <c r="LS90" s="196"/>
      <c r="LT90" s="196"/>
      <c r="LU90" s="196"/>
      <c r="LV90" s="196"/>
      <c r="LW90" s="196"/>
      <c r="LX90" s="196"/>
      <c r="LY90" s="196"/>
      <c r="LZ90" s="196"/>
      <c r="MA90" s="196"/>
      <c r="MB90" s="196"/>
      <c r="MC90" s="196"/>
      <c r="MD90" s="196"/>
      <c r="ME90" s="196"/>
      <c r="MF90" s="196"/>
      <c r="MG90" s="196"/>
      <c r="MH90" s="196"/>
      <c r="MI90" s="196"/>
      <c r="MJ90" s="196"/>
      <c r="MK90" s="196"/>
      <c r="ML90" s="196"/>
      <c r="MM90" s="196"/>
      <c r="MN90" s="196"/>
      <c r="MO90" s="196"/>
      <c r="MP90" s="196"/>
      <c r="MQ90" s="196"/>
      <c r="MR90" s="196"/>
      <c r="MS90" s="196"/>
      <c r="MT90" s="196"/>
      <c r="MU90" s="196"/>
      <c r="MV90" s="196"/>
      <c r="MW90" s="196"/>
      <c r="MX90" s="196"/>
      <c r="MY90" s="196"/>
      <c r="MZ90" s="196"/>
      <c r="NA90" s="196"/>
      <c r="NB90" s="196"/>
      <c r="NC90" s="196"/>
      <c r="ND90" s="196"/>
      <c r="NE90" s="196"/>
      <c r="NF90" s="196"/>
      <c r="NG90" s="196"/>
      <c r="NH90" s="196"/>
      <c r="NI90" s="196"/>
      <c r="NJ90" s="196"/>
      <c r="NK90" s="196"/>
      <c r="NL90" s="196"/>
      <c r="NM90" s="196"/>
      <c r="NN90" s="196"/>
      <c r="NO90" s="196"/>
      <c r="NP90" s="196"/>
      <c r="NQ90" s="196"/>
      <c r="NR90" s="196"/>
      <c r="NS90" s="196"/>
      <c r="NT90" s="196"/>
      <c r="NU90" s="196"/>
      <c r="NV90" s="196"/>
      <c r="NW90" s="196"/>
      <c r="NX90" s="196"/>
      <c r="NY90" s="196"/>
      <c r="NZ90" s="196"/>
      <c r="OA90" s="196"/>
      <c r="OB90" s="196"/>
      <c r="OC90" s="196"/>
      <c r="OD90" s="196"/>
      <c r="OE90" s="196"/>
      <c r="OF90" s="196"/>
      <c r="OG90" s="196"/>
      <c r="OH90" s="196"/>
      <c r="OI90" s="196"/>
      <c r="OJ90" s="196"/>
      <c r="OK90" s="196"/>
      <c r="OL90" s="196"/>
      <c r="OM90" s="196"/>
      <c r="ON90" s="196"/>
      <c r="OO90" s="196"/>
      <c r="OP90" s="196"/>
      <c r="OQ90" s="196"/>
      <c r="OR90" s="196"/>
      <c r="OS90" s="196"/>
      <c r="OT90" s="196"/>
      <c r="OU90" s="196"/>
      <c r="OV90" s="196"/>
      <c r="OW90" s="196"/>
      <c r="OX90" s="196"/>
      <c r="OY90" s="196"/>
      <c r="OZ90" s="196"/>
      <c r="PA90" s="196"/>
      <c r="PB90" s="196"/>
      <c r="PC90" s="196"/>
      <c r="PD90" s="196"/>
      <c r="PE90" s="196"/>
      <c r="PF90" s="196"/>
      <c r="PG90" s="196"/>
      <c r="PH90" s="196"/>
      <c r="PI90" s="196"/>
      <c r="PJ90" s="196"/>
      <c r="PK90" s="196"/>
      <c r="PL90" s="196"/>
      <c r="PM90" s="196"/>
      <c r="PN90" s="196"/>
      <c r="PO90" s="196"/>
      <c r="PP90" s="196"/>
      <c r="PQ90" s="196"/>
      <c r="PR90" s="196"/>
      <c r="PS90" s="196"/>
      <c r="PT90" s="196"/>
      <c r="PU90" s="196"/>
      <c r="PV90" s="196"/>
      <c r="PW90" s="196"/>
      <c r="PX90" s="196"/>
      <c r="PY90" s="196"/>
      <c r="PZ90" s="196"/>
      <c r="QA90" s="196"/>
      <c r="QB90" s="196"/>
      <c r="QC90" s="196"/>
      <c r="QD90" s="196"/>
      <c r="QE90" s="196"/>
      <c r="QF90" s="196"/>
      <c r="QG90" s="196"/>
      <c r="QH90" s="196"/>
      <c r="QI90" s="196"/>
      <c r="QJ90" s="196"/>
      <c r="QK90" s="196"/>
      <c r="QL90" s="196"/>
      <c r="QM90" s="196"/>
      <c r="QN90" s="196"/>
      <c r="QO90" s="196"/>
      <c r="QP90" s="196"/>
      <c r="QQ90" s="196"/>
      <c r="QR90" s="196"/>
      <c r="QS90" s="196"/>
      <c r="QT90" s="196"/>
      <c r="QU90" s="196"/>
      <c r="QV90" s="196"/>
      <c r="QW90" s="196"/>
      <c r="QX90" s="196"/>
      <c r="QY90" s="196"/>
      <c r="QZ90" s="196"/>
      <c r="RA90" s="196"/>
      <c r="RB90" s="196"/>
      <c r="RC90" s="196"/>
      <c r="RD90" s="196"/>
      <c r="RE90" s="196"/>
      <c r="RF90" s="196"/>
      <c r="RG90" s="196"/>
      <c r="RH90" s="196"/>
      <c r="RI90" s="196"/>
      <c r="RJ90" s="196"/>
      <c r="RK90" s="196"/>
      <c r="RL90" s="196"/>
      <c r="RM90" s="196"/>
      <c r="RN90" s="196"/>
      <c r="RO90" s="196"/>
      <c r="RP90" s="196"/>
      <c r="RQ90" s="196"/>
      <c r="RR90" s="196"/>
      <c r="RS90" s="196"/>
      <c r="RT90" s="196"/>
      <c r="RU90" s="196"/>
      <c r="RV90" s="196"/>
      <c r="RW90" s="196"/>
      <c r="RX90" s="196"/>
      <c r="RY90" s="196"/>
    </row>
    <row r="91" s="195" customFormat="1" spans="1:493">
      <c r="A91" s="206"/>
      <c r="B91" s="200">
        <v>7</v>
      </c>
      <c r="C91" s="201" t="s">
        <v>2925</v>
      </c>
      <c r="D91" s="201" t="s">
        <v>2926</v>
      </c>
      <c r="E91" s="203">
        <v>57.42</v>
      </c>
      <c r="F91" s="203">
        <v>15</v>
      </c>
      <c r="G91" s="203">
        <v>8</v>
      </c>
      <c r="H91" s="200">
        <v>120</v>
      </c>
      <c r="I91" s="200">
        <v>459.36</v>
      </c>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5"/>
      <c r="AY91" s="205"/>
      <c r="AZ91" s="205"/>
      <c r="BA91" s="205"/>
      <c r="BB91" s="205"/>
      <c r="BC91" s="205"/>
      <c r="BD91" s="205"/>
      <c r="BE91" s="205"/>
      <c r="BF91" s="205"/>
      <c r="BG91" s="205"/>
      <c r="BH91" s="205"/>
      <c r="BI91" s="205"/>
      <c r="BJ91" s="205"/>
      <c r="BK91" s="205"/>
      <c r="BL91" s="205"/>
      <c r="BM91" s="205"/>
      <c r="BN91" s="205"/>
      <c r="BO91" s="205"/>
      <c r="BP91" s="205"/>
      <c r="BQ91" s="205"/>
      <c r="BR91" s="205"/>
      <c r="BS91" s="205"/>
      <c r="BT91" s="205"/>
      <c r="BU91" s="205"/>
      <c r="BV91" s="205"/>
      <c r="BW91" s="205"/>
      <c r="BX91" s="205"/>
      <c r="BY91" s="205"/>
      <c r="BZ91" s="205"/>
      <c r="CA91" s="205"/>
      <c r="CB91" s="205"/>
      <c r="CC91" s="205"/>
      <c r="CD91" s="205"/>
      <c r="CE91" s="205"/>
      <c r="CF91" s="205"/>
      <c r="CG91" s="205"/>
      <c r="CH91" s="205"/>
      <c r="CI91" s="205"/>
      <c r="CJ91" s="205"/>
      <c r="CK91" s="205"/>
      <c r="CL91" s="205"/>
      <c r="CM91" s="205"/>
      <c r="CN91" s="205"/>
      <c r="CO91" s="205"/>
      <c r="CP91" s="205"/>
      <c r="CQ91" s="205"/>
      <c r="CR91" s="205"/>
      <c r="CS91" s="205"/>
      <c r="CT91" s="205"/>
      <c r="CU91" s="205"/>
      <c r="CV91" s="205"/>
      <c r="CW91" s="205"/>
      <c r="CX91" s="205"/>
      <c r="CY91" s="205"/>
      <c r="CZ91" s="205"/>
      <c r="DA91" s="205"/>
      <c r="DB91" s="205"/>
      <c r="DC91" s="205"/>
      <c r="DD91" s="205"/>
      <c r="DE91" s="205"/>
      <c r="DF91" s="205"/>
      <c r="DG91" s="205"/>
      <c r="DH91" s="205"/>
      <c r="DI91" s="205"/>
      <c r="DJ91" s="205"/>
      <c r="DK91" s="205"/>
      <c r="DL91" s="205"/>
      <c r="DM91" s="205"/>
      <c r="DN91" s="205"/>
      <c r="DO91" s="205"/>
      <c r="DP91" s="205"/>
      <c r="DQ91" s="205"/>
      <c r="DR91" s="205"/>
      <c r="DS91" s="205"/>
      <c r="DT91" s="205"/>
      <c r="DU91" s="205"/>
      <c r="DV91" s="205"/>
      <c r="DW91" s="205"/>
      <c r="DX91" s="205"/>
      <c r="DY91" s="205"/>
      <c r="DZ91" s="205"/>
      <c r="EA91" s="205"/>
      <c r="EB91" s="205"/>
      <c r="EC91" s="205"/>
      <c r="ED91" s="205"/>
      <c r="EE91" s="205"/>
      <c r="EF91" s="205"/>
      <c r="EG91" s="205"/>
      <c r="EH91" s="205"/>
      <c r="EI91" s="205"/>
      <c r="EJ91" s="205"/>
      <c r="EK91" s="205"/>
      <c r="EL91" s="205"/>
      <c r="EM91" s="205"/>
      <c r="EN91" s="205"/>
      <c r="EO91" s="205"/>
      <c r="EP91" s="205"/>
      <c r="EQ91" s="205"/>
      <c r="ER91" s="205"/>
      <c r="ES91" s="205"/>
      <c r="ET91" s="205"/>
      <c r="EU91" s="205"/>
      <c r="EV91" s="205"/>
      <c r="EW91" s="205"/>
      <c r="EX91" s="205"/>
      <c r="EY91" s="205"/>
      <c r="EZ91" s="205"/>
      <c r="FA91" s="205"/>
      <c r="FB91" s="205"/>
      <c r="FC91" s="205"/>
      <c r="FD91" s="205"/>
      <c r="FE91" s="205"/>
      <c r="FF91" s="205"/>
      <c r="FG91" s="205"/>
      <c r="FH91" s="205"/>
      <c r="FI91" s="205"/>
      <c r="FJ91" s="205"/>
      <c r="FK91" s="205"/>
      <c r="FL91" s="205"/>
      <c r="FM91" s="205"/>
      <c r="FN91" s="205"/>
      <c r="FO91" s="205"/>
      <c r="FP91" s="205"/>
      <c r="FQ91" s="205"/>
      <c r="FR91" s="205"/>
      <c r="FS91" s="205"/>
      <c r="FT91" s="205"/>
      <c r="FU91" s="205"/>
      <c r="FV91" s="205"/>
      <c r="FW91" s="205"/>
      <c r="FX91" s="205"/>
      <c r="FY91" s="205"/>
      <c r="FZ91" s="205"/>
      <c r="GA91" s="205"/>
      <c r="GB91" s="205"/>
      <c r="GC91" s="205"/>
      <c r="GD91" s="205"/>
      <c r="GE91" s="205"/>
      <c r="GF91" s="205"/>
      <c r="GG91" s="205"/>
      <c r="GH91" s="205"/>
      <c r="GI91" s="205"/>
      <c r="GJ91" s="205"/>
      <c r="GK91" s="205"/>
      <c r="GL91" s="205"/>
      <c r="GM91" s="205"/>
      <c r="GN91" s="205"/>
      <c r="GO91" s="205"/>
      <c r="GP91" s="205"/>
      <c r="GQ91" s="205"/>
      <c r="GR91" s="205"/>
      <c r="GS91" s="205"/>
      <c r="GT91" s="205"/>
      <c r="GU91" s="205"/>
      <c r="GV91" s="205"/>
      <c r="GW91" s="205"/>
      <c r="GX91" s="205"/>
      <c r="GY91" s="205"/>
      <c r="GZ91" s="205"/>
      <c r="HA91" s="205"/>
      <c r="HB91" s="205"/>
      <c r="HC91" s="205"/>
      <c r="HD91" s="205"/>
      <c r="HE91" s="205"/>
      <c r="HF91" s="205"/>
      <c r="HG91" s="205"/>
      <c r="HH91" s="205"/>
      <c r="HI91" s="205"/>
      <c r="HJ91" s="205"/>
      <c r="HK91" s="205"/>
      <c r="HL91" s="205"/>
      <c r="HM91" s="205"/>
      <c r="HN91" s="205"/>
      <c r="HO91" s="205"/>
      <c r="HP91" s="205"/>
      <c r="HQ91" s="205"/>
      <c r="HR91" s="205"/>
      <c r="HS91" s="205"/>
      <c r="HT91" s="205"/>
      <c r="HU91" s="205"/>
      <c r="HV91" s="205"/>
      <c r="HW91" s="205"/>
      <c r="HX91" s="205"/>
      <c r="HY91" s="205"/>
      <c r="HZ91" s="205"/>
      <c r="IA91" s="205"/>
      <c r="IB91" s="205"/>
      <c r="IC91" s="205"/>
      <c r="ID91" s="205"/>
      <c r="IE91" s="205"/>
      <c r="IF91" s="205"/>
      <c r="IG91" s="205"/>
      <c r="IH91" s="205"/>
      <c r="II91" s="205"/>
      <c r="IJ91" s="205"/>
      <c r="IK91" s="205"/>
      <c r="IL91" s="205"/>
      <c r="IM91" s="205"/>
      <c r="IN91" s="205"/>
      <c r="IO91" s="205"/>
      <c r="IP91" s="205"/>
      <c r="IQ91" s="205"/>
      <c r="IR91" s="205"/>
      <c r="IS91" s="205"/>
      <c r="IT91" s="205"/>
      <c r="IU91" s="205"/>
      <c r="IV91" s="205"/>
      <c r="IW91" s="205"/>
      <c r="IX91" s="205"/>
      <c r="IY91" s="205"/>
      <c r="IZ91" s="205"/>
      <c r="JA91" s="205"/>
      <c r="JB91" s="205"/>
      <c r="JC91" s="205"/>
      <c r="JD91" s="205"/>
      <c r="JE91" s="205"/>
      <c r="JF91" s="205"/>
      <c r="JG91" s="205"/>
      <c r="JH91" s="205"/>
      <c r="JI91" s="205"/>
      <c r="JJ91" s="205"/>
      <c r="JK91" s="205"/>
      <c r="JL91" s="205"/>
      <c r="JM91" s="205"/>
      <c r="JN91" s="205"/>
      <c r="JO91" s="205"/>
      <c r="JP91" s="205"/>
      <c r="JQ91" s="205"/>
      <c r="JR91" s="205"/>
      <c r="JS91" s="205"/>
      <c r="JT91" s="205"/>
      <c r="JU91" s="205"/>
      <c r="JV91" s="205"/>
      <c r="JW91" s="205"/>
      <c r="JX91" s="205"/>
      <c r="JY91" s="205"/>
      <c r="JZ91" s="205"/>
      <c r="KA91" s="205"/>
      <c r="KB91" s="205"/>
      <c r="KC91" s="205"/>
      <c r="KD91" s="205"/>
      <c r="KE91" s="205"/>
      <c r="KF91" s="205"/>
      <c r="KG91" s="205"/>
      <c r="KH91" s="205"/>
      <c r="KI91" s="205"/>
      <c r="KJ91" s="205"/>
      <c r="KK91" s="205"/>
      <c r="KL91" s="205"/>
      <c r="KM91" s="205"/>
      <c r="KN91" s="205"/>
      <c r="KO91" s="205"/>
      <c r="KP91" s="205"/>
      <c r="KQ91" s="205"/>
      <c r="KR91" s="205"/>
      <c r="KS91" s="205"/>
      <c r="KT91" s="205"/>
      <c r="KU91" s="205"/>
      <c r="KV91" s="205"/>
      <c r="KW91" s="205"/>
      <c r="KX91" s="205"/>
      <c r="KY91" s="205"/>
      <c r="KZ91" s="205"/>
      <c r="LA91" s="205"/>
      <c r="LB91" s="205"/>
      <c r="LC91" s="205"/>
      <c r="LD91" s="205"/>
      <c r="LE91" s="205"/>
      <c r="LF91" s="205"/>
      <c r="LG91" s="205"/>
      <c r="LH91" s="205"/>
      <c r="LI91" s="205"/>
      <c r="LJ91" s="205"/>
      <c r="LK91" s="205"/>
      <c r="LL91" s="205"/>
      <c r="LM91" s="205"/>
      <c r="LN91" s="205"/>
      <c r="LO91" s="205"/>
      <c r="LP91" s="205"/>
      <c r="LQ91" s="205"/>
      <c r="LR91" s="205"/>
      <c r="LS91" s="205"/>
      <c r="LT91" s="205"/>
      <c r="LU91" s="205"/>
      <c r="LV91" s="205"/>
      <c r="LW91" s="205"/>
      <c r="LX91" s="205"/>
      <c r="LY91" s="205"/>
      <c r="LZ91" s="205"/>
      <c r="MA91" s="205"/>
      <c r="MB91" s="205"/>
      <c r="MC91" s="205"/>
      <c r="MD91" s="205"/>
      <c r="ME91" s="205"/>
      <c r="MF91" s="205"/>
      <c r="MG91" s="205"/>
      <c r="MH91" s="205"/>
      <c r="MI91" s="205"/>
      <c r="MJ91" s="205"/>
      <c r="MK91" s="205"/>
      <c r="ML91" s="205"/>
      <c r="MM91" s="205"/>
      <c r="MN91" s="205"/>
      <c r="MO91" s="205"/>
      <c r="MP91" s="205"/>
      <c r="MQ91" s="205"/>
      <c r="MR91" s="205"/>
      <c r="MS91" s="205"/>
      <c r="MT91" s="205"/>
      <c r="MU91" s="205"/>
      <c r="MV91" s="205"/>
      <c r="MW91" s="205"/>
      <c r="MX91" s="205"/>
      <c r="MY91" s="205"/>
      <c r="MZ91" s="205"/>
      <c r="NA91" s="205"/>
      <c r="NB91" s="205"/>
      <c r="NC91" s="205"/>
      <c r="ND91" s="205"/>
      <c r="NE91" s="205"/>
      <c r="NF91" s="205"/>
      <c r="NG91" s="205"/>
      <c r="NH91" s="205"/>
      <c r="NI91" s="205"/>
      <c r="NJ91" s="205"/>
      <c r="NK91" s="205"/>
      <c r="NL91" s="205"/>
      <c r="NM91" s="205"/>
      <c r="NN91" s="205"/>
      <c r="NO91" s="205"/>
      <c r="NP91" s="205"/>
      <c r="NQ91" s="205"/>
      <c r="NR91" s="205"/>
      <c r="NS91" s="205"/>
      <c r="NT91" s="205"/>
      <c r="NU91" s="205"/>
      <c r="NV91" s="205"/>
      <c r="NW91" s="205"/>
      <c r="NX91" s="205"/>
      <c r="NY91" s="205"/>
      <c r="NZ91" s="205"/>
      <c r="OA91" s="205"/>
      <c r="OB91" s="205"/>
      <c r="OC91" s="205"/>
      <c r="OD91" s="205"/>
      <c r="OE91" s="205"/>
      <c r="OF91" s="205"/>
      <c r="OG91" s="205"/>
      <c r="OH91" s="205"/>
      <c r="OI91" s="205"/>
      <c r="OJ91" s="205"/>
      <c r="OK91" s="205"/>
      <c r="OL91" s="205"/>
      <c r="OM91" s="205"/>
      <c r="ON91" s="205"/>
      <c r="OO91" s="205"/>
      <c r="OP91" s="205"/>
      <c r="OQ91" s="205"/>
      <c r="OR91" s="205"/>
      <c r="OS91" s="205"/>
      <c r="OT91" s="205"/>
      <c r="OU91" s="205"/>
      <c r="OV91" s="205"/>
      <c r="OW91" s="205"/>
      <c r="OX91" s="205"/>
      <c r="OY91" s="205"/>
      <c r="OZ91" s="205"/>
      <c r="PA91" s="205"/>
      <c r="PB91" s="205"/>
      <c r="PC91" s="205"/>
      <c r="PD91" s="205"/>
      <c r="PE91" s="205"/>
      <c r="PF91" s="205"/>
      <c r="PG91" s="205"/>
      <c r="PH91" s="205"/>
      <c r="PI91" s="205"/>
      <c r="PJ91" s="205"/>
      <c r="PK91" s="205"/>
      <c r="PL91" s="205"/>
      <c r="PM91" s="205"/>
      <c r="PN91" s="205"/>
      <c r="PO91" s="205"/>
      <c r="PP91" s="205"/>
      <c r="PQ91" s="205"/>
      <c r="PR91" s="205"/>
      <c r="PS91" s="205"/>
      <c r="PT91" s="205"/>
      <c r="PU91" s="205"/>
      <c r="PV91" s="205"/>
      <c r="PW91" s="205"/>
      <c r="PX91" s="205"/>
      <c r="PY91" s="205"/>
      <c r="PZ91" s="205"/>
      <c r="QA91" s="205"/>
      <c r="QB91" s="205"/>
      <c r="QC91" s="205"/>
      <c r="QD91" s="205"/>
      <c r="QE91" s="205"/>
      <c r="QF91" s="205"/>
      <c r="QG91" s="205"/>
      <c r="QH91" s="205"/>
      <c r="QI91" s="205"/>
      <c r="QJ91" s="205"/>
      <c r="QK91" s="205"/>
      <c r="QL91" s="205"/>
      <c r="QM91" s="205"/>
      <c r="QN91" s="205"/>
      <c r="QO91" s="205"/>
      <c r="QP91" s="205"/>
      <c r="QQ91" s="205"/>
      <c r="QR91" s="205"/>
      <c r="QS91" s="205"/>
      <c r="QT91" s="205"/>
      <c r="QU91" s="205"/>
      <c r="QV91" s="205"/>
      <c r="QW91" s="205"/>
      <c r="QX91" s="205"/>
      <c r="QY91" s="205"/>
      <c r="QZ91" s="205"/>
      <c r="RA91" s="205"/>
      <c r="RB91" s="205"/>
      <c r="RC91" s="205"/>
      <c r="RD91" s="205"/>
      <c r="RE91" s="205"/>
      <c r="RF91" s="205"/>
      <c r="RG91" s="205"/>
      <c r="RH91" s="205"/>
      <c r="RI91" s="205"/>
      <c r="RJ91" s="205"/>
      <c r="RK91" s="205"/>
      <c r="RL91" s="205"/>
      <c r="RM91" s="205"/>
      <c r="RN91" s="205"/>
      <c r="RO91" s="205"/>
      <c r="RP91" s="205"/>
      <c r="RQ91" s="205"/>
      <c r="RR91" s="205"/>
      <c r="RS91" s="205"/>
      <c r="RT91" s="205"/>
      <c r="RU91" s="205"/>
      <c r="RV91" s="205"/>
      <c r="RW91" s="205"/>
      <c r="RX91" s="205"/>
      <c r="RY91" s="205"/>
    </row>
    <row r="92" s="195" customFormat="1" spans="1:493">
      <c r="A92" s="206"/>
      <c r="B92" s="200">
        <v>8</v>
      </c>
      <c r="C92" s="201" t="s">
        <v>2927</v>
      </c>
      <c r="D92" s="201" t="s">
        <v>2928</v>
      </c>
      <c r="E92" s="203">
        <v>55</v>
      </c>
      <c r="F92" s="203">
        <v>24</v>
      </c>
      <c r="G92" s="203">
        <v>5</v>
      </c>
      <c r="H92" s="200">
        <v>120</v>
      </c>
      <c r="I92" s="200">
        <v>275</v>
      </c>
      <c r="J92" s="205"/>
      <c r="K92" s="205"/>
      <c r="L92" s="205"/>
      <c r="M92" s="205"/>
      <c r="N92" s="205"/>
      <c r="O92" s="205"/>
      <c r="P92" s="205"/>
      <c r="Q92" s="205"/>
      <c r="R92" s="205"/>
      <c r="S92" s="205"/>
      <c r="T92" s="205"/>
      <c r="U92" s="205"/>
      <c r="V92" s="205"/>
      <c r="W92" s="205"/>
      <c r="X92" s="205"/>
      <c r="Y92" s="205"/>
      <c r="Z92" s="205"/>
      <c r="AA92" s="205"/>
      <c r="AB92" s="205"/>
      <c r="AC92" s="205"/>
      <c r="AD92" s="205"/>
      <c r="AE92" s="205"/>
      <c r="AF92" s="205"/>
      <c r="AG92" s="205"/>
      <c r="AH92" s="205"/>
      <c r="AI92" s="205"/>
      <c r="AJ92" s="205"/>
      <c r="AK92" s="205"/>
      <c r="AL92" s="205"/>
      <c r="AM92" s="205"/>
      <c r="AN92" s="205"/>
      <c r="AO92" s="205"/>
      <c r="AP92" s="205"/>
      <c r="AQ92" s="205"/>
      <c r="AR92" s="205"/>
      <c r="AS92" s="205"/>
      <c r="AT92" s="205"/>
      <c r="AU92" s="205"/>
      <c r="AV92" s="205"/>
      <c r="AW92" s="205"/>
      <c r="AX92" s="205"/>
      <c r="AY92" s="205"/>
      <c r="AZ92" s="205"/>
      <c r="BA92" s="205"/>
      <c r="BB92" s="205"/>
      <c r="BC92" s="205"/>
      <c r="BD92" s="205"/>
      <c r="BE92" s="205"/>
      <c r="BF92" s="205"/>
      <c r="BG92" s="205"/>
      <c r="BH92" s="205"/>
      <c r="BI92" s="205"/>
      <c r="BJ92" s="205"/>
      <c r="BK92" s="205"/>
      <c r="BL92" s="205"/>
      <c r="BM92" s="205"/>
      <c r="BN92" s="205"/>
      <c r="BO92" s="205"/>
      <c r="BP92" s="205"/>
      <c r="BQ92" s="205"/>
      <c r="BR92" s="205"/>
      <c r="BS92" s="205"/>
      <c r="BT92" s="205"/>
      <c r="BU92" s="205"/>
      <c r="BV92" s="205"/>
      <c r="BW92" s="205"/>
      <c r="BX92" s="205"/>
      <c r="BY92" s="205"/>
      <c r="BZ92" s="205"/>
      <c r="CA92" s="205"/>
      <c r="CB92" s="205"/>
      <c r="CC92" s="205"/>
      <c r="CD92" s="205"/>
      <c r="CE92" s="205"/>
      <c r="CF92" s="205"/>
      <c r="CG92" s="205"/>
      <c r="CH92" s="205"/>
      <c r="CI92" s="205"/>
      <c r="CJ92" s="205"/>
      <c r="CK92" s="205"/>
      <c r="CL92" s="205"/>
      <c r="CM92" s="205"/>
      <c r="CN92" s="205"/>
      <c r="CO92" s="205"/>
      <c r="CP92" s="205"/>
      <c r="CQ92" s="205"/>
      <c r="CR92" s="205"/>
      <c r="CS92" s="205"/>
      <c r="CT92" s="205"/>
      <c r="CU92" s="205"/>
      <c r="CV92" s="205"/>
      <c r="CW92" s="205"/>
      <c r="CX92" s="205"/>
      <c r="CY92" s="205"/>
      <c r="CZ92" s="205"/>
      <c r="DA92" s="205"/>
      <c r="DB92" s="205"/>
      <c r="DC92" s="205"/>
      <c r="DD92" s="205"/>
      <c r="DE92" s="205"/>
      <c r="DF92" s="205"/>
      <c r="DG92" s="205"/>
      <c r="DH92" s="205"/>
      <c r="DI92" s="205"/>
      <c r="DJ92" s="205"/>
      <c r="DK92" s="205"/>
      <c r="DL92" s="205"/>
      <c r="DM92" s="205"/>
      <c r="DN92" s="205"/>
      <c r="DO92" s="205"/>
      <c r="DP92" s="205"/>
      <c r="DQ92" s="205"/>
      <c r="DR92" s="205"/>
      <c r="DS92" s="205"/>
      <c r="DT92" s="205"/>
      <c r="DU92" s="205"/>
      <c r="DV92" s="205"/>
      <c r="DW92" s="205"/>
      <c r="DX92" s="205"/>
      <c r="DY92" s="205"/>
      <c r="DZ92" s="205"/>
      <c r="EA92" s="205"/>
      <c r="EB92" s="205"/>
      <c r="EC92" s="205"/>
      <c r="ED92" s="205"/>
      <c r="EE92" s="205"/>
      <c r="EF92" s="205"/>
      <c r="EG92" s="205"/>
      <c r="EH92" s="205"/>
      <c r="EI92" s="205"/>
      <c r="EJ92" s="205"/>
      <c r="EK92" s="205"/>
      <c r="EL92" s="205"/>
      <c r="EM92" s="205"/>
      <c r="EN92" s="205"/>
      <c r="EO92" s="205"/>
      <c r="EP92" s="205"/>
      <c r="EQ92" s="205"/>
      <c r="ER92" s="205"/>
      <c r="ES92" s="205"/>
      <c r="ET92" s="205"/>
      <c r="EU92" s="205"/>
      <c r="EV92" s="205"/>
      <c r="EW92" s="205"/>
      <c r="EX92" s="205"/>
      <c r="EY92" s="205"/>
      <c r="EZ92" s="205"/>
      <c r="FA92" s="205"/>
      <c r="FB92" s="205"/>
      <c r="FC92" s="205"/>
      <c r="FD92" s="205"/>
      <c r="FE92" s="205"/>
      <c r="FF92" s="205"/>
      <c r="FG92" s="205"/>
      <c r="FH92" s="205"/>
      <c r="FI92" s="205"/>
      <c r="FJ92" s="205"/>
      <c r="FK92" s="205"/>
      <c r="FL92" s="205"/>
      <c r="FM92" s="205"/>
      <c r="FN92" s="205"/>
      <c r="FO92" s="205"/>
      <c r="FP92" s="205"/>
      <c r="FQ92" s="205"/>
      <c r="FR92" s="205"/>
      <c r="FS92" s="205"/>
      <c r="FT92" s="205"/>
      <c r="FU92" s="205"/>
      <c r="FV92" s="205"/>
      <c r="FW92" s="205"/>
      <c r="FX92" s="205"/>
      <c r="FY92" s="205"/>
      <c r="FZ92" s="205"/>
      <c r="GA92" s="205"/>
      <c r="GB92" s="205"/>
      <c r="GC92" s="205"/>
      <c r="GD92" s="205"/>
      <c r="GE92" s="205"/>
      <c r="GF92" s="205"/>
      <c r="GG92" s="205"/>
      <c r="GH92" s="205"/>
      <c r="GI92" s="205"/>
      <c r="GJ92" s="205"/>
      <c r="GK92" s="205"/>
      <c r="GL92" s="205"/>
      <c r="GM92" s="205"/>
      <c r="GN92" s="205"/>
      <c r="GO92" s="205"/>
      <c r="GP92" s="205"/>
      <c r="GQ92" s="205"/>
      <c r="GR92" s="205"/>
      <c r="GS92" s="205"/>
      <c r="GT92" s="205"/>
      <c r="GU92" s="205"/>
      <c r="GV92" s="205"/>
      <c r="GW92" s="205"/>
      <c r="GX92" s="205"/>
      <c r="GY92" s="205"/>
      <c r="GZ92" s="205"/>
      <c r="HA92" s="205"/>
      <c r="HB92" s="205"/>
      <c r="HC92" s="205"/>
      <c r="HD92" s="205"/>
      <c r="HE92" s="205"/>
      <c r="HF92" s="205"/>
      <c r="HG92" s="205"/>
      <c r="HH92" s="205"/>
      <c r="HI92" s="205"/>
      <c r="HJ92" s="205"/>
      <c r="HK92" s="205"/>
      <c r="HL92" s="205"/>
      <c r="HM92" s="205"/>
      <c r="HN92" s="205"/>
      <c r="HO92" s="205"/>
      <c r="HP92" s="205"/>
      <c r="HQ92" s="205"/>
      <c r="HR92" s="205"/>
      <c r="HS92" s="205"/>
      <c r="HT92" s="205"/>
      <c r="HU92" s="205"/>
      <c r="HV92" s="205"/>
      <c r="HW92" s="205"/>
      <c r="HX92" s="205"/>
      <c r="HY92" s="205"/>
      <c r="HZ92" s="205"/>
      <c r="IA92" s="205"/>
      <c r="IB92" s="205"/>
      <c r="IC92" s="205"/>
      <c r="ID92" s="205"/>
      <c r="IE92" s="205"/>
      <c r="IF92" s="205"/>
      <c r="IG92" s="205"/>
      <c r="IH92" s="205"/>
      <c r="II92" s="205"/>
      <c r="IJ92" s="205"/>
      <c r="IK92" s="205"/>
      <c r="IL92" s="205"/>
      <c r="IM92" s="205"/>
      <c r="IN92" s="205"/>
      <c r="IO92" s="205"/>
      <c r="IP92" s="205"/>
      <c r="IQ92" s="205"/>
      <c r="IR92" s="205"/>
      <c r="IS92" s="205"/>
      <c r="IT92" s="205"/>
      <c r="IU92" s="205"/>
      <c r="IV92" s="205"/>
      <c r="IW92" s="205"/>
      <c r="IX92" s="205"/>
      <c r="IY92" s="205"/>
      <c r="IZ92" s="205"/>
      <c r="JA92" s="205"/>
      <c r="JB92" s="205"/>
      <c r="JC92" s="205"/>
      <c r="JD92" s="205"/>
      <c r="JE92" s="205"/>
      <c r="JF92" s="205"/>
      <c r="JG92" s="205"/>
      <c r="JH92" s="205"/>
      <c r="JI92" s="205"/>
      <c r="JJ92" s="205"/>
      <c r="JK92" s="205"/>
      <c r="JL92" s="205"/>
      <c r="JM92" s="205"/>
      <c r="JN92" s="205"/>
      <c r="JO92" s="205"/>
      <c r="JP92" s="205"/>
      <c r="JQ92" s="205"/>
      <c r="JR92" s="205"/>
      <c r="JS92" s="205"/>
      <c r="JT92" s="205"/>
      <c r="JU92" s="205"/>
      <c r="JV92" s="205"/>
      <c r="JW92" s="205"/>
      <c r="JX92" s="205"/>
      <c r="JY92" s="205"/>
      <c r="JZ92" s="205"/>
      <c r="KA92" s="205"/>
      <c r="KB92" s="205"/>
      <c r="KC92" s="205"/>
      <c r="KD92" s="205"/>
      <c r="KE92" s="205"/>
      <c r="KF92" s="205"/>
      <c r="KG92" s="205"/>
      <c r="KH92" s="205"/>
      <c r="KI92" s="205"/>
      <c r="KJ92" s="205"/>
      <c r="KK92" s="205"/>
      <c r="KL92" s="205"/>
      <c r="KM92" s="205"/>
      <c r="KN92" s="205"/>
      <c r="KO92" s="205"/>
      <c r="KP92" s="205"/>
      <c r="KQ92" s="205"/>
      <c r="KR92" s="205"/>
      <c r="KS92" s="205"/>
      <c r="KT92" s="205"/>
      <c r="KU92" s="205"/>
      <c r="KV92" s="205"/>
      <c r="KW92" s="205"/>
      <c r="KX92" s="205"/>
      <c r="KY92" s="205"/>
      <c r="KZ92" s="205"/>
      <c r="LA92" s="205"/>
      <c r="LB92" s="205"/>
      <c r="LC92" s="205"/>
      <c r="LD92" s="205"/>
      <c r="LE92" s="205"/>
      <c r="LF92" s="205"/>
      <c r="LG92" s="205"/>
      <c r="LH92" s="205"/>
      <c r="LI92" s="205"/>
      <c r="LJ92" s="205"/>
      <c r="LK92" s="205"/>
      <c r="LL92" s="205"/>
      <c r="LM92" s="205"/>
      <c r="LN92" s="205"/>
      <c r="LO92" s="205"/>
      <c r="LP92" s="205"/>
      <c r="LQ92" s="205"/>
      <c r="LR92" s="205"/>
      <c r="LS92" s="205"/>
      <c r="LT92" s="205"/>
      <c r="LU92" s="205"/>
      <c r="LV92" s="205"/>
      <c r="LW92" s="205"/>
      <c r="LX92" s="205"/>
      <c r="LY92" s="205"/>
      <c r="LZ92" s="205"/>
      <c r="MA92" s="205"/>
      <c r="MB92" s="205"/>
      <c r="MC92" s="205"/>
      <c r="MD92" s="205"/>
      <c r="ME92" s="205"/>
      <c r="MF92" s="205"/>
      <c r="MG92" s="205"/>
      <c r="MH92" s="205"/>
      <c r="MI92" s="205"/>
      <c r="MJ92" s="205"/>
      <c r="MK92" s="205"/>
      <c r="ML92" s="205"/>
      <c r="MM92" s="205"/>
      <c r="MN92" s="205"/>
      <c r="MO92" s="205"/>
      <c r="MP92" s="205"/>
      <c r="MQ92" s="205"/>
      <c r="MR92" s="205"/>
      <c r="MS92" s="205"/>
      <c r="MT92" s="205"/>
      <c r="MU92" s="205"/>
      <c r="MV92" s="205"/>
      <c r="MW92" s="205"/>
      <c r="MX92" s="205"/>
      <c r="MY92" s="205"/>
      <c r="MZ92" s="205"/>
      <c r="NA92" s="205"/>
      <c r="NB92" s="205"/>
      <c r="NC92" s="205"/>
      <c r="ND92" s="205"/>
      <c r="NE92" s="205"/>
      <c r="NF92" s="205"/>
      <c r="NG92" s="205"/>
      <c r="NH92" s="205"/>
      <c r="NI92" s="205"/>
      <c r="NJ92" s="205"/>
      <c r="NK92" s="205"/>
      <c r="NL92" s="205"/>
      <c r="NM92" s="205"/>
      <c r="NN92" s="205"/>
      <c r="NO92" s="205"/>
      <c r="NP92" s="205"/>
      <c r="NQ92" s="205"/>
      <c r="NR92" s="205"/>
      <c r="NS92" s="205"/>
      <c r="NT92" s="205"/>
      <c r="NU92" s="205"/>
      <c r="NV92" s="205"/>
      <c r="NW92" s="205"/>
      <c r="NX92" s="205"/>
      <c r="NY92" s="205"/>
      <c r="NZ92" s="205"/>
      <c r="OA92" s="205"/>
      <c r="OB92" s="205"/>
      <c r="OC92" s="205"/>
      <c r="OD92" s="205"/>
      <c r="OE92" s="205"/>
      <c r="OF92" s="205"/>
      <c r="OG92" s="205"/>
      <c r="OH92" s="205"/>
      <c r="OI92" s="205"/>
      <c r="OJ92" s="205"/>
      <c r="OK92" s="205"/>
      <c r="OL92" s="205"/>
      <c r="OM92" s="205"/>
      <c r="ON92" s="205"/>
      <c r="OO92" s="205"/>
      <c r="OP92" s="205"/>
      <c r="OQ92" s="205"/>
      <c r="OR92" s="205"/>
      <c r="OS92" s="205"/>
      <c r="OT92" s="205"/>
      <c r="OU92" s="205"/>
      <c r="OV92" s="205"/>
      <c r="OW92" s="205"/>
      <c r="OX92" s="205"/>
      <c r="OY92" s="205"/>
      <c r="OZ92" s="205"/>
      <c r="PA92" s="205"/>
      <c r="PB92" s="205"/>
      <c r="PC92" s="205"/>
      <c r="PD92" s="205"/>
      <c r="PE92" s="205"/>
      <c r="PF92" s="205"/>
      <c r="PG92" s="205"/>
      <c r="PH92" s="205"/>
      <c r="PI92" s="205"/>
      <c r="PJ92" s="205"/>
      <c r="PK92" s="205"/>
      <c r="PL92" s="205"/>
      <c r="PM92" s="205"/>
      <c r="PN92" s="205"/>
      <c r="PO92" s="205"/>
      <c r="PP92" s="205"/>
      <c r="PQ92" s="205"/>
      <c r="PR92" s="205"/>
      <c r="PS92" s="205"/>
      <c r="PT92" s="205"/>
      <c r="PU92" s="205"/>
      <c r="PV92" s="205"/>
      <c r="PW92" s="205"/>
      <c r="PX92" s="205"/>
      <c r="PY92" s="205"/>
      <c r="PZ92" s="205"/>
      <c r="QA92" s="205"/>
      <c r="QB92" s="205"/>
      <c r="QC92" s="205"/>
      <c r="QD92" s="205"/>
      <c r="QE92" s="205"/>
      <c r="QF92" s="205"/>
      <c r="QG92" s="205"/>
      <c r="QH92" s="205"/>
      <c r="QI92" s="205"/>
      <c r="QJ92" s="205"/>
      <c r="QK92" s="205"/>
      <c r="QL92" s="205"/>
      <c r="QM92" s="205"/>
      <c r="QN92" s="205"/>
      <c r="QO92" s="205"/>
      <c r="QP92" s="205"/>
      <c r="QQ92" s="205"/>
      <c r="QR92" s="205"/>
      <c r="QS92" s="205"/>
      <c r="QT92" s="205"/>
      <c r="QU92" s="205"/>
      <c r="QV92" s="205"/>
      <c r="QW92" s="205"/>
      <c r="QX92" s="205"/>
      <c r="QY92" s="205"/>
      <c r="QZ92" s="205"/>
      <c r="RA92" s="205"/>
      <c r="RB92" s="205"/>
      <c r="RC92" s="205"/>
      <c r="RD92" s="205"/>
      <c r="RE92" s="205"/>
      <c r="RF92" s="205"/>
      <c r="RG92" s="205"/>
      <c r="RH92" s="205"/>
      <c r="RI92" s="205"/>
      <c r="RJ92" s="205"/>
      <c r="RK92" s="205"/>
      <c r="RL92" s="205"/>
      <c r="RM92" s="205"/>
      <c r="RN92" s="205"/>
      <c r="RO92" s="205"/>
      <c r="RP92" s="205"/>
      <c r="RQ92" s="205"/>
      <c r="RR92" s="205"/>
      <c r="RS92" s="205"/>
      <c r="RT92" s="205"/>
      <c r="RU92" s="205"/>
      <c r="RV92" s="205"/>
      <c r="RW92" s="205"/>
      <c r="RX92" s="205"/>
      <c r="RY92" s="205"/>
    </row>
    <row r="93" s="195" customFormat="1" spans="1:493">
      <c r="A93" s="206"/>
      <c r="B93" s="200">
        <v>9</v>
      </c>
      <c r="C93" s="201" t="s">
        <v>2929</v>
      </c>
      <c r="D93" s="201" t="s">
        <v>2930</v>
      </c>
      <c r="E93" s="201">
        <v>24.9</v>
      </c>
      <c r="F93" s="201">
        <v>6</v>
      </c>
      <c r="G93" s="201">
        <v>4</v>
      </c>
      <c r="H93" s="201">
        <v>24</v>
      </c>
      <c r="I93" s="200">
        <v>99.6</v>
      </c>
      <c r="J93" s="205"/>
      <c r="K93" s="205"/>
      <c r="L93" s="205"/>
      <c r="M93" s="205"/>
      <c r="N93" s="205"/>
      <c r="O93" s="205"/>
      <c r="P93" s="205"/>
      <c r="Q93" s="205"/>
      <c r="R93" s="205"/>
      <c r="S93" s="205"/>
      <c r="T93" s="205"/>
      <c r="U93" s="205"/>
      <c r="V93" s="205"/>
      <c r="W93" s="205"/>
      <c r="X93" s="205"/>
      <c r="Y93" s="205"/>
      <c r="Z93" s="205"/>
      <c r="AA93" s="205"/>
      <c r="AB93" s="205"/>
      <c r="AC93" s="205"/>
      <c r="AD93" s="205"/>
      <c r="AE93" s="205"/>
      <c r="AF93" s="205"/>
      <c r="AG93" s="205"/>
      <c r="AH93" s="205"/>
      <c r="AI93" s="205"/>
      <c r="AJ93" s="205"/>
      <c r="AK93" s="205"/>
      <c r="AL93" s="205"/>
      <c r="AM93" s="205"/>
      <c r="AN93" s="205"/>
      <c r="AO93" s="205"/>
      <c r="AP93" s="205"/>
      <c r="AQ93" s="205"/>
      <c r="AR93" s="205"/>
      <c r="AS93" s="205"/>
      <c r="AT93" s="205"/>
      <c r="AU93" s="205"/>
      <c r="AV93" s="205"/>
      <c r="AW93" s="205"/>
      <c r="AX93" s="205"/>
      <c r="AY93" s="205"/>
      <c r="AZ93" s="205"/>
      <c r="BA93" s="205"/>
      <c r="BB93" s="205"/>
      <c r="BC93" s="205"/>
      <c r="BD93" s="205"/>
      <c r="BE93" s="205"/>
      <c r="BF93" s="205"/>
      <c r="BG93" s="205"/>
      <c r="BH93" s="205"/>
      <c r="BI93" s="205"/>
      <c r="BJ93" s="205"/>
      <c r="BK93" s="205"/>
      <c r="BL93" s="205"/>
      <c r="BM93" s="205"/>
      <c r="BN93" s="205"/>
      <c r="BO93" s="205"/>
      <c r="BP93" s="205"/>
      <c r="BQ93" s="205"/>
      <c r="BR93" s="205"/>
      <c r="BS93" s="205"/>
      <c r="BT93" s="205"/>
      <c r="BU93" s="205"/>
      <c r="BV93" s="205"/>
      <c r="BW93" s="205"/>
      <c r="BX93" s="205"/>
      <c r="BY93" s="205"/>
      <c r="BZ93" s="205"/>
      <c r="CA93" s="205"/>
      <c r="CB93" s="205"/>
      <c r="CC93" s="205"/>
      <c r="CD93" s="205"/>
      <c r="CE93" s="205"/>
      <c r="CF93" s="205"/>
      <c r="CG93" s="205"/>
      <c r="CH93" s="205"/>
      <c r="CI93" s="205"/>
      <c r="CJ93" s="205"/>
      <c r="CK93" s="205"/>
      <c r="CL93" s="205"/>
      <c r="CM93" s="205"/>
      <c r="CN93" s="205"/>
      <c r="CO93" s="205"/>
      <c r="CP93" s="205"/>
      <c r="CQ93" s="205"/>
      <c r="CR93" s="205"/>
      <c r="CS93" s="205"/>
      <c r="CT93" s="205"/>
      <c r="CU93" s="205"/>
      <c r="CV93" s="205"/>
      <c r="CW93" s="205"/>
      <c r="CX93" s="205"/>
      <c r="CY93" s="205"/>
      <c r="CZ93" s="205"/>
      <c r="DA93" s="205"/>
      <c r="DB93" s="205"/>
      <c r="DC93" s="205"/>
      <c r="DD93" s="205"/>
      <c r="DE93" s="205"/>
      <c r="DF93" s="205"/>
      <c r="DG93" s="205"/>
      <c r="DH93" s="205"/>
      <c r="DI93" s="205"/>
      <c r="DJ93" s="205"/>
      <c r="DK93" s="205"/>
      <c r="DL93" s="205"/>
      <c r="DM93" s="205"/>
      <c r="DN93" s="205"/>
      <c r="DO93" s="205"/>
      <c r="DP93" s="205"/>
      <c r="DQ93" s="205"/>
      <c r="DR93" s="205"/>
      <c r="DS93" s="205"/>
      <c r="DT93" s="205"/>
      <c r="DU93" s="205"/>
      <c r="DV93" s="205"/>
      <c r="DW93" s="205"/>
      <c r="DX93" s="205"/>
      <c r="DY93" s="205"/>
      <c r="DZ93" s="205"/>
      <c r="EA93" s="205"/>
      <c r="EB93" s="205"/>
      <c r="EC93" s="205"/>
      <c r="ED93" s="205"/>
      <c r="EE93" s="205"/>
      <c r="EF93" s="205"/>
      <c r="EG93" s="205"/>
      <c r="EH93" s="205"/>
      <c r="EI93" s="205"/>
      <c r="EJ93" s="205"/>
      <c r="EK93" s="205"/>
      <c r="EL93" s="205"/>
      <c r="EM93" s="205"/>
      <c r="EN93" s="205"/>
      <c r="EO93" s="205"/>
      <c r="EP93" s="205"/>
      <c r="EQ93" s="205"/>
      <c r="ER93" s="205"/>
      <c r="ES93" s="205"/>
      <c r="ET93" s="205"/>
      <c r="EU93" s="205"/>
      <c r="EV93" s="205"/>
      <c r="EW93" s="205"/>
      <c r="EX93" s="205"/>
      <c r="EY93" s="205"/>
      <c r="EZ93" s="205"/>
      <c r="FA93" s="205"/>
      <c r="FB93" s="205"/>
      <c r="FC93" s="205"/>
      <c r="FD93" s="205"/>
      <c r="FE93" s="205"/>
      <c r="FF93" s="205"/>
      <c r="FG93" s="205"/>
      <c r="FH93" s="205"/>
      <c r="FI93" s="205"/>
      <c r="FJ93" s="205"/>
      <c r="FK93" s="205"/>
      <c r="FL93" s="205"/>
      <c r="FM93" s="205"/>
      <c r="FN93" s="205"/>
      <c r="FO93" s="205"/>
      <c r="FP93" s="205"/>
      <c r="FQ93" s="205"/>
      <c r="FR93" s="205"/>
      <c r="FS93" s="205"/>
      <c r="FT93" s="205"/>
      <c r="FU93" s="205"/>
      <c r="FV93" s="205"/>
      <c r="FW93" s="205"/>
      <c r="FX93" s="205"/>
      <c r="FY93" s="205"/>
      <c r="FZ93" s="205"/>
      <c r="GA93" s="205"/>
      <c r="GB93" s="205"/>
      <c r="GC93" s="205"/>
      <c r="GD93" s="205"/>
      <c r="GE93" s="205"/>
      <c r="GF93" s="205"/>
      <c r="GG93" s="205"/>
      <c r="GH93" s="205"/>
      <c r="GI93" s="205"/>
      <c r="GJ93" s="205"/>
      <c r="GK93" s="205"/>
      <c r="GL93" s="205"/>
      <c r="GM93" s="205"/>
      <c r="GN93" s="205"/>
      <c r="GO93" s="205"/>
      <c r="GP93" s="205"/>
      <c r="GQ93" s="205"/>
      <c r="GR93" s="205"/>
      <c r="GS93" s="205"/>
      <c r="GT93" s="205"/>
      <c r="GU93" s="205"/>
      <c r="GV93" s="205"/>
      <c r="GW93" s="205"/>
      <c r="GX93" s="205"/>
      <c r="GY93" s="205"/>
      <c r="GZ93" s="205"/>
      <c r="HA93" s="205"/>
      <c r="HB93" s="205"/>
      <c r="HC93" s="205"/>
      <c r="HD93" s="205"/>
      <c r="HE93" s="205"/>
      <c r="HF93" s="205"/>
      <c r="HG93" s="205"/>
      <c r="HH93" s="205"/>
      <c r="HI93" s="205"/>
      <c r="HJ93" s="205"/>
      <c r="HK93" s="205"/>
      <c r="HL93" s="205"/>
      <c r="HM93" s="205"/>
      <c r="HN93" s="205"/>
      <c r="HO93" s="205"/>
      <c r="HP93" s="205"/>
      <c r="HQ93" s="205"/>
      <c r="HR93" s="205"/>
      <c r="HS93" s="205"/>
      <c r="HT93" s="205"/>
      <c r="HU93" s="205"/>
      <c r="HV93" s="205"/>
      <c r="HW93" s="205"/>
      <c r="HX93" s="205"/>
      <c r="HY93" s="205"/>
      <c r="HZ93" s="205"/>
      <c r="IA93" s="205"/>
      <c r="IB93" s="205"/>
      <c r="IC93" s="205"/>
      <c r="ID93" s="205"/>
      <c r="IE93" s="205"/>
      <c r="IF93" s="205"/>
      <c r="IG93" s="205"/>
      <c r="IH93" s="205"/>
      <c r="II93" s="205"/>
      <c r="IJ93" s="205"/>
      <c r="IK93" s="205"/>
      <c r="IL93" s="205"/>
      <c r="IM93" s="205"/>
      <c r="IN93" s="205"/>
      <c r="IO93" s="205"/>
      <c r="IP93" s="205"/>
      <c r="IQ93" s="205"/>
      <c r="IR93" s="205"/>
      <c r="IS93" s="205"/>
      <c r="IT93" s="205"/>
      <c r="IU93" s="205"/>
      <c r="IV93" s="205"/>
      <c r="IW93" s="205"/>
      <c r="IX93" s="205"/>
      <c r="IY93" s="205"/>
      <c r="IZ93" s="205"/>
      <c r="JA93" s="205"/>
      <c r="JB93" s="205"/>
      <c r="JC93" s="205"/>
      <c r="JD93" s="205"/>
      <c r="JE93" s="205"/>
      <c r="JF93" s="205"/>
      <c r="JG93" s="205"/>
      <c r="JH93" s="205"/>
      <c r="JI93" s="205"/>
      <c r="JJ93" s="205"/>
      <c r="JK93" s="205"/>
      <c r="JL93" s="205"/>
      <c r="JM93" s="205"/>
      <c r="JN93" s="205"/>
      <c r="JO93" s="205"/>
      <c r="JP93" s="205"/>
      <c r="JQ93" s="205"/>
      <c r="JR93" s="205"/>
      <c r="JS93" s="205"/>
      <c r="JT93" s="205"/>
      <c r="JU93" s="205"/>
      <c r="JV93" s="205"/>
      <c r="JW93" s="205"/>
      <c r="JX93" s="205"/>
      <c r="JY93" s="205"/>
      <c r="JZ93" s="205"/>
      <c r="KA93" s="205"/>
      <c r="KB93" s="205"/>
      <c r="KC93" s="205"/>
      <c r="KD93" s="205"/>
      <c r="KE93" s="205"/>
      <c r="KF93" s="205"/>
      <c r="KG93" s="205"/>
      <c r="KH93" s="205"/>
      <c r="KI93" s="205"/>
      <c r="KJ93" s="205"/>
      <c r="KK93" s="205"/>
      <c r="KL93" s="205"/>
      <c r="KM93" s="205"/>
      <c r="KN93" s="205"/>
      <c r="KO93" s="205"/>
      <c r="KP93" s="205"/>
      <c r="KQ93" s="205"/>
      <c r="KR93" s="205"/>
      <c r="KS93" s="205"/>
      <c r="KT93" s="205"/>
      <c r="KU93" s="205"/>
      <c r="KV93" s="205"/>
      <c r="KW93" s="205"/>
      <c r="KX93" s="205"/>
      <c r="KY93" s="205"/>
      <c r="KZ93" s="205"/>
      <c r="LA93" s="205"/>
      <c r="LB93" s="205"/>
      <c r="LC93" s="205"/>
      <c r="LD93" s="205"/>
      <c r="LE93" s="205"/>
      <c r="LF93" s="205"/>
      <c r="LG93" s="205"/>
      <c r="LH93" s="205"/>
      <c r="LI93" s="205"/>
      <c r="LJ93" s="205"/>
      <c r="LK93" s="205"/>
      <c r="LL93" s="205"/>
      <c r="LM93" s="205"/>
      <c r="LN93" s="205"/>
      <c r="LO93" s="205"/>
      <c r="LP93" s="205"/>
      <c r="LQ93" s="205"/>
      <c r="LR93" s="205"/>
      <c r="LS93" s="205"/>
      <c r="LT93" s="205"/>
      <c r="LU93" s="205"/>
      <c r="LV93" s="205"/>
      <c r="LW93" s="205"/>
      <c r="LX93" s="205"/>
      <c r="LY93" s="205"/>
      <c r="LZ93" s="205"/>
      <c r="MA93" s="205"/>
      <c r="MB93" s="205"/>
      <c r="MC93" s="205"/>
      <c r="MD93" s="205"/>
      <c r="ME93" s="205"/>
      <c r="MF93" s="205"/>
      <c r="MG93" s="205"/>
      <c r="MH93" s="205"/>
      <c r="MI93" s="205"/>
      <c r="MJ93" s="205"/>
      <c r="MK93" s="205"/>
      <c r="ML93" s="205"/>
      <c r="MM93" s="205"/>
      <c r="MN93" s="205"/>
      <c r="MO93" s="205"/>
      <c r="MP93" s="205"/>
      <c r="MQ93" s="205"/>
      <c r="MR93" s="205"/>
      <c r="MS93" s="205"/>
      <c r="MT93" s="205"/>
      <c r="MU93" s="205"/>
      <c r="MV93" s="205"/>
      <c r="MW93" s="205"/>
      <c r="MX93" s="205"/>
      <c r="MY93" s="205"/>
      <c r="MZ93" s="205"/>
      <c r="NA93" s="205"/>
      <c r="NB93" s="205"/>
      <c r="NC93" s="205"/>
      <c r="ND93" s="205"/>
      <c r="NE93" s="205"/>
      <c r="NF93" s="205"/>
      <c r="NG93" s="205"/>
      <c r="NH93" s="205"/>
      <c r="NI93" s="205"/>
      <c r="NJ93" s="205"/>
      <c r="NK93" s="205"/>
      <c r="NL93" s="205"/>
      <c r="NM93" s="205"/>
      <c r="NN93" s="205"/>
      <c r="NO93" s="205"/>
      <c r="NP93" s="205"/>
      <c r="NQ93" s="205"/>
      <c r="NR93" s="205"/>
      <c r="NS93" s="205"/>
      <c r="NT93" s="205"/>
      <c r="NU93" s="205"/>
      <c r="NV93" s="205"/>
      <c r="NW93" s="205"/>
      <c r="NX93" s="205"/>
      <c r="NY93" s="205"/>
      <c r="NZ93" s="205"/>
      <c r="OA93" s="205"/>
      <c r="OB93" s="205"/>
      <c r="OC93" s="205"/>
      <c r="OD93" s="205"/>
      <c r="OE93" s="205"/>
      <c r="OF93" s="205"/>
      <c r="OG93" s="205"/>
      <c r="OH93" s="205"/>
      <c r="OI93" s="205"/>
      <c r="OJ93" s="205"/>
      <c r="OK93" s="205"/>
      <c r="OL93" s="205"/>
      <c r="OM93" s="205"/>
      <c r="ON93" s="205"/>
      <c r="OO93" s="205"/>
      <c r="OP93" s="205"/>
      <c r="OQ93" s="205"/>
      <c r="OR93" s="205"/>
      <c r="OS93" s="205"/>
      <c r="OT93" s="205"/>
      <c r="OU93" s="205"/>
      <c r="OV93" s="205"/>
      <c r="OW93" s="205"/>
      <c r="OX93" s="205"/>
      <c r="OY93" s="205"/>
      <c r="OZ93" s="205"/>
      <c r="PA93" s="205"/>
      <c r="PB93" s="205"/>
      <c r="PC93" s="205"/>
      <c r="PD93" s="205"/>
      <c r="PE93" s="205"/>
      <c r="PF93" s="205"/>
      <c r="PG93" s="205"/>
      <c r="PH93" s="205"/>
      <c r="PI93" s="205"/>
      <c r="PJ93" s="205"/>
      <c r="PK93" s="205"/>
      <c r="PL93" s="205"/>
      <c r="PM93" s="205"/>
      <c r="PN93" s="205"/>
      <c r="PO93" s="205"/>
      <c r="PP93" s="205"/>
      <c r="PQ93" s="205"/>
      <c r="PR93" s="205"/>
      <c r="PS93" s="205"/>
      <c r="PT93" s="205"/>
      <c r="PU93" s="205"/>
      <c r="PV93" s="205"/>
      <c r="PW93" s="205"/>
      <c r="PX93" s="205"/>
      <c r="PY93" s="205"/>
      <c r="PZ93" s="205"/>
      <c r="QA93" s="205"/>
      <c r="QB93" s="205"/>
      <c r="QC93" s="205"/>
      <c r="QD93" s="205"/>
      <c r="QE93" s="205"/>
      <c r="QF93" s="205"/>
      <c r="QG93" s="205"/>
      <c r="QH93" s="205"/>
      <c r="QI93" s="205"/>
      <c r="QJ93" s="205"/>
      <c r="QK93" s="205"/>
      <c r="QL93" s="205"/>
      <c r="QM93" s="205"/>
      <c r="QN93" s="205"/>
      <c r="QO93" s="205"/>
      <c r="QP93" s="205"/>
      <c r="QQ93" s="205"/>
      <c r="QR93" s="205"/>
      <c r="QS93" s="205"/>
      <c r="QT93" s="205"/>
      <c r="QU93" s="205"/>
      <c r="QV93" s="205"/>
      <c r="QW93" s="205"/>
      <c r="QX93" s="205"/>
      <c r="QY93" s="205"/>
      <c r="QZ93" s="205"/>
      <c r="RA93" s="205"/>
      <c r="RB93" s="205"/>
      <c r="RC93" s="205"/>
      <c r="RD93" s="205"/>
      <c r="RE93" s="205"/>
      <c r="RF93" s="205"/>
      <c r="RG93" s="205"/>
      <c r="RH93" s="205"/>
      <c r="RI93" s="205"/>
      <c r="RJ93" s="205"/>
      <c r="RK93" s="205"/>
      <c r="RL93" s="205"/>
      <c r="RM93" s="205"/>
      <c r="RN93" s="205"/>
      <c r="RO93" s="205"/>
      <c r="RP93" s="205"/>
      <c r="RQ93" s="205"/>
      <c r="RR93" s="205"/>
      <c r="RS93" s="205"/>
      <c r="RT93" s="205"/>
      <c r="RU93" s="205"/>
      <c r="RV93" s="205"/>
      <c r="RW93" s="205"/>
      <c r="RX93" s="205"/>
      <c r="RY93" s="205"/>
    </row>
    <row r="94" s="195" customFormat="1" spans="1:493">
      <c r="A94" s="206"/>
      <c r="B94" s="200">
        <v>10</v>
      </c>
      <c r="C94" s="201" t="s">
        <v>2931</v>
      </c>
      <c r="D94" s="201" t="s">
        <v>2930</v>
      </c>
      <c r="E94" s="201">
        <v>106.8</v>
      </c>
      <c r="F94" s="201">
        <v>24</v>
      </c>
      <c r="G94" s="201">
        <v>3</v>
      </c>
      <c r="H94" s="201">
        <v>72</v>
      </c>
      <c r="I94" s="200">
        <v>320.4</v>
      </c>
      <c r="J94" s="205"/>
      <c r="K94" s="205"/>
      <c r="L94" s="205"/>
      <c r="M94" s="205"/>
      <c r="N94" s="205"/>
      <c r="O94" s="205"/>
      <c r="P94" s="205"/>
      <c r="Q94" s="205"/>
      <c r="R94" s="205"/>
      <c r="S94" s="205"/>
      <c r="T94" s="205"/>
      <c r="U94" s="205"/>
      <c r="V94" s="205"/>
      <c r="W94" s="205"/>
      <c r="X94" s="205"/>
      <c r="Y94" s="205"/>
      <c r="Z94" s="205"/>
      <c r="AA94" s="205"/>
      <c r="AB94" s="205"/>
      <c r="AC94" s="205"/>
      <c r="AD94" s="205"/>
      <c r="AE94" s="205"/>
      <c r="AF94" s="205"/>
      <c r="AG94" s="205"/>
      <c r="AH94" s="205"/>
      <c r="AI94" s="205"/>
      <c r="AJ94" s="205"/>
      <c r="AK94" s="205"/>
      <c r="AL94" s="205"/>
      <c r="AM94" s="205"/>
      <c r="AN94" s="205"/>
      <c r="AO94" s="205"/>
      <c r="AP94" s="205"/>
      <c r="AQ94" s="205"/>
      <c r="AR94" s="205"/>
      <c r="AS94" s="205"/>
      <c r="AT94" s="205"/>
      <c r="AU94" s="205"/>
      <c r="AV94" s="205"/>
      <c r="AW94" s="205"/>
      <c r="AX94" s="205"/>
      <c r="AY94" s="205"/>
      <c r="AZ94" s="205"/>
      <c r="BA94" s="205"/>
      <c r="BB94" s="205"/>
      <c r="BC94" s="205"/>
      <c r="BD94" s="205"/>
      <c r="BE94" s="205"/>
      <c r="BF94" s="205"/>
      <c r="BG94" s="205"/>
      <c r="BH94" s="205"/>
      <c r="BI94" s="205"/>
      <c r="BJ94" s="205"/>
      <c r="BK94" s="205"/>
      <c r="BL94" s="205"/>
      <c r="BM94" s="205"/>
      <c r="BN94" s="205"/>
      <c r="BO94" s="205"/>
      <c r="BP94" s="205"/>
      <c r="BQ94" s="205"/>
      <c r="BR94" s="205"/>
      <c r="BS94" s="205"/>
      <c r="BT94" s="205"/>
      <c r="BU94" s="205"/>
      <c r="BV94" s="205"/>
      <c r="BW94" s="205"/>
      <c r="BX94" s="205"/>
      <c r="BY94" s="205"/>
      <c r="BZ94" s="205"/>
      <c r="CA94" s="205"/>
      <c r="CB94" s="205"/>
      <c r="CC94" s="205"/>
      <c r="CD94" s="205"/>
      <c r="CE94" s="205"/>
      <c r="CF94" s="205"/>
      <c r="CG94" s="205"/>
      <c r="CH94" s="205"/>
      <c r="CI94" s="205"/>
      <c r="CJ94" s="205"/>
      <c r="CK94" s="205"/>
      <c r="CL94" s="205"/>
      <c r="CM94" s="205"/>
      <c r="CN94" s="205"/>
      <c r="CO94" s="205"/>
      <c r="CP94" s="205"/>
      <c r="CQ94" s="205"/>
      <c r="CR94" s="205"/>
      <c r="CS94" s="205"/>
      <c r="CT94" s="205"/>
      <c r="CU94" s="205"/>
      <c r="CV94" s="205"/>
      <c r="CW94" s="205"/>
      <c r="CX94" s="205"/>
      <c r="CY94" s="205"/>
      <c r="CZ94" s="205"/>
      <c r="DA94" s="205"/>
      <c r="DB94" s="205"/>
      <c r="DC94" s="205"/>
      <c r="DD94" s="205"/>
      <c r="DE94" s="205"/>
      <c r="DF94" s="205"/>
      <c r="DG94" s="205"/>
      <c r="DH94" s="205"/>
      <c r="DI94" s="205"/>
      <c r="DJ94" s="205"/>
      <c r="DK94" s="205"/>
      <c r="DL94" s="205"/>
      <c r="DM94" s="205"/>
      <c r="DN94" s="205"/>
      <c r="DO94" s="205"/>
      <c r="DP94" s="205"/>
      <c r="DQ94" s="205"/>
      <c r="DR94" s="205"/>
      <c r="DS94" s="205"/>
      <c r="DT94" s="205"/>
      <c r="DU94" s="205"/>
      <c r="DV94" s="205"/>
      <c r="DW94" s="205"/>
      <c r="DX94" s="205"/>
      <c r="DY94" s="205"/>
      <c r="DZ94" s="205"/>
      <c r="EA94" s="205"/>
      <c r="EB94" s="205"/>
      <c r="EC94" s="205"/>
      <c r="ED94" s="205"/>
      <c r="EE94" s="205"/>
      <c r="EF94" s="205"/>
      <c r="EG94" s="205"/>
      <c r="EH94" s="205"/>
      <c r="EI94" s="205"/>
      <c r="EJ94" s="205"/>
      <c r="EK94" s="205"/>
      <c r="EL94" s="205"/>
      <c r="EM94" s="205"/>
      <c r="EN94" s="205"/>
      <c r="EO94" s="205"/>
      <c r="EP94" s="205"/>
      <c r="EQ94" s="205"/>
      <c r="ER94" s="205"/>
      <c r="ES94" s="205"/>
      <c r="ET94" s="205"/>
      <c r="EU94" s="205"/>
      <c r="EV94" s="205"/>
      <c r="EW94" s="205"/>
      <c r="EX94" s="205"/>
      <c r="EY94" s="205"/>
      <c r="EZ94" s="205"/>
      <c r="FA94" s="205"/>
      <c r="FB94" s="205"/>
      <c r="FC94" s="205"/>
      <c r="FD94" s="205"/>
      <c r="FE94" s="205"/>
      <c r="FF94" s="205"/>
      <c r="FG94" s="205"/>
      <c r="FH94" s="205"/>
      <c r="FI94" s="205"/>
      <c r="FJ94" s="205"/>
      <c r="FK94" s="205"/>
      <c r="FL94" s="205"/>
      <c r="FM94" s="205"/>
      <c r="FN94" s="205"/>
      <c r="FO94" s="205"/>
      <c r="FP94" s="205"/>
      <c r="FQ94" s="205"/>
      <c r="FR94" s="205"/>
      <c r="FS94" s="205"/>
      <c r="FT94" s="205"/>
      <c r="FU94" s="205"/>
      <c r="FV94" s="205"/>
      <c r="FW94" s="205"/>
      <c r="FX94" s="205"/>
      <c r="FY94" s="205"/>
      <c r="FZ94" s="205"/>
      <c r="GA94" s="205"/>
      <c r="GB94" s="205"/>
      <c r="GC94" s="205"/>
      <c r="GD94" s="205"/>
      <c r="GE94" s="205"/>
      <c r="GF94" s="205"/>
      <c r="GG94" s="205"/>
      <c r="GH94" s="205"/>
      <c r="GI94" s="205"/>
      <c r="GJ94" s="205"/>
      <c r="GK94" s="205"/>
      <c r="GL94" s="205"/>
      <c r="GM94" s="205"/>
      <c r="GN94" s="205"/>
      <c r="GO94" s="205"/>
      <c r="GP94" s="205"/>
      <c r="GQ94" s="205"/>
      <c r="GR94" s="205"/>
      <c r="GS94" s="205"/>
      <c r="GT94" s="205"/>
      <c r="GU94" s="205"/>
      <c r="GV94" s="205"/>
      <c r="GW94" s="205"/>
      <c r="GX94" s="205"/>
      <c r="GY94" s="205"/>
      <c r="GZ94" s="205"/>
      <c r="HA94" s="205"/>
      <c r="HB94" s="205"/>
      <c r="HC94" s="205"/>
      <c r="HD94" s="205"/>
      <c r="HE94" s="205"/>
      <c r="HF94" s="205"/>
      <c r="HG94" s="205"/>
      <c r="HH94" s="205"/>
      <c r="HI94" s="205"/>
      <c r="HJ94" s="205"/>
      <c r="HK94" s="205"/>
      <c r="HL94" s="205"/>
      <c r="HM94" s="205"/>
      <c r="HN94" s="205"/>
      <c r="HO94" s="205"/>
      <c r="HP94" s="205"/>
      <c r="HQ94" s="205"/>
      <c r="HR94" s="205"/>
      <c r="HS94" s="205"/>
      <c r="HT94" s="205"/>
      <c r="HU94" s="205"/>
      <c r="HV94" s="205"/>
      <c r="HW94" s="205"/>
      <c r="HX94" s="205"/>
      <c r="HY94" s="205"/>
      <c r="HZ94" s="205"/>
      <c r="IA94" s="205"/>
      <c r="IB94" s="205"/>
      <c r="IC94" s="205"/>
      <c r="ID94" s="205"/>
      <c r="IE94" s="205"/>
      <c r="IF94" s="205"/>
      <c r="IG94" s="205"/>
      <c r="IH94" s="205"/>
      <c r="II94" s="205"/>
      <c r="IJ94" s="205"/>
      <c r="IK94" s="205"/>
      <c r="IL94" s="205"/>
      <c r="IM94" s="205"/>
      <c r="IN94" s="205"/>
      <c r="IO94" s="205"/>
      <c r="IP94" s="205"/>
      <c r="IQ94" s="205"/>
      <c r="IR94" s="205"/>
      <c r="IS94" s="205"/>
      <c r="IT94" s="205"/>
      <c r="IU94" s="205"/>
      <c r="IV94" s="205"/>
      <c r="IW94" s="205"/>
      <c r="IX94" s="205"/>
      <c r="IY94" s="205"/>
      <c r="IZ94" s="205"/>
      <c r="JA94" s="205"/>
      <c r="JB94" s="205"/>
      <c r="JC94" s="205"/>
      <c r="JD94" s="205"/>
      <c r="JE94" s="205"/>
      <c r="JF94" s="205"/>
      <c r="JG94" s="205"/>
      <c r="JH94" s="205"/>
      <c r="JI94" s="205"/>
      <c r="JJ94" s="205"/>
      <c r="JK94" s="205"/>
      <c r="JL94" s="205"/>
      <c r="JM94" s="205"/>
      <c r="JN94" s="205"/>
      <c r="JO94" s="205"/>
      <c r="JP94" s="205"/>
      <c r="JQ94" s="205"/>
      <c r="JR94" s="205"/>
      <c r="JS94" s="205"/>
      <c r="JT94" s="205"/>
      <c r="JU94" s="205"/>
      <c r="JV94" s="205"/>
      <c r="JW94" s="205"/>
      <c r="JX94" s="205"/>
      <c r="JY94" s="205"/>
      <c r="JZ94" s="205"/>
      <c r="KA94" s="205"/>
      <c r="KB94" s="205"/>
      <c r="KC94" s="205"/>
      <c r="KD94" s="205"/>
      <c r="KE94" s="205"/>
      <c r="KF94" s="205"/>
      <c r="KG94" s="205"/>
      <c r="KH94" s="205"/>
      <c r="KI94" s="205"/>
      <c r="KJ94" s="205"/>
      <c r="KK94" s="205"/>
      <c r="KL94" s="205"/>
      <c r="KM94" s="205"/>
      <c r="KN94" s="205"/>
      <c r="KO94" s="205"/>
      <c r="KP94" s="205"/>
      <c r="KQ94" s="205"/>
      <c r="KR94" s="205"/>
      <c r="KS94" s="205"/>
      <c r="KT94" s="205"/>
      <c r="KU94" s="205"/>
      <c r="KV94" s="205"/>
      <c r="KW94" s="205"/>
      <c r="KX94" s="205"/>
      <c r="KY94" s="205"/>
      <c r="KZ94" s="205"/>
      <c r="LA94" s="205"/>
      <c r="LB94" s="205"/>
      <c r="LC94" s="205"/>
      <c r="LD94" s="205"/>
      <c r="LE94" s="205"/>
      <c r="LF94" s="205"/>
      <c r="LG94" s="205"/>
      <c r="LH94" s="205"/>
      <c r="LI94" s="205"/>
      <c r="LJ94" s="205"/>
      <c r="LK94" s="205"/>
      <c r="LL94" s="205"/>
      <c r="LM94" s="205"/>
      <c r="LN94" s="205"/>
      <c r="LO94" s="205"/>
      <c r="LP94" s="205"/>
      <c r="LQ94" s="205"/>
      <c r="LR94" s="205"/>
      <c r="LS94" s="205"/>
      <c r="LT94" s="205"/>
      <c r="LU94" s="205"/>
      <c r="LV94" s="205"/>
      <c r="LW94" s="205"/>
      <c r="LX94" s="205"/>
      <c r="LY94" s="205"/>
      <c r="LZ94" s="205"/>
      <c r="MA94" s="205"/>
      <c r="MB94" s="205"/>
      <c r="MC94" s="205"/>
      <c r="MD94" s="205"/>
      <c r="ME94" s="205"/>
      <c r="MF94" s="205"/>
      <c r="MG94" s="205"/>
      <c r="MH94" s="205"/>
      <c r="MI94" s="205"/>
      <c r="MJ94" s="205"/>
      <c r="MK94" s="205"/>
      <c r="ML94" s="205"/>
      <c r="MM94" s="205"/>
      <c r="MN94" s="205"/>
      <c r="MO94" s="205"/>
      <c r="MP94" s="205"/>
      <c r="MQ94" s="205"/>
      <c r="MR94" s="205"/>
      <c r="MS94" s="205"/>
      <c r="MT94" s="205"/>
      <c r="MU94" s="205"/>
      <c r="MV94" s="205"/>
      <c r="MW94" s="205"/>
      <c r="MX94" s="205"/>
      <c r="MY94" s="205"/>
      <c r="MZ94" s="205"/>
      <c r="NA94" s="205"/>
      <c r="NB94" s="205"/>
      <c r="NC94" s="205"/>
      <c r="ND94" s="205"/>
      <c r="NE94" s="205"/>
      <c r="NF94" s="205"/>
      <c r="NG94" s="205"/>
      <c r="NH94" s="205"/>
      <c r="NI94" s="205"/>
      <c r="NJ94" s="205"/>
      <c r="NK94" s="205"/>
      <c r="NL94" s="205"/>
      <c r="NM94" s="205"/>
      <c r="NN94" s="205"/>
      <c r="NO94" s="205"/>
      <c r="NP94" s="205"/>
      <c r="NQ94" s="205"/>
      <c r="NR94" s="205"/>
      <c r="NS94" s="205"/>
      <c r="NT94" s="205"/>
      <c r="NU94" s="205"/>
      <c r="NV94" s="205"/>
      <c r="NW94" s="205"/>
      <c r="NX94" s="205"/>
      <c r="NY94" s="205"/>
      <c r="NZ94" s="205"/>
      <c r="OA94" s="205"/>
      <c r="OB94" s="205"/>
      <c r="OC94" s="205"/>
      <c r="OD94" s="205"/>
      <c r="OE94" s="205"/>
      <c r="OF94" s="205"/>
      <c r="OG94" s="205"/>
      <c r="OH94" s="205"/>
      <c r="OI94" s="205"/>
      <c r="OJ94" s="205"/>
      <c r="OK94" s="205"/>
      <c r="OL94" s="205"/>
      <c r="OM94" s="205"/>
      <c r="ON94" s="205"/>
      <c r="OO94" s="205"/>
      <c r="OP94" s="205"/>
      <c r="OQ94" s="205"/>
      <c r="OR94" s="205"/>
      <c r="OS94" s="205"/>
      <c r="OT94" s="205"/>
      <c r="OU94" s="205"/>
      <c r="OV94" s="205"/>
      <c r="OW94" s="205"/>
      <c r="OX94" s="205"/>
      <c r="OY94" s="205"/>
      <c r="OZ94" s="205"/>
      <c r="PA94" s="205"/>
      <c r="PB94" s="205"/>
      <c r="PC94" s="205"/>
      <c r="PD94" s="205"/>
      <c r="PE94" s="205"/>
      <c r="PF94" s="205"/>
      <c r="PG94" s="205"/>
      <c r="PH94" s="205"/>
      <c r="PI94" s="205"/>
      <c r="PJ94" s="205"/>
      <c r="PK94" s="205"/>
      <c r="PL94" s="205"/>
      <c r="PM94" s="205"/>
      <c r="PN94" s="205"/>
      <c r="PO94" s="205"/>
      <c r="PP94" s="205"/>
      <c r="PQ94" s="205"/>
      <c r="PR94" s="205"/>
      <c r="PS94" s="205"/>
      <c r="PT94" s="205"/>
      <c r="PU94" s="205"/>
      <c r="PV94" s="205"/>
      <c r="PW94" s="205"/>
      <c r="PX94" s="205"/>
      <c r="PY94" s="205"/>
      <c r="PZ94" s="205"/>
      <c r="QA94" s="205"/>
      <c r="QB94" s="205"/>
      <c r="QC94" s="205"/>
      <c r="QD94" s="205"/>
      <c r="QE94" s="205"/>
      <c r="QF94" s="205"/>
      <c r="QG94" s="205"/>
      <c r="QH94" s="205"/>
      <c r="QI94" s="205"/>
      <c r="QJ94" s="205"/>
      <c r="QK94" s="205"/>
      <c r="QL94" s="205"/>
      <c r="QM94" s="205"/>
      <c r="QN94" s="205"/>
      <c r="QO94" s="205"/>
      <c r="QP94" s="205"/>
      <c r="QQ94" s="205"/>
      <c r="QR94" s="205"/>
      <c r="QS94" s="205"/>
      <c r="QT94" s="205"/>
      <c r="QU94" s="205"/>
      <c r="QV94" s="205"/>
      <c r="QW94" s="205"/>
      <c r="QX94" s="205"/>
      <c r="QY94" s="205"/>
      <c r="QZ94" s="205"/>
      <c r="RA94" s="205"/>
      <c r="RB94" s="205"/>
      <c r="RC94" s="205"/>
      <c r="RD94" s="205"/>
      <c r="RE94" s="205"/>
      <c r="RF94" s="205"/>
      <c r="RG94" s="205"/>
      <c r="RH94" s="205"/>
      <c r="RI94" s="205"/>
      <c r="RJ94" s="205"/>
      <c r="RK94" s="205"/>
      <c r="RL94" s="205"/>
      <c r="RM94" s="205"/>
      <c r="RN94" s="205"/>
      <c r="RO94" s="205"/>
      <c r="RP94" s="205"/>
      <c r="RQ94" s="205"/>
      <c r="RR94" s="205"/>
      <c r="RS94" s="205"/>
      <c r="RT94" s="205"/>
      <c r="RU94" s="205"/>
      <c r="RV94" s="205"/>
      <c r="RW94" s="205"/>
      <c r="RX94" s="205"/>
      <c r="RY94" s="205"/>
    </row>
    <row r="95" s="195" customFormat="1" spans="1:493">
      <c r="A95" s="206"/>
      <c r="B95" s="200">
        <v>10</v>
      </c>
      <c r="C95" s="201" t="s">
        <v>2932</v>
      </c>
      <c r="D95" s="201" t="s">
        <v>2750</v>
      </c>
      <c r="E95" s="201">
        <v>59</v>
      </c>
      <c r="F95" s="201">
        <v>12</v>
      </c>
      <c r="G95" s="201">
        <v>10</v>
      </c>
      <c r="H95" s="201">
        <v>120</v>
      </c>
      <c r="I95" s="200">
        <v>590</v>
      </c>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c r="AM95" s="205"/>
      <c r="AN95" s="205"/>
      <c r="AO95" s="205"/>
      <c r="AP95" s="205"/>
      <c r="AQ95" s="205"/>
      <c r="AR95" s="205"/>
      <c r="AS95" s="205"/>
      <c r="AT95" s="205"/>
      <c r="AU95" s="205"/>
      <c r="AV95" s="205"/>
      <c r="AW95" s="205"/>
      <c r="AX95" s="205"/>
      <c r="AY95" s="205"/>
      <c r="AZ95" s="205"/>
      <c r="BA95" s="205"/>
      <c r="BB95" s="205"/>
      <c r="BC95" s="205"/>
      <c r="BD95" s="205"/>
      <c r="BE95" s="205"/>
      <c r="BF95" s="205"/>
      <c r="BG95" s="205"/>
      <c r="BH95" s="205"/>
      <c r="BI95" s="205"/>
      <c r="BJ95" s="205"/>
      <c r="BK95" s="205"/>
      <c r="BL95" s="205"/>
      <c r="BM95" s="205"/>
      <c r="BN95" s="205"/>
      <c r="BO95" s="205"/>
      <c r="BP95" s="205"/>
      <c r="BQ95" s="205"/>
      <c r="BR95" s="205"/>
      <c r="BS95" s="205"/>
      <c r="BT95" s="205"/>
      <c r="BU95" s="205"/>
      <c r="BV95" s="205"/>
      <c r="BW95" s="205"/>
      <c r="BX95" s="205"/>
      <c r="BY95" s="205"/>
      <c r="BZ95" s="205"/>
      <c r="CA95" s="205"/>
      <c r="CB95" s="205"/>
      <c r="CC95" s="205"/>
      <c r="CD95" s="205"/>
      <c r="CE95" s="205"/>
      <c r="CF95" s="205"/>
      <c r="CG95" s="205"/>
      <c r="CH95" s="205"/>
      <c r="CI95" s="205"/>
      <c r="CJ95" s="205"/>
      <c r="CK95" s="205"/>
      <c r="CL95" s="205"/>
      <c r="CM95" s="205"/>
      <c r="CN95" s="205"/>
      <c r="CO95" s="205"/>
      <c r="CP95" s="205"/>
      <c r="CQ95" s="205"/>
      <c r="CR95" s="205"/>
      <c r="CS95" s="205"/>
      <c r="CT95" s="205"/>
      <c r="CU95" s="205"/>
      <c r="CV95" s="205"/>
      <c r="CW95" s="205"/>
      <c r="CX95" s="205"/>
      <c r="CY95" s="205"/>
      <c r="CZ95" s="205"/>
      <c r="DA95" s="205"/>
      <c r="DB95" s="205"/>
      <c r="DC95" s="205"/>
      <c r="DD95" s="205"/>
      <c r="DE95" s="205"/>
      <c r="DF95" s="205"/>
      <c r="DG95" s="205"/>
      <c r="DH95" s="205"/>
      <c r="DI95" s="205"/>
      <c r="DJ95" s="205"/>
      <c r="DK95" s="205"/>
      <c r="DL95" s="205"/>
      <c r="DM95" s="205"/>
      <c r="DN95" s="205"/>
      <c r="DO95" s="205"/>
      <c r="DP95" s="205"/>
      <c r="DQ95" s="205"/>
      <c r="DR95" s="205"/>
      <c r="DS95" s="205"/>
      <c r="DT95" s="205"/>
      <c r="DU95" s="205"/>
      <c r="DV95" s="205"/>
      <c r="DW95" s="205"/>
      <c r="DX95" s="205"/>
      <c r="DY95" s="205"/>
      <c r="DZ95" s="205"/>
      <c r="EA95" s="205"/>
      <c r="EB95" s="205"/>
      <c r="EC95" s="205"/>
      <c r="ED95" s="205"/>
      <c r="EE95" s="205"/>
      <c r="EF95" s="205"/>
      <c r="EG95" s="205"/>
      <c r="EH95" s="205"/>
      <c r="EI95" s="205"/>
      <c r="EJ95" s="205"/>
      <c r="EK95" s="205"/>
      <c r="EL95" s="205"/>
      <c r="EM95" s="205"/>
      <c r="EN95" s="205"/>
      <c r="EO95" s="205"/>
      <c r="EP95" s="205"/>
      <c r="EQ95" s="205"/>
      <c r="ER95" s="205"/>
      <c r="ES95" s="205"/>
      <c r="ET95" s="205"/>
      <c r="EU95" s="205"/>
      <c r="EV95" s="205"/>
      <c r="EW95" s="205"/>
      <c r="EX95" s="205"/>
      <c r="EY95" s="205"/>
      <c r="EZ95" s="205"/>
      <c r="FA95" s="205"/>
      <c r="FB95" s="205"/>
      <c r="FC95" s="205"/>
      <c r="FD95" s="205"/>
      <c r="FE95" s="205"/>
      <c r="FF95" s="205"/>
      <c r="FG95" s="205"/>
      <c r="FH95" s="205"/>
      <c r="FI95" s="205"/>
      <c r="FJ95" s="205"/>
      <c r="FK95" s="205"/>
      <c r="FL95" s="205"/>
      <c r="FM95" s="205"/>
      <c r="FN95" s="205"/>
      <c r="FO95" s="205"/>
      <c r="FP95" s="205"/>
      <c r="FQ95" s="205"/>
      <c r="FR95" s="205"/>
      <c r="FS95" s="205"/>
      <c r="FT95" s="205"/>
      <c r="FU95" s="205"/>
      <c r="FV95" s="205"/>
      <c r="FW95" s="205"/>
      <c r="FX95" s="205"/>
      <c r="FY95" s="205"/>
      <c r="FZ95" s="205"/>
      <c r="GA95" s="205"/>
      <c r="GB95" s="205"/>
      <c r="GC95" s="205"/>
      <c r="GD95" s="205"/>
      <c r="GE95" s="205"/>
      <c r="GF95" s="205"/>
      <c r="GG95" s="205"/>
      <c r="GH95" s="205"/>
      <c r="GI95" s="205"/>
      <c r="GJ95" s="205"/>
      <c r="GK95" s="205"/>
      <c r="GL95" s="205"/>
      <c r="GM95" s="205"/>
      <c r="GN95" s="205"/>
      <c r="GO95" s="205"/>
      <c r="GP95" s="205"/>
      <c r="GQ95" s="205"/>
      <c r="GR95" s="205"/>
      <c r="GS95" s="205"/>
      <c r="GT95" s="205"/>
      <c r="GU95" s="205"/>
      <c r="GV95" s="205"/>
      <c r="GW95" s="205"/>
      <c r="GX95" s="205"/>
      <c r="GY95" s="205"/>
      <c r="GZ95" s="205"/>
      <c r="HA95" s="205"/>
      <c r="HB95" s="205"/>
      <c r="HC95" s="205"/>
      <c r="HD95" s="205"/>
      <c r="HE95" s="205"/>
      <c r="HF95" s="205"/>
      <c r="HG95" s="205"/>
      <c r="HH95" s="205"/>
      <c r="HI95" s="205"/>
      <c r="HJ95" s="205"/>
      <c r="HK95" s="205"/>
      <c r="HL95" s="205"/>
      <c r="HM95" s="205"/>
      <c r="HN95" s="205"/>
      <c r="HO95" s="205"/>
      <c r="HP95" s="205"/>
      <c r="HQ95" s="205"/>
      <c r="HR95" s="205"/>
      <c r="HS95" s="205"/>
      <c r="HT95" s="205"/>
      <c r="HU95" s="205"/>
      <c r="HV95" s="205"/>
      <c r="HW95" s="205"/>
      <c r="HX95" s="205"/>
      <c r="HY95" s="205"/>
      <c r="HZ95" s="205"/>
      <c r="IA95" s="205"/>
      <c r="IB95" s="205"/>
      <c r="IC95" s="205"/>
      <c r="ID95" s="205"/>
      <c r="IE95" s="205"/>
      <c r="IF95" s="205"/>
      <c r="IG95" s="205"/>
      <c r="IH95" s="205"/>
      <c r="II95" s="205"/>
      <c r="IJ95" s="205"/>
      <c r="IK95" s="205"/>
      <c r="IL95" s="205"/>
      <c r="IM95" s="205"/>
      <c r="IN95" s="205"/>
      <c r="IO95" s="205"/>
      <c r="IP95" s="205"/>
      <c r="IQ95" s="205"/>
      <c r="IR95" s="205"/>
      <c r="IS95" s="205"/>
      <c r="IT95" s="205"/>
      <c r="IU95" s="205"/>
      <c r="IV95" s="205"/>
      <c r="IW95" s="205"/>
      <c r="IX95" s="205"/>
      <c r="IY95" s="205"/>
      <c r="IZ95" s="205"/>
      <c r="JA95" s="205"/>
      <c r="JB95" s="205"/>
      <c r="JC95" s="205"/>
      <c r="JD95" s="205"/>
      <c r="JE95" s="205"/>
      <c r="JF95" s="205"/>
      <c r="JG95" s="205"/>
      <c r="JH95" s="205"/>
      <c r="JI95" s="205"/>
      <c r="JJ95" s="205"/>
      <c r="JK95" s="205"/>
      <c r="JL95" s="205"/>
      <c r="JM95" s="205"/>
      <c r="JN95" s="205"/>
      <c r="JO95" s="205"/>
      <c r="JP95" s="205"/>
      <c r="JQ95" s="205"/>
      <c r="JR95" s="205"/>
      <c r="JS95" s="205"/>
      <c r="JT95" s="205"/>
      <c r="JU95" s="205"/>
      <c r="JV95" s="205"/>
      <c r="JW95" s="205"/>
      <c r="JX95" s="205"/>
      <c r="JY95" s="205"/>
      <c r="JZ95" s="205"/>
      <c r="KA95" s="205"/>
      <c r="KB95" s="205"/>
      <c r="KC95" s="205"/>
      <c r="KD95" s="205"/>
      <c r="KE95" s="205"/>
      <c r="KF95" s="205"/>
      <c r="KG95" s="205"/>
      <c r="KH95" s="205"/>
      <c r="KI95" s="205"/>
      <c r="KJ95" s="205"/>
      <c r="KK95" s="205"/>
      <c r="KL95" s="205"/>
      <c r="KM95" s="205"/>
      <c r="KN95" s="205"/>
      <c r="KO95" s="205"/>
      <c r="KP95" s="205"/>
      <c r="KQ95" s="205"/>
      <c r="KR95" s="205"/>
      <c r="KS95" s="205"/>
      <c r="KT95" s="205"/>
      <c r="KU95" s="205"/>
      <c r="KV95" s="205"/>
      <c r="KW95" s="205"/>
      <c r="KX95" s="205"/>
      <c r="KY95" s="205"/>
      <c r="KZ95" s="205"/>
      <c r="LA95" s="205"/>
      <c r="LB95" s="205"/>
      <c r="LC95" s="205"/>
      <c r="LD95" s="205"/>
      <c r="LE95" s="205"/>
      <c r="LF95" s="205"/>
      <c r="LG95" s="205"/>
      <c r="LH95" s="205"/>
      <c r="LI95" s="205"/>
      <c r="LJ95" s="205"/>
      <c r="LK95" s="205"/>
      <c r="LL95" s="205"/>
      <c r="LM95" s="205"/>
      <c r="LN95" s="205"/>
      <c r="LO95" s="205"/>
      <c r="LP95" s="205"/>
      <c r="LQ95" s="205"/>
      <c r="LR95" s="205"/>
      <c r="LS95" s="205"/>
      <c r="LT95" s="205"/>
      <c r="LU95" s="205"/>
      <c r="LV95" s="205"/>
      <c r="LW95" s="205"/>
      <c r="LX95" s="205"/>
      <c r="LY95" s="205"/>
      <c r="LZ95" s="205"/>
      <c r="MA95" s="205"/>
      <c r="MB95" s="205"/>
      <c r="MC95" s="205"/>
      <c r="MD95" s="205"/>
      <c r="ME95" s="205"/>
      <c r="MF95" s="205"/>
      <c r="MG95" s="205"/>
      <c r="MH95" s="205"/>
      <c r="MI95" s="205"/>
      <c r="MJ95" s="205"/>
      <c r="MK95" s="205"/>
      <c r="ML95" s="205"/>
      <c r="MM95" s="205"/>
      <c r="MN95" s="205"/>
      <c r="MO95" s="205"/>
      <c r="MP95" s="205"/>
      <c r="MQ95" s="205"/>
      <c r="MR95" s="205"/>
      <c r="MS95" s="205"/>
      <c r="MT95" s="205"/>
      <c r="MU95" s="205"/>
      <c r="MV95" s="205"/>
      <c r="MW95" s="205"/>
      <c r="MX95" s="205"/>
      <c r="MY95" s="205"/>
      <c r="MZ95" s="205"/>
      <c r="NA95" s="205"/>
      <c r="NB95" s="205"/>
      <c r="NC95" s="205"/>
      <c r="ND95" s="205"/>
      <c r="NE95" s="205"/>
      <c r="NF95" s="205"/>
      <c r="NG95" s="205"/>
      <c r="NH95" s="205"/>
      <c r="NI95" s="205"/>
      <c r="NJ95" s="205"/>
      <c r="NK95" s="205"/>
      <c r="NL95" s="205"/>
      <c r="NM95" s="205"/>
      <c r="NN95" s="205"/>
      <c r="NO95" s="205"/>
      <c r="NP95" s="205"/>
      <c r="NQ95" s="205"/>
      <c r="NR95" s="205"/>
      <c r="NS95" s="205"/>
      <c r="NT95" s="205"/>
      <c r="NU95" s="205"/>
      <c r="NV95" s="205"/>
      <c r="NW95" s="205"/>
      <c r="NX95" s="205"/>
      <c r="NY95" s="205"/>
      <c r="NZ95" s="205"/>
      <c r="OA95" s="205"/>
      <c r="OB95" s="205"/>
      <c r="OC95" s="205"/>
      <c r="OD95" s="205"/>
      <c r="OE95" s="205"/>
      <c r="OF95" s="205"/>
      <c r="OG95" s="205"/>
      <c r="OH95" s="205"/>
      <c r="OI95" s="205"/>
      <c r="OJ95" s="205"/>
      <c r="OK95" s="205"/>
      <c r="OL95" s="205"/>
      <c r="OM95" s="205"/>
      <c r="ON95" s="205"/>
      <c r="OO95" s="205"/>
      <c r="OP95" s="205"/>
      <c r="OQ95" s="205"/>
      <c r="OR95" s="205"/>
      <c r="OS95" s="205"/>
      <c r="OT95" s="205"/>
      <c r="OU95" s="205"/>
      <c r="OV95" s="205"/>
      <c r="OW95" s="205"/>
      <c r="OX95" s="205"/>
      <c r="OY95" s="205"/>
      <c r="OZ95" s="205"/>
      <c r="PA95" s="205"/>
      <c r="PB95" s="205"/>
      <c r="PC95" s="205"/>
      <c r="PD95" s="205"/>
      <c r="PE95" s="205"/>
      <c r="PF95" s="205"/>
      <c r="PG95" s="205"/>
      <c r="PH95" s="205"/>
      <c r="PI95" s="205"/>
      <c r="PJ95" s="205"/>
      <c r="PK95" s="205"/>
      <c r="PL95" s="205"/>
      <c r="PM95" s="205"/>
      <c r="PN95" s="205"/>
      <c r="PO95" s="205"/>
      <c r="PP95" s="205"/>
      <c r="PQ95" s="205"/>
      <c r="PR95" s="205"/>
      <c r="PS95" s="205"/>
      <c r="PT95" s="205"/>
      <c r="PU95" s="205"/>
      <c r="PV95" s="205"/>
      <c r="PW95" s="205"/>
      <c r="PX95" s="205"/>
      <c r="PY95" s="205"/>
      <c r="PZ95" s="205"/>
      <c r="QA95" s="205"/>
      <c r="QB95" s="205"/>
      <c r="QC95" s="205"/>
      <c r="QD95" s="205"/>
      <c r="QE95" s="205"/>
      <c r="QF95" s="205"/>
      <c r="QG95" s="205"/>
      <c r="QH95" s="205"/>
      <c r="QI95" s="205"/>
      <c r="QJ95" s="205"/>
      <c r="QK95" s="205"/>
      <c r="QL95" s="205"/>
      <c r="QM95" s="205"/>
      <c r="QN95" s="205"/>
      <c r="QO95" s="205"/>
      <c r="QP95" s="205"/>
      <c r="QQ95" s="205"/>
      <c r="QR95" s="205"/>
      <c r="QS95" s="205"/>
      <c r="QT95" s="205"/>
      <c r="QU95" s="205"/>
      <c r="QV95" s="205"/>
      <c r="QW95" s="205"/>
      <c r="QX95" s="205"/>
      <c r="QY95" s="205"/>
      <c r="QZ95" s="205"/>
      <c r="RA95" s="205"/>
      <c r="RB95" s="205"/>
      <c r="RC95" s="205"/>
      <c r="RD95" s="205"/>
      <c r="RE95" s="205"/>
      <c r="RF95" s="205"/>
      <c r="RG95" s="205"/>
      <c r="RH95" s="205"/>
      <c r="RI95" s="205"/>
      <c r="RJ95" s="205"/>
      <c r="RK95" s="205"/>
      <c r="RL95" s="205"/>
      <c r="RM95" s="205"/>
      <c r="RN95" s="205"/>
      <c r="RO95" s="205"/>
      <c r="RP95" s="205"/>
      <c r="RQ95" s="205"/>
      <c r="RR95" s="205"/>
      <c r="RS95" s="205"/>
      <c r="RT95" s="205"/>
      <c r="RU95" s="205"/>
      <c r="RV95" s="205"/>
      <c r="RW95" s="205"/>
      <c r="RX95" s="205"/>
      <c r="RY95" s="205"/>
    </row>
    <row r="96" s="195" customFormat="1" ht="14.8" spans="1:493">
      <c r="A96" s="207"/>
      <c r="B96" s="208"/>
      <c r="C96" s="197"/>
      <c r="D96" s="197"/>
      <c r="E96" s="196"/>
      <c r="F96" s="196"/>
      <c r="G96" s="196"/>
      <c r="H96" s="197" t="s">
        <v>481</v>
      </c>
      <c r="I96" s="207">
        <v>24823.11</v>
      </c>
      <c r="J96" s="201"/>
      <c r="K96" s="201"/>
      <c r="L96" s="201"/>
      <c r="M96" s="201"/>
      <c r="N96" s="201"/>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c r="AQ96" s="201"/>
      <c r="AR96" s="201"/>
      <c r="AS96" s="201"/>
      <c r="AT96" s="201"/>
      <c r="AU96" s="201"/>
      <c r="AV96" s="201"/>
      <c r="AW96" s="201"/>
      <c r="AX96" s="201"/>
      <c r="AY96" s="201"/>
      <c r="AZ96" s="201"/>
      <c r="BA96" s="201"/>
      <c r="BB96" s="201"/>
      <c r="BC96" s="201"/>
      <c r="BD96" s="201"/>
      <c r="BE96" s="201"/>
      <c r="BF96" s="201"/>
      <c r="BG96" s="201"/>
      <c r="BH96" s="201"/>
      <c r="BI96" s="201"/>
      <c r="BJ96" s="201"/>
      <c r="BK96" s="201"/>
      <c r="BL96" s="201"/>
      <c r="BM96" s="201"/>
      <c r="BN96" s="201"/>
      <c r="BO96" s="201"/>
      <c r="BP96" s="201"/>
      <c r="BQ96" s="201"/>
      <c r="BR96" s="201"/>
      <c r="BS96" s="201"/>
      <c r="BT96" s="201"/>
      <c r="BU96" s="201"/>
      <c r="BV96" s="201"/>
      <c r="BW96" s="201"/>
      <c r="BX96" s="201"/>
      <c r="BY96" s="201"/>
      <c r="BZ96" s="201"/>
      <c r="CA96" s="201"/>
      <c r="CB96" s="201"/>
      <c r="CC96" s="201"/>
      <c r="CD96" s="201"/>
      <c r="CE96" s="201"/>
      <c r="CF96" s="201"/>
      <c r="CG96" s="201"/>
      <c r="CH96" s="201"/>
      <c r="CI96" s="201"/>
      <c r="CJ96" s="201"/>
      <c r="CK96" s="201"/>
      <c r="CL96" s="201"/>
      <c r="CM96" s="201"/>
      <c r="CN96" s="201"/>
      <c r="CO96" s="201"/>
      <c r="CP96" s="201"/>
      <c r="CQ96" s="201"/>
      <c r="CR96" s="201"/>
      <c r="CS96" s="201"/>
      <c r="CT96" s="201"/>
      <c r="CU96" s="201"/>
      <c r="CV96" s="201"/>
      <c r="CW96" s="201"/>
      <c r="CX96" s="201"/>
      <c r="CY96" s="201"/>
      <c r="CZ96" s="201"/>
      <c r="DA96" s="201"/>
      <c r="DB96" s="201"/>
      <c r="DC96" s="201"/>
      <c r="DD96" s="201"/>
      <c r="DE96" s="201"/>
      <c r="DF96" s="201"/>
      <c r="DG96" s="201"/>
      <c r="DH96" s="201"/>
      <c r="DI96" s="201"/>
      <c r="DJ96" s="201"/>
      <c r="DK96" s="201"/>
      <c r="DL96" s="201"/>
      <c r="DM96" s="201"/>
      <c r="DN96" s="201"/>
      <c r="DO96" s="201"/>
      <c r="DP96" s="201"/>
      <c r="DQ96" s="201"/>
      <c r="DR96" s="201"/>
      <c r="DS96" s="201"/>
      <c r="DT96" s="201"/>
      <c r="DU96" s="201"/>
      <c r="DV96" s="201"/>
      <c r="DW96" s="201"/>
      <c r="DX96" s="201"/>
      <c r="DY96" s="201"/>
      <c r="DZ96" s="201"/>
      <c r="EA96" s="201"/>
      <c r="EB96" s="201"/>
      <c r="EC96" s="201"/>
      <c r="ED96" s="201"/>
      <c r="EE96" s="201"/>
      <c r="EF96" s="201"/>
      <c r="EG96" s="201"/>
      <c r="EH96" s="201"/>
      <c r="EI96" s="201"/>
      <c r="EJ96" s="201"/>
      <c r="EK96" s="201"/>
      <c r="EL96" s="201"/>
      <c r="EM96" s="201"/>
      <c r="EN96" s="201"/>
      <c r="EO96" s="201"/>
      <c r="EP96" s="201"/>
      <c r="EQ96" s="201"/>
      <c r="ER96" s="201"/>
      <c r="ES96" s="201"/>
      <c r="ET96" s="201"/>
      <c r="EU96" s="201"/>
      <c r="EV96" s="201"/>
      <c r="EW96" s="201"/>
      <c r="EX96" s="201"/>
      <c r="EY96" s="201"/>
      <c r="EZ96" s="201"/>
      <c r="FA96" s="201"/>
      <c r="FB96" s="201"/>
      <c r="FC96" s="201"/>
      <c r="FD96" s="201"/>
      <c r="FE96" s="201"/>
      <c r="FF96" s="201"/>
      <c r="FG96" s="201"/>
      <c r="FH96" s="201"/>
      <c r="FI96" s="201"/>
      <c r="FJ96" s="201"/>
      <c r="FK96" s="201"/>
      <c r="FL96" s="201"/>
      <c r="FM96" s="201"/>
      <c r="FN96" s="201"/>
      <c r="FO96" s="201"/>
      <c r="FP96" s="201"/>
      <c r="FQ96" s="201"/>
      <c r="FR96" s="201"/>
      <c r="FS96" s="201"/>
      <c r="FT96" s="201"/>
      <c r="FU96" s="201"/>
      <c r="FV96" s="201"/>
      <c r="FW96" s="201"/>
      <c r="FX96" s="201"/>
      <c r="FY96" s="201"/>
      <c r="FZ96" s="201"/>
      <c r="GA96" s="201"/>
      <c r="GB96" s="201"/>
      <c r="GC96" s="201"/>
      <c r="GD96" s="201"/>
      <c r="GE96" s="201"/>
      <c r="GF96" s="201"/>
      <c r="GG96" s="201"/>
      <c r="GH96" s="201"/>
      <c r="GI96" s="201"/>
      <c r="GJ96" s="201"/>
      <c r="GK96" s="201"/>
      <c r="GL96" s="201"/>
      <c r="GM96" s="201"/>
      <c r="GN96" s="201"/>
      <c r="GO96" s="201"/>
      <c r="GP96" s="201"/>
      <c r="GQ96" s="201"/>
      <c r="GR96" s="201"/>
      <c r="GS96" s="201"/>
      <c r="GT96" s="201"/>
      <c r="GU96" s="201"/>
      <c r="GV96" s="201"/>
      <c r="GW96" s="201"/>
      <c r="GX96" s="201"/>
      <c r="GY96" s="201"/>
      <c r="GZ96" s="201"/>
      <c r="HA96" s="201"/>
      <c r="HB96" s="201"/>
      <c r="HC96" s="201"/>
      <c r="HD96" s="201"/>
      <c r="HE96" s="201"/>
      <c r="HF96" s="201"/>
      <c r="HG96" s="201"/>
      <c r="HH96" s="201"/>
      <c r="HI96" s="201"/>
      <c r="HJ96" s="201"/>
      <c r="HK96" s="201"/>
      <c r="HL96" s="201"/>
      <c r="HM96" s="201"/>
      <c r="HN96" s="201"/>
      <c r="HO96" s="201"/>
      <c r="HP96" s="201"/>
      <c r="HQ96" s="201"/>
      <c r="HR96" s="201"/>
      <c r="HS96" s="201"/>
      <c r="HT96" s="201"/>
      <c r="HU96" s="201"/>
      <c r="HV96" s="201"/>
      <c r="HW96" s="201"/>
      <c r="HX96" s="201"/>
      <c r="HY96" s="201"/>
      <c r="HZ96" s="201"/>
      <c r="IA96" s="201"/>
      <c r="IB96" s="201"/>
      <c r="IC96" s="201"/>
      <c r="ID96" s="201"/>
      <c r="IE96" s="201"/>
      <c r="IF96" s="201"/>
      <c r="IG96" s="201"/>
      <c r="IH96" s="201"/>
      <c r="II96" s="201"/>
      <c r="IJ96" s="201"/>
      <c r="IK96" s="201"/>
      <c r="IL96" s="201"/>
      <c r="IM96" s="201"/>
      <c r="IN96" s="201"/>
      <c r="IO96" s="201"/>
      <c r="IP96" s="201"/>
      <c r="IQ96" s="201"/>
      <c r="IR96" s="201"/>
      <c r="IS96" s="201"/>
      <c r="IT96" s="201"/>
      <c r="IU96" s="201"/>
      <c r="IV96" s="201"/>
      <c r="IW96" s="201"/>
      <c r="IX96" s="201"/>
      <c r="IY96" s="201"/>
      <c r="IZ96" s="201"/>
      <c r="JA96" s="201"/>
      <c r="JB96" s="201"/>
      <c r="JC96" s="201"/>
      <c r="JD96" s="201"/>
      <c r="JE96" s="201"/>
      <c r="JF96" s="201"/>
      <c r="JG96" s="201"/>
      <c r="JH96" s="201"/>
      <c r="JI96" s="201"/>
      <c r="JJ96" s="201"/>
      <c r="JK96" s="201"/>
      <c r="JL96" s="201"/>
      <c r="JM96" s="201"/>
      <c r="JN96" s="201"/>
      <c r="JO96" s="201"/>
      <c r="JP96" s="201"/>
      <c r="JQ96" s="201"/>
      <c r="JR96" s="201"/>
      <c r="JS96" s="201"/>
      <c r="JT96" s="201"/>
      <c r="JU96" s="201"/>
      <c r="JV96" s="201"/>
      <c r="JW96" s="201"/>
      <c r="JX96" s="201"/>
      <c r="JY96" s="201"/>
      <c r="JZ96" s="201"/>
      <c r="KA96" s="201"/>
      <c r="KB96" s="201"/>
      <c r="KC96" s="201"/>
      <c r="KD96" s="201"/>
      <c r="KE96" s="201"/>
      <c r="KF96" s="201"/>
      <c r="KG96" s="201"/>
      <c r="KH96" s="201"/>
      <c r="KI96" s="201"/>
      <c r="KJ96" s="201"/>
      <c r="KK96" s="201"/>
      <c r="KL96" s="201"/>
      <c r="KM96" s="201"/>
      <c r="KN96" s="201"/>
      <c r="KO96" s="201"/>
      <c r="KP96" s="201"/>
      <c r="KQ96" s="201"/>
      <c r="KR96" s="201"/>
      <c r="KS96" s="201"/>
      <c r="KT96" s="201"/>
      <c r="KU96" s="201"/>
      <c r="KV96" s="201"/>
      <c r="KW96" s="201"/>
      <c r="KX96" s="201"/>
      <c r="KY96" s="201"/>
      <c r="KZ96" s="201"/>
      <c r="LA96" s="201"/>
      <c r="LB96" s="201"/>
      <c r="LC96" s="201"/>
      <c r="LD96" s="201"/>
      <c r="LE96" s="201"/>
      <c r="LF96" s="201"/>
      <c r="LG96" s="201"/>
      <c r="LH96" s="201"/>
      <c r="LI96" s="201"/>
      <c r="LJ96" s="201"/>
      <c r="LK96" s="201"/>
      <c r="LL96" s="201"/>
      <c r="LM96" s="201"/>
      <c r="LN96" s="201"/>
      <c r="LO96" s="201"/>
      <c r="LP96" s="201"/>
      <c r="LQ96" s="201"/>
      <c r="LR96" s="201"/>
      <c r="LS96" s="201"/>
      <c r="LT96" s="201"/>
      <c r="LU96" s="201"/>
      <c r="LV96" s="201"/>
      <c r="LW96" s="201"/>
      <c r="LX96" s="201"/>
      <c r="LY96" s="201"/>
      <c r="LZ96" s="201"/>
      <c r="MA96" s="201"/>
      <c r="MB96" s="201"/>
      <c r="MC96" s="201"/>
      <c r="MD96" s="201"/>
      <c r="ME96" s="201"/>
      <c r="MF96" s="201"/>
      <c r="MG96" s="201"/>
      <c r="MH96" s="201"/>
      <c r="MI96" s="201"/>
      <c r="MJ96" s="201"/>
      <c r="MK96" s="201"/>
      <c r="ML96" s="201"/>
      <c r="MM96" s="201"/>
      <c r="MN96" s="201"/>
      <c r="MO96" s="201"/>
      <c r="MP96" s="201"/>
      <c r="MQ96" s="201"/>
      <c r="MR96" s="201"/>
      <c r="MS96" s="201"/>
      <c r="MT96" s="201"/>
      <c r="MU96" s="201"/>
      <c r="MV96" s="201"/>
      <c r="MW96" s="201"/>
      <c r="MX96" s="201"/>
      <c r="MY96" s="201"/>
      <c r="MZ96" s="201"/>
      <c r="NA96" s="201"/>
      <c r="NB96" s="201"/>
      <c r="NC96" s="201"/>
      <c r="ND96" s="201"/>
      <c r="NE96" s="201"/>
      <c r="NF96" s="201"/>
      <c r="NG96" s="201"/>
      <c r="NH96" s="201"/>
      <c r="NI96" s="201"/>
      <c r="NJ96" s="201"/>
      <c r="NK96" s="201"/>
      <c r="NL96" s="201"/>
      <c r="NM96" s="201"/>
      <c r="NN96" s="201"/>
      <c r="NO96" s="201"/>
      <c r="NP96" s="201"/>
      <c r="NQ96" s="201"/>
      <c r="NR96" s="201"/>
      <c r="NS96" s="201"/>
      <c r="NT96" s="201"/>
      <c r="NU96" s="201"/>
      <c r="NV96" s="201"/>
      <c r="NW96" s="201"/>
      <c r="NX96" s="201"/>
      <c r="NY96" s="201"/>
      <c r="NZ96" s="201"/>
      <c r="OA96" s="201"/>
      <c r="OB96" s="201"/>
      <c r="OC96" s="201"/>
      <c r="OD96" s="201"/>
      <c r="OE96" s="201"/>
      <c r="OF96" s="201"/>
      <c r="OG96" s="201"/>
      <c r="OH96" s="201"/>
      <c r="OI96" s="201"/>
      <c r="OJ96" s="201"/>
      <c r="OK96" s="201"/>
      <c r="OL96" s="201"/>
      <c r="OM96" s="201"/>
      <c r="ON96" s="201"/>
      <c r="OO96" s="201"/>
      <c r="OP96" s="201"/>
      <c r="OQ96" s="201"/>
      <c r="OR96" s="201"/>
      <c r="OS96" s="201"/>
      <c r="OT96" s="201"/>
      <c r="OU96" s="201"/>
      <c r="OV96" s="201"/>
      <c r="OW96" s="201"/>
      <c r="OX96" s="201"/>
      <c r="OY96" s="201"/>
      <c r="OZ96" s="201"/>
      <c r="PA96" s="201"/>
      <c r="PB96" s="201"/>
      <c r="PC96" s="201"/>
      <c r="PD96" s="201"/>
      <c r="PE96" s="201"/>
      <c r="PF96" s="201"/>
      <c r="PG96" s="201"/>
      <c r="PH96" s="201"/>
      <c r="PI96" s="201"/>
      <c r="PJ96" s="201"/>
      <c r="PK96" s="201"/>
      <c r="PL96" s="201"/>
      <c r="PM96" s="201"/>
      <c r="PN96" s="201"/>
      <c r="PO96" s="201"/>
      <c r="PP96" s="201"/>
      <c r="PQ96" s="201"/>
      <c r="PR96" s="201"/>
      <c r="PS96" s="201"/>
      <c r="PT96" s="201"/>
      <c r="PU96" s="201"/>
      <c r="PV96" s="201"/>
      <c r="PW96" s="201"/>
      <c r="PX96" s="201"/>
      <c r="PY96" s="201"/>
      <c r="PZ96" s="201"/>
      <c r="QA96" s="201"/>
      <c r="QB96" s="201"/>
      <c r="QC96" s="201"/>
      <c r="QD96" s="201"/>
      <c r="QE96" s="201"/>
      <c r="QF96" s="201"/>
      <c r="QG96" s="201"/>
      <c r="QH96" s="201"/>
      <c r="QI96" s="201"/>
      <c r="QJ96" s="201"/>
      <c r="QK96" s="201"/>
      <c r="QL96" s="201"/>
      <c r="QM96" s="201"/>
      <c r="QN96" s="201"/>
      <c r="QO96" s="201"/>
      <c r="QP96" s="201"/>
      <c r="QQ96" s="201"/>
      <c r="QR96" s="201"/>
      <c r="QS96" s="201"/>
      <c r="QT96" s="201"/>
      <c r="QU96" s="201"/>
      <c r="QV96" s="201"/>
      <c r="QW96" s="201"/>
      <c r="QX96" s="201"/>
      <c r="QY96" s="201"/>
      <c r="QZ96" s="201"/>
      <c r="RA96" s="201"/>
      <c r="RB96" s="201"/>
      <c r="RC96" s="201"/>
      <c r="RD96" s="201"/>
      <c r="RE96" s="201"/>
      <c r="RF96" s="201"/>
      <c r="RG96" s="201"/>
      <c r="RH96" s="201"/>
      <c r="RI96" s="201"/>
      <c r="RJ96" s="201"/>
      <c r="RK96" s="201"/>
      <c r="RL96" s="201"/>
      <c r="RM96" s="201"/>
      <c r="RN96" s="201"/>
      <c r="RO96" s="201"/>
      <c r="RP96" s="201"/>
      <c r="RQ96" s="201"/>
      <c r="RR96" s="201"/>
      <c r="RS96" s="201"/>
      <c r="RT96" s="201"/>
      <c r="RU96" s="201"/>
      <c r="RV96" s="201"/>
      <c r="RW96" s="201"/>
      <c r="RX96" s="201"/>
      <c r="RY96" s="201"/>
    </row>
    <row r="97" s="195" customFormat="1" ht="14.8" spans="1:493">
      <c r="A97" s="207"/>
      <c r="B97" s="200"/>
      <c r="C97" s="203"/>
      <c r="D97" s="203"/>
      <c r="E97" s="203"/>
      <c r="F97" s="203"/>
      <c r="G97" s="203"/>
      <c r="H97" s="200"/>
      <c r="I97" s="200"/>
      <c r="J97" s="205"/>
      <c r="K97" s="205"/>
      <c r="L97" s="205"/>
      <c r="M97" s="205"/>
      <c r="N97" s="205"/>
      <c r="O97" s="205"/>
      <c r="P97" s="205"/>
      <c r="Q97" s="205"/>
      <c r="R97" s="205"/>
      <c r="S97" s="205"/>
      <c r="T97" s="205"/>
      <c r="U97" s="205"/>
      <c r="V97" s="205"/>
      <c r="W97" s="205"/>
      <c r="X97" s="205"/>
      <c r="Y97" s="205"/>
      <c r="Z97" s="205"/>
      <c r="AA97" s="205"/>
      <c r="AB97" s="205"/>
      <c r="AC97" s="205"/>
      <c r="AD97" s="205"/>
      <c r="AE97" s="205"/>
      <c r="AF97" s="205"/>
      <c r="AG97" s="205"/>
      <c r="AH97" s="205"/>
      <c r="AI97" s="205"/>
      <c r="AJ97" s="205"/>
      <c r="AK97" s="205"/>
      <c r="AL97" s="205"/>
      <c r="AM97" s="205"/>
      <c r="AN97" s="205"/>
      <c r="AO97" s="205"/>
      <c r="AP97" s="205"/>
      <c r="AQ97" s="205"/>
      <c r="AR97" s="205"/>
      <c r="AS97" s="205"/>
      <c r="AT97" s="205"/>
      <c r="AU97" s="205"/>
      <c r="AV97" s="205"/>
      <c r="AW97" s="205"/>
      <c r="AX97" s="205"/>
      <c r="AY97" s="205"/>
      <c r="AZ97" s="205"/>
      <c r="BA97" s="205"/>
      <c r="BB97" s="205"/>
      <c r="BC97" s="205"/>
      <c r="BD97" s="205"/>
      <c r="BE97" s="205"/>
      <c r="BF97" s="205"/>
      <c r="BG97" s="205"/>
      <c r="BH97" s="205"/>
      <c r="BI97" s="205"/>
      <c r="BJ97" s="205"/>
      <c r="BK97" s="205"/>
      <c r="BL97" s="205"/>
      <c r="BM97" s="205"/>
      <c r="BN97" s="205"/>
      <c r="BO97" s="205"/>
      <c r="BP97" s="205"/>
      <c r="BQ97" s="205"/>
      <c r="BR97" s="205"/>
      <c r="BS97" s="205"/>
      <c r="BT97" s="205"/>
      <c r="BU97" s="205"/>
      <c r="BV97" s="205"/>
      <c r="BW97" s="205"/>
      <c r="BX97" s="205"/>
      <c r="BY97" s="205"/>
      <c r="BZ97" s="205"/>
      <c r="CA97" s="205"/>
      <c r="CB97" s="205"/>
      <c r="CC97" s="205"/>
      <c r="CD97" s="205"/>
      <c r="CE97" s="205"/>
      <c r="CF97" s="205"/>
      <c r="CG97" s="205"/>
      <c r="CH97" s="205"/>
      <c r="CI97" s="205"/>
      <c r="CJ97" s="205"/>
      <c r="CK97" s="205"/>
      <c r="CL97" s="205"/>
      <c r="CM97" s="205"/>
      <c r="CN97" s="205"/>
      <c r="CO97" s="205"/>
      <c r="CP97" s="205"/>
      <c r="CQ97" s="205"/>
      <c r="CR97" s="205"/>
      <c r="CS97" s="205"/>
      <c r="CT97" s="205"/>
      <c r="CU97" s="205"/>
      <c r="CV97" s="205"/>
      <c r="CW97" s="205"/>
      <c r="CX97" s="205"/>
      <c r="CY97" s="205"/>
      <c r="CZ97" s="205"/>
      <c r="DA97" s="205"/>
      <c r="DB97" s="205"/>
      <c r="DC97" s="205"/>
      <c r="DD97" s="205"/>
      <c r="DE97" s="205"/>
      <c r="DF97" s="205"/>
      <c r="DG97" s="205"/>
      <c r="DH97" s="205"/>
      <c r="DI97" s="205"/>
      <c r="DJ97" s="205"/>
      <c r="DK97" s="205"/>
      <c r="DL97" s="205"/>
      <c r="DM97" s="205"/>
      <c r="DN97" s="205"/>
      <c r="DO97" s="205"/>
      <c r="DP97" s="205"/>
      <c r="DQ97" s="205"/>
      <c r="DR97" s="205"/>
      <c r="DS97" s="205"/>
      <c r="DT97" s="205"/>
      <c r="DU97" s="205"/>
      <c r="DV97" s="205"/>
      <c r="DW97" s="205"/>
      <c r="DX97" s="205"/>
      <c r="DY97" s="205"/>
      <c r="DZ97" s="205"/>
      <c r="EA97" s="205"/>
      <c r="EB97" s="205"/>
      <c r="EC97" s="205"/>
      <c r="ED97" s="205"/>
      <c r="EE97" s="205"/>
      <c r="EF97" s="205"/>
      <c r="EG97" s="205"/>
      <c r="EH97" s="205"/>
      <c r="EI97" s="205"/>
      <c r="EJ97" s="205"/>
      <c r="EK97" s="205"/>
      <c r="EL97" s="205"/>
      <c r="EM97" s="205"/>
      <c r="EN97" s="205"/>
      <c r="EO97" s="205"/>
      <c r="EP97" s="205"/>
      <c r="EQ97" s="205"/>
      <c r="ER97" s="205"/>
      <c r="ES97" s="205"/>
      <c r="ET97" s="205"/>
      <c r="EU97" s="205"/>
      <c r="EV97" s="205"/>
      <c r="EW97" s="205"/>
      <c r="EX97" s="205"/>
      <c r="EY97" s="205"/>
      <c r="EZ97" s="205"/>
      <c r="FA97" s="205"/>
      <c r="FB97" s="205"/>
      <c r="FC97" s="205"/>
      <c r="FD97" s="205"/>
      <c r="FE97" s="205"/>
      <c r="FF97" s="205"/>
      <c r="FG97" s="205"/>
      <c r="FH97" s="205"/>
      <c r="FI97" s="205"/>
      <c r="FJ97" s="205"/>
      <c r="FK97" s="205"/>
      <c r="FL97" s="205"/>
      <c r="FM97" s="205"/>
      <c r="FN97" s="205"/>
      <c r="FO97" s="205"/>
      <c r="FP97" s="205"/>
      <c r="FQ97" s="205"/>
      <c r="FR97" s="205"/>
      <c r="FS97" s="205"/>
      <c r="FT97" s="205"/>
      <c r="FU97" s="205"/>
      <c r="FV97" s="205"/>
      <c r="FW97" s="205"/>
      <c r="FX97" s="205"/>
      <c r="FY97" s="205"/>
      <c r="FZ97" s="205"/>
      <c r="GA97" s="205"/>
      <c r="GB97" s="205"/>
      <c r="GC97" s="205"/>
      <c r="GD97" s="205"/>
      <c r="GE97" s="205"/>
      <c r="GF97" s="205"/>
      <c r="GG97" s="205"/>
      <c r="GH97" s="205"/>
      <c r="GI97" s="205"/>
      <c r="GJ97" s="205"/>
      <c r="GK97" s="205"/>
      <c r="GL97" s="205"/>
      <c r="GM97" s="205"/>
      <c r="GN97" s="205"/>
      <c r="GO97" s="205"/>
      <c r="GP97" s="205"/>
      <c r="GQ97" s="205"/>
      <c r="GR97" s="205"/>
      <c r="GS97" s="205"/>
      <c r="GT97" s="205"/>
      <c r="GU97" s="205"/>
      <c r="GV97" s="205"/>
      <c r="GW97" s="205"/>
      <c r="GX97" s="205"/>
      <c r="GY97" s="205"/>
      <c r="GZ97" s="205"/>
      <c r="HA97" s="205"/>
      <c r="HB97" s="205"/>
      <c r="HC97" s="205"/>
      <c r="HD97" s="205"/>
      <c r="HE97" s="205"/>
      <c r="HF97" s="205"/>
      <c r="HG97" s="205"/>
      <c r="HH97" s="205"/>
      <c r="HI97" s="205"/>
      <c r="HJ97" s="205"/>
      <c r="HK97" s="205"/>
      <c r="HL97" s="205"/>
      <c r="HM97" s="205"/>
      <c r="HN97" s="205"/>
      <c r="HO97" s="205"/>
      <c r="HP97" s="205"/>
      <c r="HQ97" s="205"/>
      <c r="HR97" s="205"/>
      <c r="HS97" s="205"/>
      <c r="HT97" s="205"/>
      <c r="HU97" s="205"/>
      <c r="HV97" s="205"/>
      <c r="HW97" s="205"/>
      <c r="HX97" s="205"/>
      <c r="HY97" s="205"/>
      <c r="HZ97" s="205"/>
      <c r="IA97" s="205"/>
      <c r="IB97" s="205"/>
      <c r="IC97" s="205"/>
      <c r="ID97" s="205"/>
      <c r="IE97" s="205"/>
      <c r="IF97" s="205"/>
      <c r="IG97" s="205"/>
      <c r="IH97" s="205"/>
      <c r="II97" s="205"/>
      <c r="IJ97" s="205"/>
      <c r="IK97" s="205"/>
      <c r="IL97" s="205"/>
      <c r="IM97" s="205"/>
      <c r="IN97" s="205"/>
      <c r="IO97" s="205"/>
      <c r="IP97" s="205"/>
      <c r="IQ97" s="205"/>
      <c r="IR97" s="205"/>
      <c r="IS97" s="205"/>
      <c r="IT97" s="205"/>
      <c r="IU97" s="205"/>
      <c r="IV97" s="205"/>
      <c r="IW97" s="205"/>
      <c r="IX97" s="205"/>
      <c r="IY97" s="205"/>
      <c r="IZ97" s="205"/>
      <c r="JA97" s="205"/>
      <c r="JB97" s="205"/>
      <c r="JC97" s="205"/>
      <c r="JD97" s="205"/>
      <c r="JE97" s="205"/>
      <c r="JF97" s="205"/>
      <c r="JG97" s="205"/>
      <c r="JH97" s="205"/>
      <c r="JI97" s="205"/>
      <c r="JJ97" s="205"/>
      <c r="JK97" s="205"/>
      <c r="JL97" s="205"/>
      <c r="JM97" s="205"/>
      <c r="JN97" s="205"/>
      <c r="JO97" s="205"/>
      <c r="JP97" s="205"/>
      <c r="JQ97" s="205"/>
      <c r="JR97" s="205"/>
      <c r="JS97" s="205"/>
      <c r="JT97" s="205"/>
      <c r="JU97" s="205"/>
      <c r="JV97" s="205"/>
      <c r="JW97" s="205"/>
      <c r="JX97" s="205"/>
      <c r="JY97" s="205"/>
      <c r="JZ97" s="205"/>
      <c r="KA97" s="205"/>
      <c r="KB97" s="205"/>
      <c r="KC97" s="205"/>
      <c r="KD97" s="205"/>
      <c r="KE97" s="205"/>
      <c r="KF97" s="205"/>
      <c r="KG97" s="205"/>
      <c r="KH97" s="205"/>
      <c r="KI97" s="205"/>
      <c r="KJ97" s="205"/>
      <c r="KK97" s="205"/>
      <c r="KL97" s="205"/>
      <c r="KM97" s="205"/>
      <c r="KN97" s="205"/>
      <c r="KO97" s="205"/>
      <c r="KP97" s="205"/>
      <c r="KQ97" s="205"/>
      <c r="KR97" s="205"/>
      <c r="KS97" s="205"/>
      <c r="KT97" s="205"/>
      <c r="KU97" s="205"/>
      <c r="KV97" s="205"/>
      <c r="KW97" s="205"/>
      <c r="KX97" s="205"/>
      <c r="KY97" s="205"/>
      <c r="KZ97" s="205"/>
      <c r="LA97" s="205"/>
      <c r="LB97" s="205"/>
      <c r="LC97" s="205"/>
      <c r="LD97" s="205"/>
      <c r="LE97" s="205"/>
      <c r="LF97" s="205"/>
      <c r="LG97" s="205"/>
      <c r="LH97" s="205"/>
      <c r="LI97" s="205"/>
      <c r="LJ97" s="205"/>
      <c r="LK97" s="205"/>
      <c r="LL97" s="205"/>
      <c r="LM97" s="205"/>
      <c r="LN97" s="205"/>
      <c r="LO97" s="205"/>
      <c r="LP97" s="205"/>
      <c r="LQ97" s="205"/>
      <c r="LR97" s="205"/>
      <c r="LS97" s="205"/>
      <c r="LT97" s="205"/>
      <c r="LU97" s="205"/>
      <c r="LV97" s="205"/>
      <c r="LW97" s="205"/>
      <c r="LX97" s="205"/>
      <c r="LY97" s="205"/>
      <c r="LZ97" s="205"/>
      <c r="MA97" s="205"/>
      <c r="MB97" s="205"/>
      <c r="MC97" s="205"/>
      <c r="MD97" s="205"/>
      <c r="ME97" s="205"/>
      <c r="MF97" s="205"/>
      <c r="MG97" s="205"/>
      <c r="MH97" s="205"/>
      <c r="MI97" s="205"/>
      <c r="MJ97" s="205"/>
      <c r="MK97" s="205"/>
      <c r="ML97" s="205"/>
      <c r="MM97" s="205"/>
      <c r="MN97" s="205"/>
      <c r="MO97" s="205"/>
      <c r="MP97" s="205"/>
      <c r="MQ97" s="205"/>
      <c r="MR97" s="205"/>
      <c r="MS97" s="205"/>
      <c r="MT97" s="205"/>
      <c r="MU97" s="205"/>
      <c r="MV97" s="205"/>
      <c r="MW97" s="205"/>
      <c r="MX97" s="205"/>
      <c r="MY97" s="205"/>
      <c r="MZ97" s="205"/>
      <c r="NA97" s="205"/>
      <c r="NB97" s="205"/>
      <c r="NC97" s="205"/>
      <c r="ND97" s="205"/>
      <c r="NE97" s="205"/>
      <c r="NF97" s="205"/>
      <c r="NG97" s="205"/>
      <c r="NH97" s="205"/>
      <c r="NI97" s="205"/>
      <c r="NJ97" s="205"/>
      <c r="NK97" s="205"/>
      <c r="NL97" s="205"/>
      <c r="NM97" s="205"/>
      <c r="NN97" s="205"/>
      <c r="NO97" s="205"/>
      <c r="NP97" s="205"/>
      <c r="NQ97" s="205"/>
      <c r="NR97" s="205"/>
      <c r="NS97" s="205"/>
      <c r="NT97" s="205"/>
      <c r="NU97" s="205"/>
      <c r="NV97" s="205"/>
      <c r="NW97" s="205"/>
      <c r="NX97" s="205"/>
      <c r="NY97" s="205"/>
      <c r="NZ97" s="205"/>
      <c r="OA97" s="205"/>
      <c r="OB97" s="205"/>
      <c r="OC97" s="205"/>
      <c r="OD97" s="205"/>
      <c r="OE97" s="205"/>
      <c r="OF97" s="205"/>
      <c r="OG97" s="205"/>
      <c r="OH97" s="205"/>
      <c r="OI97" s="205"/>
      <c r="OJ97" s="205"/>
      <c r="OK97" s="205"/>
      <c r="OL97" s="205"/>
      <c r="OM97" s="205"/>
      <c r="ON97" s="205"/>
      <c r="OO97" s="205"/>
      <c r="OP97" s="205"/>
      <c r="OQ97" s="205"/>
      <c r="OR97" s="205"/>
      <c r="OS97" s="205"/>
      <c r="OT97" s="205"/>
      <c r="OU97" s="205"/>
      <c r="OV97" s="205"/>
      <c r="OW97" s="205"/>
      <c r="OX97" s="205"/>
      <c r="OY97" s="205"/>
      <c r="OZ97" s="205"/>
      <c r="PA97" s="205"/>
      <c r="PB97" s="205"/>
      <c r="PC97" s="205"/>
      <c r="PD97" s="205"/>
      <c r="PE97" s="205"/>
      <c r="PF97" s="205"/>
      <c r="PG97" s="205"/>
      <c r="PH97" s="205"/>
      <c r="PI97" s="205"/>
      <c r="PJ97" s="205"/>
      <c r="PK97" s="205"/>
      <c r="PL97" s="205"/>
      <c r="PM97" s="205"/>
      <c r="PN97" s="205"/>
      <c r="PO97" s="205"/>
      <c r="PP97" s="205"/>
      <c r="PQ97" s="205"/>
      <c r="PR97" s="205"/>
      <c r="PS97" s="205"/>
      <c r="PT97" s="205"/>
      <c r="PU97" s="205"/>
      <c r="PV97" s="205"/>
      <c r="PW97" s="205"/>
      <c r="PX97" s="205"/>
      <c r="PY97" s="205"/>
      <c r="PZ97" s="205"/>
      <c r="QA97" s="205"/>
      <c r="QB97" s="205"/>
      <c r="QC97" s="205"/>
      <c r="QD97" s="205"/>
      <c r="QE97" s="205"/>
      <c r="QF97" s="205"/>
      <c r="QG97" s="205"/>
      <c r="QH97" s="205"/>
      <c r="QI97" s="205"/>
      <c r="QJ97" s="205"/>
      <c r="QK97" s="205"/>
      <c r="QL97" s="205"/>
      <c r="QM97" s="205"/>
      <c r="QN97" s="205"/>
      <c r="QO97" s="205"/>
      <c r="QP97" s="205"/>
      <c r="QQ97" s="205"/>
      <c r="QR97" s="205"/>
      <c r="QS97" s="205"/>
      <c r="QT97" s="205"/>
      <c r="QU97" s="205"/>
      <c r="QV97" s="205"/>
      <c r="QW97" s="205"/>
      <c r="QX97" s="205"/>
      <c r="QY97" s="205"/>
      <c r="QZ97" s="205"/>
      <c r="RA97" s="205"/>
      <c r="RB97" s="205"/>
      <c r="RC97" s="205"/>
      <c r="RD97" s="205"/>
      <c r="RE97" s="205"/>
      <c r="RF97" s="205"/>
      <c r="RG97" s="205"/>
      <c r="RH97" s="205"/>
      <c r="RI97" s="205"/>
      <c r="RJ97" s="205"/>
      <c r="RK97" s="205"/>
      <c r="RL97" s="205"/>
      <c r="RM97" s="205"/>
      <c r="RN97" s="205"/>
      <c r="RO97" s="205"/>
      <c r="RP97" s="205"/>
      <c r="RQ97" s="205"/>
      <c r="RR97" s="205"/>
      <c r="RS97" s="205"/>
      <c r="RT97" s="205"/>
      <c r="RU97" s="205"/>
      <c r="RV97" s="205"/>
      <c r="RW97" s="205"/>
      <c r="RX97" s="205"/>
      <c r="RY97" s="205"/>
    </row>
    <row r="98" s="195" customFormat="1" ht="14.8" spans="1:493">
      <c r="A98" s="207"/>
      <c r="B98" s="200"/>
      <c r="C98" s="203"/>
      <c r="D98" s="203"/>
      <c r="E98" s="203"/>
      <c r="F98" s="203"/>
      <c r="G98" s="203"/>
      <c r="H98" s="200"/>
      <c r="I98" s="200"/>
      <c r="J98" s="205"/>
      <c r="K98" s="205"/>
      <c r="L98" s="205"/>
      <c r="M98" s="205"/>
      <c r="N98" s="205"/>
      <c r="O98" s="205"/>
      <c r="P98" s="205"/>
      <c r="Q98" s="205"/>
      <c r="R98" s="205"/>
      <c r="S98" s="205"/>
      <c r="T98" s="205"/>
      <c r="U98" s="205"/>
      <c r="V98" s="205"/>
      <c r="W98" s="205"/>
      <c r="X98" s="205"/>
      <c r="Y98" s="205"/>
      <c r="Z98" s="205"/>
      <c r="AA98" s="205"/>
      <c r="AB98" s="205"/>
      <c r="AC98" s="205"/>
      <c r="AD98" s="205"/>
      <c r="AE98" s="205"/>
      <c r="AF98" s="205"/>
      <c r="AG98" s="205"/>
      <c r="AH98" s="205"/>
      <c r="AI98" s="205"/>
      <c r="AJ98" s="205"/>
      <c r="AK98" s="205"/>
      <c r="AL98" s="205"/>
      <c r="AM98" s="205"/>
      <c r="AN98" s="205"/>
      <c r="AO98" s="205"/>
      <c r="AP98" s="205"/>
      <c r="AQ98" s="205"/>
      <c r="AR98" s="205"/>
      <c r="AS98" s="205"/>
      <c r="AT98" s="205"/>
      <c r="AU98" s="205"/>
      <c r="AV98" s="205"/>
      <c r="AW98" s="205"/>
      <c r="AX98" s="205"/>
      <c r="AY98" s="205"/>
      <c r="AZ98" s="205"/>
      <c r="BA98" s="205"/>
      <c r="BB98" s="205"/>
      <c r="BC98" s="205"/>
      <c r="BD98" s="205"/>
      <c r="BE98" s="205"/>
      <c r="BF98" s="205"/>
      <c r="BG98" s="205"/>
      <c r="BH98" s="205"/>
      <c r="BI98" s="205"/>
      <c r="BJ98" s="205"/>
      <c r="BK98" s="205"/>
      <c r="BL98" s="205"/>
      <c r="BM98" s="205"/>
      <c r="BN98" s="205"/>
      <c r="BO98" s="205"/>
      <c r="BP98" s="205"/>
      <c r="BQ98" s="205"/>
      <c r="BR98" s="205"/>
      <c r="BS98" s="205"/>
      <c r="BT98" s="205"/>
      <c r="BU98" s="205"/>
      <c r="BV98" s="205"/>
      <c r="BW98" s="205"/>
      <c r="BX98" s="205"/>
      <c r="BY98" s="205"/>
      <c r="BZ98" s="205"/>
      <c r="CA98" s="205"/>
      <c r="CB98" s="205"/>
      <c r="CC98" s="205"/>
      <c r="CD98" s="205"/>
      <c r="CE98" s="205"/>
      <c r="CF98" s="205"/>
      <c r="CG98" s="205"/>
      <c r="CH98" s="205"/>
      <c r="CI98" s="205"/>
      <c r="CJ98" s="205"/>
      <c r="CK98" s="205"/>
      <c r="CL98" s="205"/>
      <c r="CM98" s="205"/>
      <c r="CN98" s="205"/>
      <c r="CO98" s="205"/>
      <c r="CP98" s="205"/>
      <c r="CQ98" s="205"/>
      <c r="CR98" s="205"/>
      <c r="CS98" s="205"/>
      <c r="CT98" s="205"/>
      <c r="CU98" s="205"/>
      <c r="CV98" s="205"/>
      <c r="CW98" s="205"/>
      <c r="CX98" s="205"/>
      <c r="CY98" s="205"/>
      <c r="CZ98" s="205"/>
      <c r="DA98" s="205"/>
      <c r="DB98" s="205"/>
      <c r="DC98" s="205"/>
      <c r="DD98" s="205"/>
      <c r="DE98" s="205"/>
      <c r="DF98" s="205"/>
      <c r="DG98" s="205"/>
      <c r="DH98" s="205"/>
      <c r="DI98" s="205"/>
      <c r="DJ98" s="205"/>
      <c r="DK98" s="205"/>
      <c r="DL98" s="205"/>
      <c r="DM98" s="205"/>
      <c r="DN98" s="205"/>
      <c r="DO98" s="205"/>
      <c r="DP98" s="205"/>
      <c r="DQ98" s="205"/>
      <c r="DR98" s="205"/>
      <c r="DS98" s="205"/>
      <c r="DT98" s="205"/>
      <c r="DU98" s="205"/>
      <c r="DV98" s="205"/>
      <c r="DW98" s="205"/>
      <c r="DX98" s="205"/>
      <c r="DY98" s="205"/>
      <c r="DZ98" s="205"/>
      <c r="EA98" s="205"/>
      <c r="EB98" s="205"/>
      <c r="EC98" s="205"/>
      <c r="ED98" s="205"/>
      <c r="EE98" s="205"/>
      <c r="EF98" s="205"/>
      <c r="EG98" s="205"/>
      <c r="EH98" s="205"/>
      <c r="EI98" s="205"/>
      <c r="EJ98" s="205"/>
      <c r="EK98" s="205"/>
      <c r="EL98" s="205"/>
      <c r="EM98" s="205"/>
      <c r="EN98" s="205"/>
      <c r="EO98" s="205"/>
      <c r="EP98" s="205"/>
      <c r="EQ98" s="205"/>
      <c r="ER98" s="205"/>
      <c r="ES98" s="205"/>
      <c r="ET98" s="205"/>
      <c r="EU98" s="205"/>
      <c r="EV98" s="205"/>
      <c r="EW98" s="205"/>
      <c r="EX98" s="205"/>
      <c r="EY98" s="205"/>
      <c r="EZ98" s="205"/>
      <c r="FA98" s="205"/>
      <c r="FB98" s="205"/>
      <c r="FC98" s="205"/>
      <c r="FD98" s="205"/>
      <c r="FE98" s="205"/>
      <c r="FF98" s="205"/>
      <c r="FG98" s="205"/>
      <c r="FH98" s="205"/>
      <c r="FI98" s="205"/>
      <c r="FJ98" s="205"/>
      <c r="FK98" s="205"/>
      <c r="FL98" s="205"/>
      <c r="FM98" s="205"/>
      <c r="FN98" s="205"/>
      <c r="FO98" s="205"/>
      <c r="FP98" s="205"/>
      <c r="FQ98" s="205"/>
      <c r="FR98" s="205"/>
      <c r="FS98" s="205"/>
      <c r="FT98" s="205"/>
      <c r="FU98" s="205"/>
      <c r="FV98" s="205"/>
      <c r="FW98" s="205"/>
      <c r="FX98" s="205"/>
      <c r="FY98" s="205"/>
      <c r="FZ98" s="205"/>
      <c r="GA98" s="205"/>
      <c r="GB98" s="205"/>
      <c r="GC98" s="205"/>
      <c r="GD98" s="205"/>
      <c r="GE98" s="205"/>
      <c r="GF98" s="205"/>
      <c r="GG98" s="205"/>
      <c r="GH98" s="205"/>
      <c r="GI98" s="205"/>
      <c r="GJ98" s="205"/>
      <c r="GK98" s="205"/>
      <c r="GL98" s="205"/>
      <c r="GM98" s="205"/>
      <c r="GN98" s="205"/>
      <c r="GO98" s="205"/>
      <c r="GP98" s="205"/>
      <c r="GQ98" s="205"/>
      <c r="GR98" s="205"/>
      <c r="GS98" s="205"/>
      <c r="GT98" s="205"/>
      <c r="GU98" s="205"/>
      <c r="GV98" s="205"/>
      <c r="GW98" s="205"/>
      <c r="GX98" s="205"/>
      <c r="GY98" s="205"/>
      <c r="GZ98" s="205"/>
      <c r="HA98" s="205"/>
      <c r="HB98" s="205"/>
      <c r="HC98" s="205"/>
      <c r="HD98" s="205"/>
      <c r="HE98" s="205"/>
      <c r="HF98" s="205"/>
      <c r="HG98" s="205"/>
      <c r="HH98" s="205"/>
      <c r="HI98" s="205"/>
      <c r="HJ98" s="205"/>
      <c r="HK98" s="205"/>
      <c r="HL98" s="205"/>
      <c r="HM98" s="205"/>
      <c r="HN98" s="205"/>
      <c r="HO98" s="205"/>
      <c r="HP98" s="205"/>
      <c r="HQ98" s="205"/>
      <c r="HR98" s="205"/>
      <c r="HS98" s="205"/>
      <c r="HT98" s="205"/>
      <c r="HU98" s="205"/>
      <c r="HV98" s="205"/>
      <c r="HW98" s="205"/>
      <c r="HX98" s="205"/>
      <c r="HY98" s="205"/>
      <c r="HZ98" s="205"/>
      <c r="IA98" s="205"/>
      <c r="IB98" s="205"/>
      <c r="IC98" s="205"/>
      <c r="ID98" s="205"/>
      <c r="IE98" s="205"/>
      <c r="IF98" s="205"/>
      <c r="IG98" s="205"/>
      <c r="IH98" s="205"/>
      <c r="II98" s="205"/>
      <c r="IJ98" s="205"/>
      <c r="IK98" s="205"/>
      <c r="IL98" s="205"/>
      <c r="IM98" s="205"/>
      <c r="IN98" s="205"/>
      <c r="IO98" s="205"/>
      <c r="IP98" s="205"/>
      <c r="IQ98" s="205"/>
      <c r="IR98" s="205"/>
      <c r="IS98" s="205"/>
      <c r="IT98" s="205"/>
      <c r="IU98" s="205"/>
      <c r="IV98" s="205"/>
      <c r="IW98" s="205"/>
      <c r="IX98" s="205"/>
      <c r="IY98" s="205"/>
      <c r="IZ98" s="205"/>
      <c r="JA98" s="205"/>
      <c r="JB98" s="205"/>
      <c r="JC98" s="205"/>
      <c r="JD98" s="205"/>
      <c r="JE98" s="205"/>
      <c r="JF98" s="205"/>
      <c r="JG98" s="205"/>
      <c r="JH98" s="205"/>
      <c r="JI98" s="205"/>
      <c r="JJ98" s="205"/>
      <c r="JK98" s="205"/>
      <c r="JL98" s="205"/>
      <c r="JM98" s="205"/>
      <c r="JN98" s="205"/>
      <c r="JO98" s="205"/>
      <c r="JP98" s="205"/>
      <c r="JQ98" s="205"/>
      <c r="JR98" s="205"/>
      <c r="JS98" s="205"/>
      <c r="JT98" s="205"/>
      <c r="JU98" s="205"/>
      <c r="JV98" s="205"/>
      <c r="JW98" s="205"/>
      <c r="JX98" s="205"/>
      <c r="JY98" s="205"/>
      <c r="JZ98" s="205"/>
      <c r="KA98" s="205"/>
      <c r="KB98" s="205"/>
      <c r="KC98" s="205"/>
      <c r="KD98" s="205"/>
      <c r="KE98" s="205"/>
      <c r="KF98" s="205"/>
      <c r="KG98" s="205"/>
      <c r="KH98" s="205"/>
      <c r="KI98" s="205"/>
      <c r="KJ98" s="205"/>
      <c r="KK98" s="205"/>
      <c r="KL98" s="205"/>
      <c r="KM98" s="205"/>
      <c r="KN98" s="205"/>
      <c r="KO98" s="205"/>
      <c r="KP98" s="205"/>
      <c r="KQ98" s="205"/>
      <c r="KR98" s="205"/>
      <c r="KS98" s="205"/>
      <c r="KT98" s="205"/>
      <c r="KU98" s="205"/>
      <c r="KV98" s="205"/>
      <c r="KW98" s="205"/>
      <c r="KX98" s="205"/>
      <c r="KY98" s="205"/>
      <c r="KZ98" s="205"/>
      <c r="LA98" s="205"/>
      <c r="LB98" s="205"/>
      <c r="LC98" s="205"/>
      <c r="LD98" s="205"/>
      <c r="LE98" s="205"/>
      <c r="LF98" s="205"/>
      <c r="LG98" s="205"/>
      <c r="LH98" s="205"/>
      <c r="LI98" s="205"/>
      <c r="LJ98" s="205"/>
      <c r="LK98" s="205"/>
      <c r="LL98" s="205"/>
      <c r="LM98" s="205"/>
      <c r="LN98" s="205"/>
      <c r="LO98" s="205"/>
      <c r="LP98" s="205"/>
      <c r="LQ98" s="205"/>
      <c r="LR98" s="205"/>
      <c r="LS98" s="205"/>
      <c r="LT98" s="205"/>
      <c r="LU98" s="205"/>
      <c r="LV98" s="205"/>
      <c r="LW98" s="205"/>
      <c r="LX98" s="205"/>
      <c r="LY98" s="205"/>
      <c r="LZ98" s="205"/>
      <c r="MA98" s="205"/>
      <c r="MB98" s="205"/>
      <c r="MC98" s="205"/>
      <c r="MD98" s="205"/>
      <c r="ME98" s="205"/>
      <c r="MF98" s="205"/>
      <c r="MG98" s="205"/>
      <c r="MH98" s="205"/>
      <c r="MI98" s="205"/>
      <c r="MJ98" s="205"/>
      <c r="MK98" s="205"/>
      <c r="ML98" s="205"/>
      <c r="MM98" s="205"/>
      <c r="MN98" s="205"/>
      <c r="MO98" s="205"/>
      <c r="MP98" s="205"/>
      <c r="MQ98" s="205"/>
      <c r="MR98" s="205"/>
      <c r="MS98" s="205"/>
      <c r="MT98" s="205"/>
      <c r="MU98" s="205"/>
      <c r="MV98" s="205"/>
      <c r="MW98" s="205"/>
      <c r="MX98" s="205"/>
      <c r="MY98" s="205"/>
      <c r="MZ98" s="205"/>
      <c r="NA98" s="205"/>
      <c r="NB98" s="205"/>
      <c r="NC98" s="205"/>
      <c r="ND98" s="205"/>
      <c r="NE98" s="205"/>
      <c r="NF98" s="205"/>
      <c r="NG98" s="205"/>
      <c r="NH98" s="205"/>
      <c r="NI98" s="205"/>
      <c r="NJ98" s="205"/>
      <c r="NK98" s="205"/>
      <c r="NL98" s="205"/>
      <c r="NM98" s="205"/>
      <c r="NN98" s="205"/>
      <c r="NO98" s="205"/>
      <c r="NP98" s="205"/>
      <c r="NQ98" s="205"/>
      <c r="NR98" s="205"/>
      <c r="NS98" s="205"/>
      <c r="NT98" s="205"/>
      <c r="NU98" s="205"/>
      <c r="NV98" s="205"/>
      <c r="NW98" s="205"/>
      <c r="NX98" s="205"/>
      <c r="NY98" s="205"/>
      <c r="NZ98" s="205"/>
      <c r="OA98" s="205"/>
      <c r="OB98" s="205"/>
      <c r="OC98" s="205"/>
      <c r="OD98" s="205"/>
      <c r="OE98" s="205"/>
      <c r="OF98" s="205"/>
      <c r="OG98" s="205"/>
      <c r="OH98" s="205"/>
      <c r="OI98" s="205"/>
      <c r="OJ98" s="205"/>
      <c r="OK98" s="205"/>
      <c r="OL98" s="205"/>
      <c r="OM98" s="205"/>
      <c r="ON98" s="205"/>
      <c r="OO98" s="205"/>
      <c r="OP98" s="205"/>
      <c r="OQ98" s="205"/>
      <c r="OR98" s="205"/>
      <c r="OS98" s="205"/>
      <c r="OT98" s="205"/>
      <c r="OU98" s="205"/>
      <c r="OV98" s="205"/>
      <c r="OW98" s="205"/>
      <c r="OX98" s="205"/>
      <c r="OY98" s="205"/>
      <c r="OZ98" s="205"/>
      <c r="PA98" s="205"/>
      <c r="PB98" s="205"/>
      <c r="PC98" s="205"/>
      <c r="PD98" s="205"/>
      <c r="PE98" s="205"/>
      <c r="PF98" s="205"/>
      <c r="PG98" s="205"/>
      <c r="PH98" s="205"/>
      <c r="PI98" s="205"/>
      <c r="PJ98" s="205"/>
      <c r="PK98" s="205"/>
      <c r="PL98" s="205"/>
      <c r="PM98" s="205"/>
      <c r="PN98" s="205"/>
      <c r="PO98" s="205"/>
      <c r="PP98" s="205"/>
      <c r="PQ98" s="205"/>
      <c r="PR98" s="205"/>
      <c r="PS98" s="205"/>
      <c r="PT98" s="205"/>
      <c r="PU98" s="205"/>
      <c r="PV98" s="205"/>
      <c r="PW98" s="205"/>
      <c r="PX98" s="205"/>
      <c r="PY98" s="205"/>
      <c r="PZ98" s="205"/>
      <c r="QA98" s="205"/>
      <c r="QB98" s="205"/>
      <c r="QC98" s="205"/>
      <c r="QD98" s="205"/>
      <c r="QE98" s="205"/>
      <c r="QF98" s="205"/>
      <c r="QG98" s="205"/>
      <c r="QH98" s="205"/>
      <c r="QI98" s="205"/>
      <c r="QJ98" s="205"/>
      <c r="QK98" s="205"/>
      <c r="QL98" s="205"/>
      <c r="QM98" s="205"/>
      <c r="QN98" s="205"/>
      <c r="QO98" s="205"/>
      <c r="QP98" s="205"/>
      <c r="QQ98" s="205"/>
      <c r="QR98" s="205"/>
      <c r="QS98" s="205"/>
      <c r="QT98" s="205"/>
      <c r="QU98" s="205"/>
      <c r="QV98" s="205"/>
      <c r="QW98" s="205"/>
      <c r="QX98" s="205"/>
      <c r="QY98" s="205"/>
      <c r="QZ98" s="205"/>
      <c r="RA98" s="205"/>
      <c r="RB98" s="205"/>
      <c r="RC98" s="205"/>
      <c r="RD98" s="205"/>
      <c r="RE98" s="205"/>
      <c r="RF98" s="205"/>
      <c r="RG98" s="205"/>
      <c r="RH98" s="205"/>
      <c r="RI98" s="205"/>
      <c r="RJ98" s="205"/>
      <c r="RK98" s="205"/>
      <c r="RL98" s="205"/>
      <c r="RM98" s="205"/>
      <c r="RN98" s="205"/>
      <c r="RO98" s="205"/>
      <c r="RP98" s="205"/>
      <c r="RQ98" s="205"/>
      <c r="RR98" s="205"/>
      <c r="RS98" s="205"/>
      <c r="RT98" s="205"/>
      <c r="RU98" s="205"/>
      <c r="RV98" s="205"/>
      <c r="RW98" s="205"/>
      <c r="RX98" s="205"/>
      <c r="RY98" s="205"/>
    </row>
    <row r="99" s="195" customFormat="1" ht="14.8" spans="1:493">
      <c r="A99" s="207"/>
      <c r="B99" s="200"/>
      <c r="C99" s="203"/>
      <c r="D99" s="203"/>
      <c r="E99" s="203"/>
      <c r="F99" s="203"/>
      <c r="G99" s="203"/>
      <c r="H99" s="200"/>
      <c r="I99" s="200"/>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5"/>
      <c r="BG99" s="205"/>
      <c r="BH99" s="205"/>
      <c r="BI99" s="205"/>
      <c r="BJ99" s="205"/>
      <c r="BK99" s="205"/>
      <c r="BL99" s="205"/>
      <c r="BM99" s="205"/>
      <c r="BN99" s="205"/>
      <c r="BO99" s="205"/>
      <c r="BP99" s="205"/>
      <c r="BQ99" s="205"/>
      <c r="BR99" s="205"/>
      <c r="BS99" s="205"/>
      <c r="BT99" s="205"/>
      <c r="BU99" s="205"/>
      <c r="BV99" s="205"/>
      <c r="BW99" s="205"/>
      <c r="BX99" s="205"/>
      <c r="BY99" s="205"/>
      <c r="BZ99" s="205"/>
      <c r="CA99" s="205"/>
      <c r="CB99" s="205"/>
      <c r="CC99" s="205"/>
      <c r="CD99" s="205"/>
      <c r="CE99" s="205"/>
      <c r="CF99" s="205"/>
      <c r="CG99" s="205"/>
      <c r="CH99" s="205"/>
      <c r="CI99" s="205"/>
      <c r="CJ99" s="205"/>
      <c r="CK99" s="205"/>
      <c r="CL99" s="205"/>
      <c r="CM99" s="205"/>
      <c r="CN99" s="205"/>
      <c r="CO99" s="205"/>
      <c r="CP99" s="205"/>
      <c r="CQ99" s="205"/>
      <c r="CR99" s="205"/>
      <c r="CS99" s="205"/>
      <c r="CT99" s="205"/>
      <c r="CU99" s="205"/>
      <c r="CV99" s="205"/>
      <c r="CW99" s="205"/>
      <c r="CX99" s="205"/>
      <c r="CY99" s="205"/>
      <c r="CZ99" s="205"/>
      <c r="DA99" s="205"/>
      <c r="DB99" s="205"/>
      <c r="DC99" s="205"/>
      <c r="DD99" s="205"/>
      <c r="DE99" s="205"/>
      <c r="DF99" s="205"/>
      <c r="DG99" s="205"/>
      <c r="DH99" s="205"/>
      <c r="DI99" s="205"/>
      <c r="DJ99" s="205"/>
      <c r="DK99" s="205"/>
      <c r="DL99" s="205"/>
      <c r="DM99" s="205"/>
      <c r="DN99" s="205"/>
      <c r="DO99" s="205"/>
      <c r="DP99" s="205"/>
      <c r="DQ99" s="205"/>
      <c r="DR99" s="205"/>
      <c r="DS99" s="205"/>
      <c r="DT99" s="205"/>
      <c r="DU99" s="205"/>
      <c r="DV99" s="205"/>
      <c r="DW99" s="205"/>
      <c r="DX99" s="205"/>
      <c r="DY99" s="205"/>
      <c r="DZ99" s="205"/>
      <c r="EA99" s="205"/>
      <c r="EB99" s="205"/>
      <c r="EC99" s="205"/>
      <c r="ED99" s="205"/>
      <c r="EE99" s="205"/>
      <c r="EF99" s="205"/>
      <c r="EG99" s="205"/>
      <c r="EH99" s="205"/>
      <c r="EI99" s="205"/>
      <c r="EJ99" s="205"/>
      <c r="EK99" s="205"/>
      <c r="EL99" s="205"/>
      <c r="EM99" s="205"/>
      <c r="EN99" s="205"/>
      <c r="EO99" s="205"/>
      <c r="EP99" s="205"/>
      <c r="EQ99" s="205"/>
      <c r="ER99" s="205"/>
      <c r="ES99" s="205"/>
      <c r="ET99" s="205"/>
      <c r="EU99" s="205"/>
      <c r="EV99" s="205"/>
      <c r="EW99" s="205"/>
      <c r="EX99" s="205"/>
      <c r="EY99" s="205"/>
      <c r="EZ99" s="205"/>
      <c r="FA99" s="205"/>
      <c r="FB99" s="205"/>
      <c r="FC99" s="205"/>
      <c r="FD99" s="205"/>
      <c r="FE99" s="205"/>
      <c r="FF99" s="205"/>
      <c r="FG99" s="205"/>
      <c r="FH99" s="205"/>
      <c r="FI99" s="205"/>
      <c r="FJ99" s="205"/>
      <c r="FK99" s="205"/>
      <c r="FL99" s="205"/>
      <c r="FM99" s="205"/>
      <c r="FN99" s="205"/>
      <c r="FO99" s="205"/>
      <c r="FP99" s="205"/>
      <c r="FQ99" s="205"/>
      <c r="FR99" s="205"/>
      <c r="FS99" s="205"/>
      <c r="FT99" s="205"/>
      <c r="FU99" s="205"/>
      <c r="FV99" s="205"/>
      <c r="FW99" s="205"/>
      <c r="FX99" s="205"/>
      <c r="FY99" s="205"/>
      <c r="FZ99" s="205"/>
      <c r="GA99" s="205"/>
      <c r="GB99" s="205"/>
      <c r="GC99" s="205"/>
      <c r="GD99" s="205"/>
      <c r="GE99" s="205"/>
      <c r="GF99" s="205"/>
      <c r="GG99" s="205"/>
      <c r="GH99" s="205"/>
      <c r="GI99" s="205"/>
      <c r="GJ99" s="205"/>
      <c r="GK99" s="205"/>
      <c r="GL99" s="205"/>
      <c r="GM99" s="205"/>
      <c r="GN99" s="205"/>
      <c r="GO99" s="205"/>
      <c r="GP99" s="205"/>
      <c r="GQ99" s="205"/>
      <c r="GR99" s="205"/>
      <c r="GS99" s="205"/>
      <c r="GT99" s="205"/>
      <c r="GU99" s="205"/>
      <c r="GV99" s="205"/>
      <c r="GW99" s="205"/>
      <c r="GX99" s="205"/>
      <c r="GY99" s="205"/>
      <c r="GZ99" s="205"/>
      <c r="HA99" s="205"/>
      <c r="HB99" s="205"/>
      <c r="HC99" s="205"/>
      <c r="HD99" s="205"/>
      <c r="HE99" s="205"/>
      <c r="HF99" s="205"/>
      <c r="HG99" s="205"/>
      <c r="HH99" s="205"/>
      <c r="HI99" s="205"/>
      <c r="HJ99" s="205"/>
      <c r="HK99" s="205"/>
      <c r="HL99" s="205"/>
      <c r="HM99" s="205"/>
      <c r="HN99" s="205"/>
      <c r="HO99" s="205"/>
      <c r="HP99" s="205"/>
      <c r="HQ99" s="205"/>
      <c r="HR99" s="205"/>
      <c r="HS99" s="205"/>
      <c r="HT99" s="205"/>
      <c r="HU99" s="205"/>
      <c r="HV99" s="205"/>
      <c r="HW99" s="205"/>
      <c r="HX99" s="205"/>
      <c r="HY99" s="205"/>
      <c r="HZ99" s="205"/>
      <c r="IA99" s="205"/>
      <c r="IB99" s="205"/>
      <c r="IC99" s="205"/>
      <c r="ID99" s="205"/>
      <c r="IE99" s="205"/>
      <c r="IF99" s="205"/>
      <c r="IG99" s="205"/>
      <c r="IH99" s="205"/>
      <c r="II99" s="205"/>
      <c r="IJ99" s="205"/>
      <c r="IK99" s="205"/>
      <c r="IL99" s="205"/>
      <c r="IM99" s="205"/>
      <c r="IN99" s="205"/>
      <c r="IO99" s="205"/>
      <c r="IP99" s="205"/>
      <c r="IQ99" s="205"/>
      <c r="IR99" s="205"/>
      <c r="IS99" s="205"/>
      <c r="IT99" s="205"/>
      <c r="IU99" s="205"/>
      <c r="IV99" s="205"/>
      <c r="IW99" s="205"/>
      <c r="IX99" s="205"/>
      <c r="IY99" s="205"/>
      <c r="IZ99" s="205"/>
      <c r="JA99" s="205"/>
      <c r="JB99" s="205"/>
      <c r="JC99" s="205"/>
      <c r="JD99" s="205"/>
      <c r="JE99" s="205"/>
      <c r="JF99" s="205"/>
      <c r="JG99" s="205"/>
      <c r="JH99" s="205"/>
      <c r="JI99" s="205"/>
      <c r="JJ99" s="205"/>
      <c r="JK99" s="205"/>
      <c r="JL99" s="205"/>
      <c r="JM99" s="205"/>
      <c r="JN99" s="205"/>
      <c r="JO99" s="205"/>
      <c r="JP99" s="205"/>
      <c r="JQ99" s="205"/>
      <c r="JR99" s="205"/>
      <c r="JS99" s="205"/>
      <c r="JT99" s="205"/>
      <c r="JU99" s="205"/>
      <c r="JV99" s="205"/>
      <c r="JW99" s="205"/>
      <c r="JX99" s="205"/>
      <c r="JY99" s="205"/>
      <c r="JZ99" s="205"/>
      <c r="KA99" s="205"/>
      <c r="KB99" s="205"/>
      <c r="KC99" s="205"/>
      <c r="KD99" s="205"/>
      <c r="KE99" s="205"/>
      <c r="KF99" s="205"/>
      <c r="KG99" s="205"/>
      <c r="KH99" s="205"/>
      <c r="KI99" s="205"/>
      <c r="KJ99" s="205"/>
      <c r="KK99" s="205"/>
      <c r="KL99" s="205"/>
      <c r="KM99" s="205"/>
      <c r="KN99" s="205"/>
      <c r="KO99" s="205"/>
      <c r="KP99" s="205"/>
      <c r="KQ99" s="205"/>
      <c r="KR99" s="205"/>
      <c r="KS99" s="205"/>
      <c r="KT99" s="205"/>
      <c r="KU99" s="205"/>
      <c r="KV99" s="205"/>
      <c r="KW99" s="205"/>
      <c r="KX99" s="205"/>
      <c r="KY99" s="205"/>
      <c r="KZ99" s="205"/>
      <c r="LA99" s="205"/>
      <c r="LB99" s="205"/>
      <c r="LC99" s="205"/>
      <c r="LD99" s="205"/>
      <c r="LE99" s="205"/>
      <c r="LF99" s="205"/>
      <c r="LG99" s="205"/>
      <c r="LH99" s="205"/>
      <c r="LI99" s="205"/>
      <c r="LJ99" s="205"/>
      <c r="LK99" s="205"/>
      <c r="LL99" s="205"/>
      <c r="LM99" s="205"/>
      <c r="LN99" s="205"/>
      <c r="LO99" s="205"/>
      <c r="LP99" s="205"/>
      <c r="LQ99" s="205"/>
      <c r="LR99" s="205"/>
      <c r="LS99" s="205"/>
      <c r="LT99" s="205"/>
      <c r="LU99" s="205"/>
      <c r="LV99" s="205"/>
      <c r="LW99" s="205"/>
      <c r="LX99" s="205"/>
      <c r="LY99" s="205"/>
      <c r="LZ99" s="205"/>
      <c r="MA99" s="205"/>
      <c r="MB99" s="205"/>
      <c r="MC99" s="205"/>
      <c r="MD99" s="205"/>
      <c r="ME99" s="205"/>
      <c r="MF99" s="205"/>
      <c r="MG99" s="205"/>
      <c r="MH99" s="205"/>
      <c r="MI99" s="205"/>
      <c r="MJ99" s="205"/>
      <c r="MK99" s="205"/>
      <c r="ML99" s="205"/>
      <c r="MM99" s="205"/>
      <c r="MN99" s="205"/>
      <c r="MO99" s="205"/>
      <c r="MP99" s="205"/>
      <c r="MQ99" s="205"/>
      <c r="MR99" s="205"/>
      <c r="MS99" s="205"/>
      <c r="MT99" s="205"/>
      <c r="MU99" s="205"/>
      <c r="MV99" s="205"/>
      <c r="MW99" s="205"/>
      <c r="MX99" s="205"/>
      <c r="MY99" s="205"/>
      <c r="MZ99" s="205"/>
      <c r="NA99" s="205"/>
      <c r="NB99" s="205"/>
      <c r="NC99" s="205"/>
      <c r="ND99" s="205"/>
      <c r="NE99" s="205"/>
      <c r="NF99" s="205"/>
      <c r="NG99" s="205"/>
      <c r="NH99" s="205"/>
      <c r="NI99" s="205"/>
      <c r="NJ99" s="205"/>
      <c r="NK99" s="205"/>
      <c r="NL99" s="205"/>
      <c r="NM99" s="205"/>
      <c r="NN99" s="205"/>
      <c r="NO99" s="205"/>
      <c r="NP99" s="205"/>
      <c r="NQ99" s="205"/>
      <c r="NR99" s="205"/>
      <c r="NS99" s="205"/>
      <c r="NT99" s="205"/>
      <c r="NU99" s="205"/>
      <c r="NV99" s="205"/>
      <c r="NW99" s="205"/>
      <c r="NX99" s="205"/>
      <c r="NY99" s="205"/>
      <c r="NZ99" s="205"/>
      <c r="OA99" s="205"/>
      <c r="OB99" s="205"/>
      <c r="OC99" s="205"/>
      <c r="OD99" s="205"/>
      <c r="OE99" s="205"/>
      <c r="OF99" s="205"/>
      <c r="OG99" s="205"/>
      <c r="OH99" s="205"/>
      <c r="OI99" s="205"/>
      <c r="OJ99" s="205"/>
      <c r="OK99" s="205"/>
      <c r="OL99" s="205"/>
      <c r="OM99" s="205"/>
      <c r="ON99" s="205"/>
      <c r="OO99" s="205"/>
      <c r="OP99" s="205"/>
      <c r="OQ99" s="205"/>
      <c r="OR99" s="205"/>
      <c r="OS99" s="205"/>
      <c r="OT99" s="205"/>
      <c r="OU99" s="205"/>
      <c r="OV99" s="205"/>
      <c r="OW99" s="205"/>
      <c r="OX99" s="205"/>
      <c r="OY99" s="205"/>
      <c r="OZ99" s="205"/>
      <c r="PA99" s="205"/>
      <c r="PB99" s="205"/>
      <c r="PC99" s="205"/>
      <c r="PD99" s="205"/>
      <c r="PE99" s="205"/>
      <c r="PF99" s="205"/>
      <c r="PG99" s="205"/>
      <c r="PH99" s="205"/>
      <c r="PI99" s="205"/>
      <c r="PJ99" s="205"/>
      <c r="PK99" s="205"/>
      <c r="PL99" s="205"/>
      <c r="PM99" s="205"/>
      <c r="PN99" s="205"/>
      <c r="PO99" s="205"/>
      <c r="PP99" s="205"/>
      <c r="PQ99" s="205"/>
      <c r="PR99" s="205"/>
      <c r="PS99" s="205"/>
      <c r="PT99" s="205"/>
      <c r="PU99" s="205"/>
      <c r="PV99" s="205"/>
      <c r="PW99" s="205"/>
      <c r="PX99" s="205"/>
      <c r="PY99" s="205"/>
      <c r="PZ99" s="205"/>
      <c r="QA99" s="205"/>
      <c r="QB99" s="205"/>
      <c r="QC99" s="205"/>
      <c r="QD99" s="205"/>
      <c r="QE99" s="205"/>
      <c r="QF99" s="205"/>
      <c r="QG99" s="205"/>
      <c r="QH99" s="205"/>
      <c r="QI99" s="205"/>
      <c r="QJ99" s="205"/>
      <c r="QK99" s="205"/>
      <c r="QL99" s="205"/>
      <c r="QM99" s="205"/>
      <c r="QN99" s="205"/>
      <c r="QO99" s="205"/>
      <c r="QP99" s="205"/>
      <c r="QQ99" s="205"/>
      <c r="QR99" s="205"/>
      <c r="QS99" s="205"/>
      <c r="QT99" s="205"/>
      <c r="QU99" s="205"/>
      <c r="QV99" s="205"/>
      <c r="QW99" s="205"/>
      <c r="QX99" s="205"/>
      <c r="QY99" s="205"/>
      <c r="QZ99" s="205"/>
      <c r="RA99" s="205"/>
      <c r="RB99" s="205"/>
      <c r="RC99" s="205"/>
      <c r="RD99" s="205"/>
      <c r="RE99" s="205"/>
      <c r="RF99" s="205"/>
      <c r="RG99" s="205"/>
      <c r="RH99" s="205"/>
      <c r="RI99" s="205"/>
      <c r="RJ99" s="205"/>
      <c r="RK99" s="205"/>
      <c r="RL99" s="205"/>
      <c r="RM99" s="205"/>
      <c r="RN99" s="205"/>
      <c r="RO99" s="205"/>
      <c r="RP99" s="205"/>
      <c r="RQ99" s="205"/>
      <c r="RR99" s="205"/>
      <c r="RS99" s="205"/>
      <c r="RT99" s="205"/>
      <c r="RU99" s="205"/>
      <c r="RV99" s="205"/>
      <c r="RW99" s="205"/>
      <c r="RX99" s="205"/>
      <c r="RY99" s="205"/>
    </row>
    <row r="100" s="195" customFormat="1" ht="14.8" spans="1:493">
      <c r="A100" s="207"/>
      <c r="B100" s="200"/>
      <c r="C100" s="203"/>
      <c r="D100" s="203"/>
      <c r="E100" s="203"/>
      <c r="F100" s="203"/>
      <c r="G100" s="203"/>
      <c r="H100" s="200"/>
      <c r="I100" s="200"/>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205"/>
      <c r="AG100" s="205"/>
      <c r="AH100" s="205"/>
      <c r="AI100" s="205"/>
      <c r="AJ100" s="205"/>
      <c r="AK100" s="205"/>
      <c r="AL100" s="205"/>
      <c r="AM100" s="205"/>
      <c r="AN100" s="205"/>
      <c r="AO100" s="205"/>
      <c r="AP100" s="205"/>
      <c r="AQ100" s="205"/>
      <c r="AR100" s="205"/>
      <c r="AS100" s="205"/>
      <c r="AT100" s="205"/>
      <c r="AU100" s="205"/>
      <c r="AV100" s="205"/>
      <c r="AW100" s="205"/>
      <c r="AX100" s="205"/>
      <c r="AY100" s="205"/>
      <c r="AZ100" s="205"/>
      <c r="BA100" s="205"/>
      <c r="BB100" s="205"/>
      <c r="BC100" s="205"/>
      <c r="BD100" s="205"/>
      <c r="BE100" s="205"/>
      <c r="BF100" s="205"/>
      <c r="BG100" s="205"/>
      <c r="BH100" s="205"/>
      <c r="BI100" s="205"/>
      <c r="BJ100" s="205"/>
      <c r="BK100" s="205"/>
      <c r="BL100" s="205"/>
      <c r="BM100" s="205"/>
      <c r="BN100" s="205"/>
      <c r="BO100" s="205"/>
      <c r="BP100" s="205"/>
      <c r="BQ100" s="205"/>
      <c r="BR100" s="205"/>
      <c r="BS100" s="205"/>
      <c r="BT100" s="205"/>
      <c r="BU100" s="205"/>
      <c r="BV100" s="205"/>
      <c r="BW100" s="205"/>
      <c r="BX100" s="205"/>
      <c r="BY100" s="205"/>
      <c r="BZ100" s="205"/>
      <c r="CA100" s="205"/>
      <c r="CB100" s="205"/>
      <c r="CC100" s="205"/>
      <c r="CD100" s="205"/>
      <c r="CE100" s="205"/>
      <c r="CF100" s="205"/>
      <c r="CG100" s="205"/>
      <c r="CH100" s="205"/>
      <c r="CI100" s="205"/>
      <c r="CJ100" s="205"/>
      <c r="CK100" s="205"/>
      <c r="CL100" s="205"/>
      <c r="CM100" s="205"/>
      <c r="CN100" s="205"/>
      <c r="CO100" s="205"/>
      <c r="CP100" s="205"/>
      <c r="CQ100" s="205"/>
      <c r="CR100" s="205"/>
      <c r="CS100" s="205"/>
      <c r="CT100" s="205"/>
      <c r="CU100" s="205"/>
      <c r="CV100" s="205"/>
      <c r="CW100" s="205"/>
      <c r="CX100" s="205"/>
      <c r="CY100" s="205"/>
      <c r="CZ100" s="205"/>
      <c r="DA100" s="205"/>
      <c r="DB100" s="205"/>
      <c r="DC100" s="205"/>
      <c r="DD100" s="205"/>
      <c r="DE100" s="205"/>
      <c r="DF100" s="205"/>
      <c r="DG100" s="205"/>
      <c r="DH100" s="205"/>
      <c r="DI100" s="205"/>
      <c r="DJ100" s="205"/>
      <c r="DK100" s="205"/>
      <c r="DL100" s="205"/>
      <c r="DM100" s="205"/>
      <c r="DN100" s="205"/>
      <c r="DO100" s="205"/>
      <c r="DP100" s="205"/>
      <c r="DQ100" s="205"/>
      <c r="DR100" s="205"/>
      <c r="DS100" s="205"/>
      <c r="DT100" s="205"/>
      <c r="DU100" s="205"/>
      <c r="DV100" s="205"/>
      <c r="DW100" s="205"/>
      <c r="DX100" s="205"/>
      <c r="DY100" s="205"/>
      <c r="DZ100" s="205"/>
      <c r="EA100" s="205"/>
      <c r="EB100" s="205"/>
      <c r="EC100" s="205"/>
      <c r="ED100" s="205"/>
      <c r="EE100" s="205"/>
      <c r="EF100" s="205"/>
      <c r="EG100" s="205"/>
      <c r="EH100" s="205"/>
      <c r="EI100" s="205"/>
      <c r="EJ100" s="205"/>
      <c r="EK100" s="205"/>
      <c r="EL100" s="205"/>
      <c r="EM100" s="205"/>
      <c r="EN100" s="205"/>
      <c r="EO100" s="205"/>
      <c r="EP100" s="205"/>
      <c r="EQ100" s="205"/>
      <c r="ER100" s="205"/>
      <c r="ES100" s="205"/>
      <c r="ET100" s="205"/>
      <c r="EU100" s="205"/>
      <c r="EV100" s="205"/>
      <c r="EW100" s="205"/>
      <c r="EX100" s="205"/>
      <c r="EY100" s="205"/>
      <c r="EZ100" s="205"/>
      <c r="FA100" s="205"/>
      <c r="FB100" s="205"/>
      <c r="FC100" s="205"/>
      <c r="FD100" s="205"/>
      <c r="FE100" s="205"/>
      <c r="FF100" s="205"/>
      <c r="FG100" s="205"/>
      <c r="FH100" s="205"/>
      <c r="FI100" s="205"/>
      <c r="FJ100" s="205"/>
      <c r="FK100" s="205"/>
      <c r="FL100" s="205"/>
      <c r="FM100" s="205"/>
      <c r="FN100" s="205"/>
      <c r="FO100" s="205"/>
      <c r="FP100" s="205"/>
      <c r="FQ100" s="205"/>
      <c r="FR100" s="205"/>
      <c r="FS100" s="205"/>
      <c r="FT100" s="205"/>
      <c r="FU100" s="205"/>
      <c r="FV100" s="205"/>
      <c r="FW100" s="205"/>
      <c r="FX100" s="205"/>
      <c r="FY100" s="205"/>
      <c r="FZ100" s="205"/>
      <c r="GA100" s="205"/>
      <c r="GB100" s="205"/>
      <c r="GC100" s="205"/>
      <c r="GD100" s="205"/>
      <c r="GE100" s="205"/>
      <c r="GF100" s="205"/>
      <c r="GG100" s="205"/>
      <c r="GH100" s="205"/>
      <c r="GI100" s="205"/>
      <c r="GJ100" s="205"/>
      <c r="GK100" s="205"/>
      <c r="GL100" s="205"/>
      <c r="GM100" s="205"/>
      <c r="GN100" s="205"/>
      <c r="GO100" s="205"/>
      <c r="GP100" s="205"/>
      <c r="GQ100" s="205"/>
      <c r="GR100" s="205"/>
      <c r="GS100" s="205"/>
      <c r="GT100" s="205"/>
      <c r="GU100" s="205"/>
      <c r="GV100" s="205"/>
      <c r="GW100" s="205"/>
      <c r="GX100" s="205"/>
      <c r="GY100" s="205"/>
      <c r="GZ100" s="205"/>
      <c r="HA100" s="205"/>
      <c r="HB100" s="205"/>
      <c r="HC100" s="205"/>
      <c r="HD100" s="205"/>
      <c r="HE100" s="205"/>
      <c r="HF100" s="205"/>
      <c r="HG100" s="205"/>
      <c r="HH100" s="205"/>
      <c r="HI100" s="205"/>
      <c r="HJ100" s="205"/>
      <c r="HK100" s="205"/>
      <c r="HL100" s="205"/>
      <c r="HM100" s="205"/>
      <c r="HN100" s="205"/>
      <c r="HO100" s="205"/>
      <c r="HP100" s="205"/>
      <c r="HQ100" s="205"/>
      <c r="HR100" s="205"/>
      <c r="HS100" s="205"/>
      <c r="HT100" s="205"/>
      <c r="HU100" s="205"/>
      <c r="HV100" s="205"/>
      <c r="HW100" s="205"/>
      <c r="HX100" s="205"/>
      <c r="HY100" s="205"/>
      <c r="HZ100" s="205"/>
      <c r="IA100" s="205"/>
      <c r="IB100" s="205"/>
      <c r="IC100" s="205"/>
      <c r="ID100" s="205"/>
      <c r="IE100" s="205"/>
      <c r="IF100" s="205"/>
      <c r="IG100" s="205"/>
      <c r="IH100" s="205"/>
      <c r="II100" s="205"/>
      <c r="IJ100" s="205"/>
      <c r="IK100" s="205"/>
      <c r="IL100" s="205"/>
      <c r="IM100" s="205"/>
      <c r="IN100" s="205"/>
      <c r="IO100" s="205"/>
      <c r="IP100" s="205"/>
      <c r="IQ100" s="205"/>
      <c r="IR100" s="205"/>
      <c r="IS100" s="205"/>
      <c r="IT100" s="205"/>
      <c r="IU100" s="205"/>
      <c r="IV100" s="205"/>
      <c r="IW100" s="205"/>
      <c r="IX100" s="205"/>
      <c r="IY100" s="205"/>
      <c r="IZ100" s="205"/>
      <c r="JA100" s="205"/>
      <c r="JB100" s="205"/>
      <c r="JC100" s="205"/>
      <c r="JD100" s="205"/>
      <c r="JE100" s="205"/>
      <c r="JF100" s="205"/>
      <c r="JG100" s="205"/>
      <c r="JH100" s="205"/>
      <c r="JI100" s="205"/>
      <c r="JJ100" s="205"/>
      <c r="JK100" s="205"/>
      <c r="JL100" s="205"/>
      <c r="JM100" s="205"/>
      <c r="JN100" s="205"/>
      <c r="JO100" s="205"/>
      <c r="JP100" s="205"/>
      <c r="JQ100" s="205"/>
      <c r="JR100" s="205"/>
      <c r="JS100" s="205"/>
      <c r="JT100" s="205"/>
      <c r="JU100" s="205"/>
      <c r="JV100" s="205"/>
      <c r="JW100" s="205"/>
      <c r="JX100" s="205"/>
      <c r="JY100" s="205"/>
      <c r="JZ100" s="205"/>
      <c r="KA100" s="205"/>
      <c r="KB100" s="205"/>
      <c r="KC100" s="205"/>
      <c r="KD100" s="205"/>
      <c r="KE100" s="205"/>
      <c r="KF100" s="205"/>
      <c r="KG100" s="205"/>
      <c r="KH100" s="205"/>
      <c r="KI100" s="205"/>
      <c r="KJ100" s="205"/>
      <c r="KK100" s="205"/>
      <c r="KL100" s="205"/>
      <c r="KM100" s="205"/>
      <c r="KN100" s="205"/>
      <c r="KO100" s="205"/>
      <c r="KP100" s="205"/>
      <c r="KQ100" s="205"/>
      <c r="KR100" s="205"/>
      <c r="KS100" s="205"/>
      <c r="KT100" s="205"/>
      <c r="KU100" s="205"/>
      <c r="KV100" s="205"/>
      <c r="KW100" s="205"/>
      <c r="KX100" s="205"/>
      <c r="KY100" s="205"/>
      <c r="KZ100" s="205"/>
      <c r="LA100" s="205"/>
      <c r="LB100" s="205"/>
      <c r="LC100" s="205"/>
      <c r="LD100" s="205"/>
      <c r="LE100" s="205"/>
      <c r="LF100" s="205"/>
      <c r="LG100" s="205"/>
      <c r="LH100" s="205"/>
      <c r="LI100" s="205"/>
      <c r="LJ100" s="205"/>
      <c r="LK100" s="205"/>
      <c r="LL100" s="205"/>
      <c r="LM100" s="205"/>
      <c r="LN100" s="205"/>
      <c r="LO100" s="205"/>
      <c r="LP100" s="205"/>
      <c r="LQ100" s="205"/>
      <c r="LR100" s="205"/>
      <c r="LS100" s="205"/>
      <c r="LT100" s="205"/>
      <c r="LU100" s="205"/>
      <c r="LV100" s="205"/>
      <c r="LW100" s="205"/>
      <c r="LX100" s="205"/>
      <c r="LY100" s="205"/>
      <c r="LZ100" s="205"/>
      <c r="MA100" s="205"/>
      <c r="MB100" s="205"/>
      <c r="MC100" s="205"/>
      <c r="MD100" s="205"/>
      <c r="ME100" s="205"/>
      <c r="MF100" s="205"/>
      <c r="MG100" s="205"/>
      <c r="MH100" s="205"/>
      <c r="MI100" s="205"/>
      <c r="MJ100" s="205"/>
      <c r="MK100" s="205"/>
      <c r="ML100" s="205"/>
      <c r="MM100" s="205"/>
      <c r="MN100" s="205"/>
      <c r="MO100" s="205"/>
      <c r="MP100" s="205"/>
      <c r="MQ100" s="205"/>
      <c r="MR100" s="205"/>
      <c r="MS100" s="205"/>
      <c r="MT100" s="205"/>
      <c r="MU100" s="205"/>
      <c r="MV100" s="205"/>
      <c r="MW100" s="205"/>
      <c r="MX100" s="205"/>
      <c r="MY100" s="205"/>
      <c r="MZ100" s="205"/>
      <c r="NA100" s="205"/>
      <c r="NB100" s="205"/>
      <c r="NC100" s="205"/>
      <c r="ND100" s="205"/>
      <c r="NE100" s="205"/>
      <c r="NF100" s="205"/>
      <c r="NG100" s="205"/>
      <c r="NH100" s="205"/>
      <c r="NI100" s="205"/>
      <c r="NJ100" s="205"/>
      <c r="NK100" s="205"/>
      <c r="NL100" s="205"/>
      <c r="NM100" s="205"/>
      <c r="NN100" s="205"/>
      <c r="NO100" s="205"/>
      <c r="NP100" s="205"/>
      <c r="NQ100" s="205"/>
      <c r="NR100" s="205"/>
      <c r="NS100" s="205"/>
      <c r="NT100" s="205"/>
      <c r="NU100" s="205"/>
      <c r="NV100" s="205"/>
      <c r="NW100" s="205"/>
      <c r="NX100" s="205"/>
      <c r="NY100" s="205"/>
      <c r="NZ100" s="205"/>
      <c r="OA100" s="205"/>
      <c r="OB100" s="205"/>
      <c r="OC100" s="205"/>
      <c r="OD100" s="205"/>
      <c r="OE100" s="205"/>
      <c r="OF100" s="205"/>
      <c r="OG100" s="205"/>
      <c r="OH100" s="205"/>
      <c r="OI100" s="205"/>
      <c r="OJ100" s="205"/>
      <c r="OK100" s="205"/>
      <c r="OL100" s="205"/>
      <c r="OM100" s="205"/>
      <c r="ON100" s="205"/>
      <c r="OO100" s="205"/>
      <c r="OP100" s="205"/>
      <c r="OQ100" s="205"/>
      <c r="OR100" s="205"/>
      <c r="OS100" s="205"/>
      <c r="OT100" s="205"/>
      <c r="OU100" s="205"/>
      <c r="OV100" s="205"/>
      <c r="OW100" s="205"/>
      <c r="OX100" s="205"/>
      <c r="OY100" s="205"/>
      <c r="OZ100" s="205"/>
      <c r="PA100" s="205"/>
      <c r="PB100" s="205"/>
      <c r="PC100" s="205"/>
      <c r="PD100" s="205"/>
      <c r="PE100" s="205"/>
      <c r="PF100" s="205"/>
      <c r="PG100" s="205"/>
      <c r="PH100" s="205"/>
      <c r="PI100" s="205"/>
      <c r="PJ100" s="205"/>
      <c r="PK100" s="205"/>
      <c r="PL100" s="205"/>
      <c r="PM100" s="205"/>
      <c r="PN100" s="205"/>
      <c r="PO100" s="205"/>
      <c r="PP100" s="205"/>
      <c r="PQ100" s="205"/>
      <c r="PR100" s="205"/>
      <c r="PS100" s="205"/>
      <c r="PT100" s="205"/>
      <c r="PU100" s="205"/>
      <c r="PV100" s="205"/>
      <c r="PW100" s="205"/>
      <c r="PX100" s="205"/>
      <c r="PY100" s="205"/>
      <c r="PZ100" s="205"/>
      <c r="QA100" s="205"/>
      <c r="QB100" s="205"/>
      <c r="QC100" s="205"/>
      <c r="QD100" s="205"/>
      <c r="QE100" s="205"/>
      <c r="QF100" s="205"/>
      <c r="QG100" s="205"/>
      <c r="QH100" s="205"/>
      <c r="QI100" s="205"/>
      <c r="QJ100" s="205"/>
      <c r="QK100" s="205"/>
      <c r="QL100" s="205"/>
      <c r="QM100" s="205"/>
      <c r="QN100" s="205"/>
      <c r="QO100" s="205"/>
      <c r="QP100" s="205"/>
      <c r="QQ100" s="205"/>
      <c r="QR100" s="205"/>
      <c r="QS100" s="205"/>
      <c r="QT100" s="205"/>
      <c r="QU100" s="205"/>
      <c r="QV100" s="205"/>
      <c r="QW100" s="205"/>
      <c r="QX100" s="205"/>
      <c r="QY100" s="205"/>
      <c r="QZ100" s="205"/>
      <c r="RA100" s="205"/>
      <c r="RB100" s="205"/>
      <c r="RC100" s="205"/>
      <c r="RD100" s="205"/>
      <c r="RE100" s="205"/>
      <c r="RF100" s="205"/>
      <c r="RG100" s="205"/>
      <c r="RH100" s="205"/>
      <c r="RI100" s="205"/>
      <c r="RJ100" s="205"/>
      <c r="RK100" s="205"/>
      <c r="RL100" s="205"/>
      <c r="RM100" s="205"/>
      <c r="RN100" s="205"/>
      <c r="RO100" s="205"/>
      <c r="RP100" s="205"/>
      <c r="RQ100" s="205"/>
      <c r="RR100" s="205"/>
      <c r="RS100" s="205"/>
      <c r="RT100" s="205"/>
      <c r="RU100" s="205"/>
      <c r="RV100" s="205"/>
      <c r="RW100" s="205"/>
      <c r="RX100" s="205"/>
      <c r="RY100" s="205"/>
    </row>
    <row r="101" s="195" customFormat="1" ht="14.8" spans="1:493">
      <c r="A101" s="207"/>
      <c r="B101" s="200"/>
      <c r="C101" s="203"/>
      <c r="D101" s="203"/>
      <c r="E101" s="203"/>
      <c r="F101" s="203"/>
      <c r="G101" s="203"/>
      <c r="H101" s="200"/>
      <c r="I101" s="200"/>
      <c r="J101" s="205"/>
      <c r="K101" s="205"/>
      <c r="L101" s="205"/>
      <c r="M101" s="205"/>
      <c r="N101" s="205"/>
      <c r="O101" s="205"/>
      <c r="P101" s="205"/>
      <c r="Q101" s="205"/>
      <c r="R101" s="205"/>
      <c r="S101" s="205"/>
      <c r="T101" s="205"/>
      <c r="U101" s="205"/>
      <c r="V101" s="205"/>
      <c r="W101" s="205"/>
      <c r="X101" s="205"/>
      <c r="Y101" s="205"/>
      <c r="Z101" s="205"/>
      <c r="AA101" s="205"/>
      <c r="AB101" s="205"/>
      <c r="AC101" s="205"/>
      <c r="AD101" s="205"/>
      <c r="AE101" s="205"/>
      <c r="AF101" s="205"/>
      <c r="AG101" s="205"/>
      <c r="AH101" s="205"/>
      <c r="AI101" s="205"/>
      <c r="AJ101" s="205"/>
      <c r="AK101" s="205"/>
      <c r="AL101" s="205"/>
      <c r="AM101" s="205"/>
      <c r="AN101" s="205"/>
      <c r="AO101" s="205"/>
      <c r="AP101" s="205"/>
      <c r="AQ101" s="205"/>
      <c r="AR101" s="205"/>
      <c r="AS101" s="205"/>
      <c r="AT101" s="205"/>
      <c r="AU101" s="205"/>
      <c r="AV101" s="205"/>
      <c r="AW101" s="205"/>
      <c r="AX101" s="205"/>
      <c r="AY101" s="205"/>
      <c r="AZ101" s="205"/>
      <c r="BA101" s="205"/>
      <c r="BB101" s="205"/>
      <c r="BC101" s="205"/>
      <c r="BD101" s="205"/>
      <c r="BE101" s="205"/>
      <c r="BF101" s="205"/>
      <c r="BG101" s="205"/>
      <c r="BH101" s="205"/>
      <c r="BI101" s="205"/>
      <c r="BJ101" s="205"/>
      <c r="BK101" s="205"/>
      <c r="BL101" s="205"/>
      <c r="BM101" s="205"/>
      <c r="BN101" s="205"/>
      <c r="BO101" s="205"/>
      <c r="BP101" s="205"/>
      <c r="BQ101" s="205"/>
      <c r="BR101" s="205"/>
      <c r="BS101" s="205"/>
      <c r="BT101" s="205"/>
      <c r="BU101" s="205"/>
      <c r="BV101" s="205"/>
      <c r="BW101" s="205"/>
      <c r="BX101" s="205"/>
      <c r="BY101" s="205"/>
      <c r="BZ101" s="205"/>
      <c r="CA101" s="205"/>
      <c r="CB101" s="205"/>
      <c r="CC101" s="205"/>
      <c r="CD101" s="205"/>
      <c r="CE101" s="205"/>
      <c r="CF101" s="205"/>
      <c r="CG101" s="205"/>
      <c r="CH101" s="205"/>
      <c r="CI101" s="205"/>
      <c r="CJ101" s="205"/>
      <c r="CK101" s="205"/>
      <c r="CL101" s="205"/>
      <c r="CM101" s="205"/>
      <c r="CN101" s="205"/>
      <c r="CO101" s="205"/>
      <c r="CP101" s="205"/>
      <c r="CQ101" s="205"/>
      <c r="CR101" s="205"/>
      <c r="CS101" s="205"/>
      <c r="CT101" s="205"/>
      <c r="CU101" s="205"/>
      <c r="CV101" s="205"/>
      <c r="CW101" s="205"/>
      <c r="CX101" s="205"/>
      <c r="CY101" s="205"/>
      <c r="CZ101" s="205"/>
      <c r="DA101" s="205"/>
      <c r="DB101" s="205"/>
      <c r="DC101" s="205"/>
      <c r="DD101" s="205"/>
      <c r="DE101" s="205"/>
      <c r="DF101" s="205"/>
      <c r="DG101" s="205"/>
      <c r="DH101" s="205"/>
      <c r="DI101" s="205"/>
      <c r="DJ101" s="205"/>
      <c r="DK101" s="205"/>
      <c r="DL101" s="205"/>
      <c r="DM101" s="205"/>
      <c r="DN101" s="205"/>
      <c r="DO101" s="205"/>
      <c r="DP101" s="205"/>
      <c r="DQ101" s="205"/>
      <c r="DR101" s="205"/>
      <c r="DS101" s="205"/>
      <c r="DT101" s="205"/>
      <c r="DU101" s="205"/>
      <c r="DV101" s="205"/>
      <c r="DW101" s="205"/>
      <c r="DX101" s="205"/>
      <c r="DY101" s="205"/>
      <c r="DZ101" s="205"/>
      <c r="EA101" s="205"/>
      <c r="EB101" s="205"/>
      <c r="EC101" s="205"/>
      <c r="ED101" s="205"/>
      <c r="EE101" s="205"/>
      <c r="EF101" s="205"/>
      <c r="EG101" s="205"/>
      <c r="EH101" s="205"/>
      <c r="EI101" s="205"/>
      <c r="EJ101" s="205"/>
      <c r="EK101" s="205"/>
      <c r="EL101" s="205"/>
      <c r="EM101" s="205"/>
      <c r="EN101" s="205"/>
      <c r="EO101" s="205"/>
      <c r="EP101" s="205"/>
      <c r="EQ101" s="205"/>
      <c r="ER101" s="205"/>
      <c r="ES101" s="205"/>
      <c r="ET101" s="205"/>
      <c r="EU101" s="205"/>
      <c r="EV101" s="205"/>
      <c r="EW101" s="205"/>
      <c r="EX101" s="205"/>
      <c r="EY101" s="205"/>
      <c r="EZ101" s="205"/>
      <c r="FA101" s="205"/>
      <c r="FB101" s="205"/>
      <c r="FC101" s="205"/>
      <c r="FD101" s="205"/>
      <c r="FE101" s="205"/>
      <c r="FF101" s="205"/>
      <c r="FG101" s="205"/>
      <c r="FH101" s="205"/>
      <c r="FI101" s="205"/>
      <c r="FJ101" s="205"/>
      <c r="FK101" s="205"/>
      <c r="FL101" s="205"/>
      <c r="FM101" s="205"/>
      <c r="FN101" s="205"/>
      <c r="FO101" s="205"/>
      <c r="FP101" s="205"/>
      <c r="FQ101" s="205"/>
      <c r="FR101" s="205"/>
      <c r="FS101" s="205"/>
      <c r="FT101" s="205"/>
      <c r="FU101" s="205"/>
      <c r="FV101" s="205"/>
      <c r="FW101" s="205"/>
      <c r="FX101" s="205"/>
      <c r="FY101" s="205"/>
      <c r="FZ101" s="205"/>
      <c r="GA101" s="205"/>
      <c r="GB101" s="205"/>
      <c r="GC101" s="205"/>
      <c r="GD101" s="205"/>
      <c r="GE101" s="205"/>
      <c r="GF101" s="205"/>
      <c r="GG101" s="205"/>
      <c r="GH101" s="205"/>
      <c r="GI101" s="205"/>
      <c r="GJ101" s="205"/>
      <c r="GK101" s="205"/>
      <c r="GL101" s="205"/>
      <c r="GM101" s="205"/>
      <c r="GN101" s="205"/>
      <c r="GO101" s="205"/>
      <c r="GP101" s="205"/>
      <c r="GQ101" s="205"/>
      <c r="GR101" s="205"/>
      <c r="GS101" s="205"/>
      <c r="GT101" s="205"/>
      <c r="GU101" s="205"/>
      <c r="GV101" s="205"/>
      <c r="GW101" s="205"/>
      <c r="GX101" s="205"/>
      <c r="GY101" s="205"/>
      <c r="GZ101" s="205"/>
      <c r="HA101" s="205"/>
      <c r="HB101" s="205"/>
      <c r="HC101" s="205"/>
      <c r="HD101" s="205"/>
      <c r="HE101" s="205"/>
      <c r="HF101" s="205"/>
      <c r="HG101" s="205"/>
      <c r="HH101" s="205"/>
      <c r="HI101" s="205"/>
      <c r="HJ101" s="205"/>
      <c r="HK101" s="205"/>
      <c r="HL101" s="205"/>
      <c r="HM101" s="205"/>
      <c r="HN101" s="205"/>
      <c r="HO101" s="205"/>
      <c r="HP101" s="205"/>
      <c r="HQ101" s="205"/>
      <c r="HR101" s="205"/>
      <c r="HS101" s="205"/>
      <c r="HT101" s="205"/>
      <c r="HU101" s="205"/>
      <c r="HV101" s="205"/>
      <c r="HW101" s="205"/>
      <c r="HX101" s="205"/>
      <c r="HY101" s="205"/>
      <c r="HZ101" s="205"/>
      <c r="IA101" s="205"/>
      <c r="IB101" s="205"/>
      <c r="IC101" s="205"/>
      <c r="ID101" s="205"/>
      <c r="IE101" s="205"/>
      <c r="IF101" s="205"/>
      <c r="IG101" s="205"/>
      <c r="IH101" s="205"/>
      <c r="II101" s="205"/>
      <c r="IJ101" s="205"/>
      <c r="IK101" s="205"/>
      <c r="IL101" s="205"/>
      <c r="IM101" s="205"/>
      <c r="IN101" s="205"/>
      <c r="IO101" s="205"/>
      <c r="IP101" s="205"/>
      <c r="IQ101" s="205"/>
      <c r="IR101" s="205"/>
      <c r="IS101" s="205"/>
      <c r="IT101" s="205"/>
      <c r="IU101" s="205"/>
      <c r="IV101" s="205"/>
      <c r="IW101" s="205"/>
      <c r="IX101" s="205"/>
      <c r="IY101" s="205"/>
      <c r="IZ101" s="205"/>
      <c r="JA101" s="205"/>
      <c r="JB101" s="205"/>
      <c r="JC101" s="205"/>
      <c r="JD101" s="205"/>
      <c r="JE101" s="205"/>
      <c r="JF101" s="205"/>
      <c r="JG101" s="205"/>
      <c r="JH101" s="205"/>
      <c r="JI101" s="205"/>
      <c r="JJ101" s="205"/>
      <c r="JK101" s="205"/>
      <c r="JL101" s="205"/>
      <c r="JM101" s="205"/>
      <c r="JN101" s="205"/>
      <c r="JO101" s="205"/>
      <c r="JP101" s="205"/>
      <c r="JQ101" s="205"/>
      <c r="JR101" s="205"/>
      <c r="JS101" s="205"/>
      <c r="JT101" s="205"/>
      <c r="JU101" s="205"/>
      <c r="JV101" s="205"/>
      <c r="JW101" s="205"/>
      <c r="JX101" s="205"/>
      <c r="JY101" s="205"/>
      <c r="JZ101" s="205"/>
      <c r="KA101" s="205"/>
      <c r="KB101" s="205"/>
      <c r="KC101" s="205"/>
      <c r="KD101" s="205"/>
      <c r="KE101" s="205"/>
      <c r="KF101" s="205"/>
      <c r="KG101" s="205"/>
      <c r="KH101" s="205"/>
      <c r="KI101" s="205"/>
      <c r="KJ101" s="205"/>
      <c r="KK101" s="205"/>
      <c r="KL101" s="205"/>
      <c r="KM101" s="205"/>
      <c r="KN101" s="205"/>
      <c r="KO101" s="205"/>
      <c r="KP101" s="205"/>
      <c r="KQ101" s="205"/>
      <c r="KR101" s="205"/>
      <c r="KS101" s="205"/>
      <c r="KT101" s="205"/>
      <c r="KU101" s="205"/>
      <c r="KV101" s="205"/>
      <c r="KW101" s="205"/>
      <c r="KX101" s="205"/>
      <c r="KY101" s="205"/>
      <c r="KZ101" s="205"/>
      <c r="LA101" s="205"/>
      <c r="LB101" s="205"/>
      <c r="LC101" s="205"/>
      <c r="LD101" s="205"/>
      <c r="LE101" s="205"/>
      <c r="LF101" s="205"/>
      <c r="LG101" s="205"/>
      <c r="LH101" s="205"/>
      <c r="LI101" s="205"/>
      <c r="LJ101" s="205"/>
      <c r="LK101" s="205"/>
      <c r="LL101" s="205"/>
      <c r="LM101" s="205"/>
      <c r="LN101" s="205"/>
      <c r="LO101" s="205"/>
      <c r="LP101" s="205"/>
      <c r="LQ101" s="205"/>
      <c r="LR101" s="205"/>
      <c r="LS101" s="205"/>
      <c r="LT101" s="205"/>
      <c r="LU101" s="205"/>
      <c r="LV101" s="205"/>
      <c r="LW101" s="205"/>
      <c r="LX101" s="205"/>
      <c r="LY101" s="205"/>
      <c r="LZ101" s="205"/>
      <c r="MA101" s="205"/>
      <c r="MB101" s="205"/>
      <c r="MC101" s="205"/>
      <c r="MD101" s="205"/>
      <c r="ME101" s="205"/>
      <c r="MF101" s="205"/>
      <c r="MG101" s="205"/>
      <c r="MH101" s="205"/>
      <c r="MI101" s="205"/>
      <c r="MJ101" s="205"/>
      <c r="MK101" s="205"/>
      <c r="ML101" s="205"/>
      <c r="MM101" s="205"/>
      <c r="MN101" s="205"/>
      <c r="MO101" s="205"/>
      <c r="MP101" s="205"/>
      <c r="MQ101" s="205"/>
      <c r="MR101" s="205"/>
      <c r="MS101" s="205"/>
      <c r="MT101" s="205"/>
      <c r="MU101" s="205"/>
      <c r="MV101" s="205"/>
      <c r="MW101" s="205"/>
      <c r="MX101" s="205"/>
      <c r="MY101" s="205"/>
      <c r="MZ101" s="205"/>
      <c r="NA101" s="205"/>
      <c r="NB101" s="205"/>
      <c r="NC101" s="205"/>
      <c r="ND101" s="205"/>
      <c r="NE101" s="205"/>
      <c r="NF101" s="205"/>
      <c r="NG101" s="205"/>
      <c r="NH101" s="205"/>
      <c r="NI101" s="205"/>
      <c r="NJ101" s="205"/>
      <c r="NK101" s="205"/>
      <c r="NL101" s="205"/>
      <c r="NM101" s="205"/>
      <c r="NN101" s="205"/>
      <c r="NO101" s="205"/>
      <c r="NP101" s="205"/>
      <c r="NQ101" s="205"/>
      <c r="NR101" s="205"/>
      <c r="NS101" s="205"/>
      <c r="NT101" s="205"/>
      <c r="NU101" s="205"/>
      <c r="NV101" s="205"/>
      <c r="NW101" s="205"/>
      <c r="NX101" s="205"/>
      <c r="NY101" s="205"/>
      <c r="NZ101" s="205"/>
      <c r="OA101" s="205"/>
      <c r="OB101" s="205"/>
      <c r="OC101" s="205"/>
      <c r="OD101" s="205"/>
      <c r="OE101" s="205"/>
      <c r="OF101" s="205"/>
      <c r="OG101" s="205"/>
      <c r="OH101" s="205"/>
      <c r="OI101" s="205"/>
      <c r="OJ101" s="205"/>
      <c r="OK101" s="205"/>
      <c r="OL101" s="205"/>
      <c r="OM101" s="205"/>
      <c r="ON101" s="205"/>
      <c r="OO101" s="205"/>
      <c r="OP101" s="205"/>
      <c r="OQ101" s="205"/>
      <c r="OR101" s="205"/>
      <c r="OS101" s="205"/>
      <c r="OT101" s="205"/>
      <c r="OU101" s="205"/>
      <c r="OV101" s="205"/>
      <c r="OW101" s="205"/>
      <c r="OX101" s="205"/>
      <c r="OY101" s="205"/>
      <c r="OZ101" s="205"/>
      <c r="PA101" s="205"/>
      <c r="PB101" s="205"/>
      <c r="PC101" s="205"/>
      <c r="PD101" s="205"/>
      <c r="PE101" s="205"/>
      <c r="PF101" s="205"/>
      <c r="PG101" s="205"/>
      <c r="PH101" s="205"/>
      <c r="PI101" s="205"/>
      <c r="PJ101" s="205"/>
      <c r="PK101" s="205"/>
      <c r="PL101" s="205"/>
      <c r="PM101" s="205"/>
      <c r="PN101" s="205"/>
      <c r="PO101" s="205"/>
      <c r="PP101" s="205"/>
      <c r="PQ101" s="205"/>
      <c r="PR101" s="205"/>
      <c r="PS101" s="205"/>
      <c r="PT101" s="205"/>
      <c r="PU101" s="205"/>
      <c r="PV101" s="205"/>
      <c r="PW101" s="205"/>
      <c r="PX101" s="205"/>
      <c r="PY101" s="205"/>
      <c r="PZ101" s="205"/>
      <c r="QA101" s="205"/>
      <c r="QB101" s="205"/>
      <c r="QC101" s="205"/>
      <c r="QD101" s="205"/>
      <c r="QE101" s="205"/>
      <c r="QF101" s="205"/>
      <c r="QG101" s="205"/>
      <c r="QH101" s="205"/>
      <c r="QI101" s="205"/>
      <c r="QJ101" s="205"/>
      <c r="QK101" s="205"/>
      <c r="QL101" s="205"/>
      <c r="QM101" s="205"/>
      <c r="QN101" s="205"/>
      <c r="QO101" s="205"/>
      <c r="QP101" s="205"/>
      <c r="QQ101" s="205"/>
      <c r="QR101" s="205"/>
      <c r="QS101" s="205"/>
      <c r="QT101" s="205"/>
      <c r="QU101" s="205"/>
      <c r="QV101" s="205"/>
      <c r="QW101" s="205"/>
      <c r="QX101" s="205"/>
      <c r="QY101" s="205"/>
      <c r="QZ101" s="205"/>
      <c r="RA101" s="205"/>
      <c r="RB101" s="205"/>
      <c r="RC101" s="205"/>
      <c r="RD101" s="205"/>
      <c r="RE101" s="205"/>
      <c r="RF101" s="205"/>
      <c r="RG101" s="205"/>
      <c r="RH101" s="205"/>
      <c r="RI101" s="205"/>
      <c r="RJ101" s="205"/>
      <c r="RK101" s="205"/>
      <c r="RL101" s="205"/>
      <c r="RM101" s="205"/>
      <c r="RN101" s="205"/>
      <c r="RO101" s="205"/>
      <c r="RP101" s="205"/>
      <c r="RQ101" s="205"/>
      <c r="RR101" s="205"/>
      <c r="RS101" s="205"/>
      <c r="RT101" s="205"/>
      <c r="RU101" s="205"/>
      <c r="RV101" s="205"/>
      <c r="RW101" s="205"/>
      <c r="RX101" s="205"/>
      <c r="RY101" s="205"/>
    </row>
    <row r="102" s="195" customFormat="1" ht="14.8" spans="1:493">
      <c r="A102" s="207"/>
      <c r="B102" s="200"/>
      <c r="C102" s="203"/>
      <c r="D102" s="203"/>
      <c r="E102" s="203"/>
      <c r="F102" s="203"/>
      <c r="G102" s="203"/>
      <c r="H102" s="200"/>
      <c r="I102" s="200"/>
      <c r="J102" s="205"/>
      <c r="K102" s="205"/>
      <c r="L102" s="205"/>
      <c r="M102" s="205"/>
      <c r="N102" s="205"/>
      <c r="O102" s="205"/>
      <c r="P102" s="205"/>
      <c r="Q102" s="205"/>
      <c r="R102" s="205"/>
      <c r="S102" s="205"/>
      <c r="T102" s="205"/>
      <c r="U102" s="205"/>
      <c r="V102" s="205"/>
      <c r="W102" s="205"/>
      <c r="X102" s="205"/>
      <c r="Y102" s="205"/>
      <c r="Z102" s="205"/>
      <c r="AA102" s="205"/>
      <c r="AB102" s="205"/>
      <c r="AC102" s="205"/>
      <c r="AD102" s="205"/>
      <c r="AE102" s="205"/>
      <c r="AF102" s="205"/>
      <c r="AG102" s="205"/>
      <c r="AH102" s="205"/>
      <c r="AI102" s="205"/>
      <c r="AJ102" s="205"/>
      <c r="AK102" s="205"/>
      <c r="AL102" s="205"/>
      <c r="AM102" s="205"/>
      <c r="AN102" s="205"/>
      <c r="AO102" s="205"/>
      <c r="AP102" s="205"/>
      <c r="AQ102" s="205"/>
      <c r="AR102" s="205"/>
      <c r="AS102" s="205"/>
      <c r="AT102" s="205"/>
      <c r="AU102" s="205"/>
      <c r="AV102" s="205"/>
      <c r="AW102" s="205"/>
      <c r="AX102" s="205"/>
      <c r="AY102" s="205"/>
      <c r="AZ102" s="205"/>
      <c r="BA102" s="205"/>
      <c r="BB102" s="205"/>
      <c r="BC102" s="205"/>
      <c r="BD102" s="205"/>
      <c r="BE102" s="205"/>
      <c r="BF102" s="205"/>
      <c r="BG102" s="205"/>
      <c r="BH102" s="205"/>
      <c r="BI102" s="205"/>
      <c r="BJ102" s="205"/>
      <c r="BK102" s="205"/>
      <c r="BL102" s="205"/>
      <c r="BM102" s="205"/>
      <c r="BN102" s="205"/>
      <c r="BO102" s="205"/>
      <c r="BP102" s="205"/>
      <c r="BQ102" s="205"/>
      <c r="BR102" s="205"/>
      <c r="BS102" s="205"/>
      <c r="BT102" s="205"/>
      <c r="BU102" s="205"/>
      <c r="BV102" s="205"/>
      <c r="BW102" s="205"/>
      <c r="BX102" s="205"/>
      <c r="BY102" s="205"/>
      <c r="BZ102" s="205"/>
      <c r="CA102" s="205"/>
      <c r="CB102" s="205"/>
      <c r="CC102" s="205"/>
      <c r="CD102" s="205"/>
      <c r="CE102" s="205"/>
      <c r="CF102" s="205"/>
      <c r="CG102" s="205"/>
      <c r="CH102" s="205"/>
      <c r="CI102" s="205"/>
      <c r="CJ102" s="205"/>
      <c r="CK102" s="205"/>
      <c r="CL102" s="205"/>
      <c r="CM102" s="205"/>
      <c r="CN102" s="205"/>
      <c r="CO102" s="205"/>
      <c r="CP102" s="205"/>
      <c r="CQ102" s="205"/>
      <c r="CR102" s="205"/>
      <c r="CS102" s="205"/>
      <c r="CT102" s="205"/>
      <c r="CU102" s="205"/>
      <c r="CV102" s="205"/>
      <c r="CW102" s="205"/>
      <c r="CX102" s="205"/>
      <c r="CY102" s="205"/>
      <c r="CZ102" s="205"/>
      <c r="DA102" s="205"/>
      <c r="DB102" s="205"/>
      <c r="DC102" s="205"/>
      <c r="DD102" s="205"/>
      <c r="DE102" s="205"/>
      <c r="DF102" s="205"/>
      <c r="DG102" s="205"/>
      <c r="DH102" s="205"/>
      <c r="DI102" s="205"/>
      <c r="DJ102" s="205"/>
      <c r="DK102" s="205"/>
      <c r="DL102" s="205"/>
      <c r="DM102" s="205"/>
      <c r="DN102" s="205"/>
      <c r="DO102" s="205"/>
      <c r="DP102" s="205"/>
      <c r="DQ102" s="205"/>
      <c r="DR102" s="205"/>
      <c r="DS102" s="205"/>
      <c r="DT102" s="205"/>
      <c r="DU102" s="205"/>
      <c r="DV102" s="205"/>
      <c r="DW102" s="205"/>
      <c r="DX102" s="205"/>
      <c r="DY102" s="205"/>
      <c r="DZ102" s="205"/>
      <c r="EA102" s="205"/>
      <c r="EB102" s="205"/>
      <c r="EC102" s="205"/>
      <c r="ED102" s="205"/>
      <c r="EE102" s="205"/>
      <c r="EF102" s="205"/>
      <c r="EG102" s="205"/>
      <c r="EH102" s="205"/>
      <c r="EI102" s="205"/>
      <c r="EJ102" s="205"/>
      <c r="EK102" s="205"/>
      <c r="EL102" s="205"/>
      <c r="EM102" s="205"/>
      <c r="EN102" s="205"/>
      <c r="EO102" s="205"/>
      <c r="EP102" s="205"/>
      <c r="EQ102" s="205"/>
      <c r="ER102" s="205"/>
      <c r="ES102" s="205"/>
      <c r="ET102" s="205"/>
      <c r="EU102" s="205"/>
      <c r="EV102" s="205"/>
      <c r="EW102" s="205"/>
      <c r="EX102" s="205"/>
      <c r="EY102" s="205"/>
      <c r="EZ102" s="205"/>
      <c r="FA102" s="205"/>
      <c r="FB102" s="205"/>
      <c r="FC102" s="205"/>
      <c r="FD102" s="205"/>
      <c r="FE102" s="205"/>
      <c r="FF102" s="205"/>
      <c r="FG102" s="205"/>
      <c r="FH102" s="205"/>
      <c r="FI102" s="205"/>
      <c r="FJ102" s="205"/>
      <c r="FK102" s="205"/>
      <c r="FL102" s="205"/>
      <c r="FM102" s="205"/>
      <c r="FN102" s="205"/>
      <c r="FO102" s="205"/>
      <c r="FP102" s="205"/>
      <c r="FQ102" s="205"/>
      <c r="FR102" s="205"/>
      <c r="FS102" s="205"/>
      <c r="FT102" s="205"/>
      <c r="FU102" s="205"/>
      <c r="FV102" s="205"/>
      <c r="FW102" s="205"/>
      <c r="FX102" s="205"/>
      <c r="FY102" s="205"/>
      <c r="FZ102" s="205"/>
      <c r="GA102" s="205"/>
      <c r="GB102" s="205"/>
      <c r="GC102" s="205"/>
      <c r="GD102" s="205"/>
      <c r="GE102" s="205"/>
      <c r="GF102" s="205"/>
      <c r="GG102" s="205"/>
      <c r="GH102" s="205"/>
      <c r="GI102" s="205"/>
      <c r="GJ102" s="205"/>
      <c r="GK102" s="205"/>
      <c r="GL102" s="205"/>
      <c r="GM102" s="205"/>
      <c r="GN102" s="205"/>
      <c r="GO102" s="205"/>
      <c r="GP102" s="205"/>
      <c r="GQ102" s="205"/>
      <c r="GR102" s="205"/>
      <c r="GS102" s="205"/>
      <c r="GT102" s="205"/>
      <c r="GU102" s="205"/>
      <c r="GV102" s="205"/>
      <c r="GW102" s="205"/>
      <c r="GX102" s="205"/>
      <c r="GY102" s="205"/>
      <c r="GZ102" s="205"/>
      <c r="HA102" s="205"/>
      <c r="HB102" s="205"/>
      <c r="HC102" s="205"/>
      <c r="HD102" s="205"/>
      <c r="HE102" s="205"/>
      <c r="HF102" s="205"/>
      <c r="HG102" s="205"/>
      <c r="HH102" s="205"/>
      <c r="HI102" s="205"/>
      <c r="HJ102" s="205"/>
      <c r="HK102" s="205"/>
      <c r="HL102" s="205"/>
      <c r="HM102" s="205"/>
      <c r="HN102" s="205"/>
      <c r="HO102" s="205"/>
      <c r="HP102" s="205"/>
      <c r="HQ102" s="205"/>
      <c r="HR102" s="205"/>
      <c r="HS102" s="205"/>
      <c r="HT102" s="205"/>
      <c r="HU102" s="205"/>
      <c r="HV102" s="205"/>
      <c r="HW102" s="205"/>
      <c r="HX102" s="205"/>
      <c r="HY102" s="205"/>
      <c r="HZ102" s="205"/>
      <c r="IA102" s="205"/>
      <c r="IB102" s="205"/>
      <c r="IC102" s="205"/>
      <c r="ID102" s="205"/>
      <c r="IE102" s="205"/>
      <c r="IF102" s="205"/>
      <c r="IG102" s="205"/>
      <c r="IH102" s="205"/>
      <c r="II102" s="205"/>
      <c r="IJ102" s="205"/>
      <c r="IK102" s="205"/>
      <c r="IL102" s="205"/>
      <c r="IM102" s="205"/>
      <c r="IN102" s="205"/>
      <c r="IO102" s="205"/>
      <c r="IP102" s="205"/>
      <c r="IQ102" s="205"/>
      <c r="IR102" s="205"/>
      <c r="IS102" s="205"/>
      <c r="IT102" s="205"/>
      <c r="IU102" s="205"/>
      <c r="IV102" s="205"/>
      <c r="IW102" s="205"/>
      <c r="IX102" s="205"/>
      <c r="IY102" s="205"/>
      <c r="IZ102" s="205"/>
      <c r="JA102" s="205"/>
      <c r="JB102" s="205"/>
      <c r="JC102" s="205"/>
      <c r="JD102" s="205"/>
      <c r="JE102" s="205"/>
      <c r="JF102" s="205"/>
      <c r="JG102" s="205"/>
      <c r="JH102" s="205"/>
      <c r="JI102" s="205"/>
      <c r="JJ102" s="205"/>
      <c r="JK102" s="205"/>
      <c r="JL102" s="205"/>
      <c r="JM102" s="205"/>
      <c r="JN102" s="205"/>
      <c r="JO102" s="205"/>
      <c r="JP102" s="205"/>
      <c r="JQ102" s="205"/>
      <c r="JR102" s="205"/>
      <c r="JS102" s="205"/>
      <c r="JT102" s="205"/>
      <c r="JU102" s="205"/>
      <c r="JV102" s="205"/>
      <c r="JW102" s="205"/>
      <c r="JX102" s="205"/>
      <c r="JY102" s="205"/>
      <c r="JZ102" s="205"/>
      <c r="KA102" s="205"/>
      <c r="KB102" s="205"/>
      <c r="KC102" s="205"/>
      <c r="KD102" s="205"/>
      <c r="KE102" s="205"/>
      <c r="KF102" s="205"/>
      <c r="KG102" s="205"/>
      <c r="KH102" s="205"/>
      <c r="KI102" s="205"/>
      <c r="KJ102" s="205"/>
      <c r="KK102" s="205"/>
      <c r="KL102" s="205"/>
      <c r="KM102" s="205"/>
      <c r="KN102" s="205"/>
      <c r="KO102" s="205"/>
      <c r="KP102" s="205"/>
      <c r="KQ102" s="205"/>
      <c r="KR102" s="205"/>
      <c r="KS102" s="205"/>
      <c r="KT102" s="205"/>
      <c r="KU102" s="205"/>
      <c r="KV102" s="205"/>
      <c r="KW102" s="205"/>
      <c r="KX102" s="205"/>
      <c r="KY102" s="205"/>
      <c r="KZ102" s="205"/>
      <c r="LA102" s="205"/>
      <c r="LB102" s="205"/>
      <c r="LC102" s="205"/>
      <c r="LD102" s="205"/>
      <c r="LE102" s="205"/>
      <c r="LF102" s="205"/>
      <c r="LG102" s="205"/>
      <c r="LH102" s="205"/>
      <c r="LI102" s="205"/>
      <c r="LJ102" s="205"/>
      <c r="LK102" s="205"/>
      <c r="LL102" s="205"/>
      <c r="LM102" s="205"/>
      <c r="LN102" s="205"/>
      <c r="LO102" s="205"/>
      <c r="LP102" s="205"/>
      <c r="LQ102" s="205"/>
      <c r="LR102" s="205"/>
      <c r="LS102" s="205"/>
      <c r="LT102" s="205"/>
      <c r="LU102" s="205"/>
      <c r="LV102" s="205"/>
      <c r="LW102" s="205"/>
      <c r="LX102" s="205"/>
      <c r="LY102" s="205"/>
      <c r="LZ102" s="205"/>
      <c r="MA102" s="205"/>
      <c r="MB102" s="205"/>
      <c r="MC102" s="205"/>
      <c r="MD102" s="205"/>
      <c r="ME102" s="205"/>
      <c r="MF102" s="205"/>
      <c r="MG102" s="205"/>
      <c r="MH102" s="205"/>
      <c r="MI102" s="205"/>
      <c r="MJ102" s="205"/>
      <c r="MK102" s="205"/>
      <c r="ML102" s="205"/>
      <c r="MM102" s="205"/>
      <c r="MN102" s="205"/>
      <c r="MO102" s="205"/>
      <c r="MP102" s="205"/>
      <c r="MQ102" s="205"/>
      <c r="MR102" s="205"/>
      <c r="MS102" s="205"/>
      <c r="MT102" s="205"/>
      <c r="MU102" s="205"/>
      <c r="MV102" s="205"/>
      <c r="MW102" s="205"/>
      <c r="MX102" s="205"/>
      <c r="MY102" s="205"/>
      <c r="MZ102" s="205"/>
      <c r="NA102" s="205"/>
      <c r="NB102" s="205"/>
      <c r="NC102" s="205"/>
      <c r="ND102" s="205"/>
      <c r="NE102" s="205"/>
      <c r="NF102" s="205"/>
      <c r="NG102" s="205"/>
      <c r="NH102" s="205"/>
      <c r="NI102" s="205"/>
      <c r="NJ102" s="205"/>
      <c r="NK102" s="205"/>
      <c r="NL102" s="205"/>
      <c r="NM102" s="205"/>
      <c r="NN102" s="205"/>
      <c r="NO102" s="205"/>
      <c r="NP102" s="205"/>
      <c r="NQ102" s="205"/>
      <c r="NR102" s="205"/>
      <c r="NS102" s="205"/>
      <c r="NT102" s="205"/>
      <c r="NU102" s="205"/>
      <c r="NV102" s="205"/>
      <c r="NW102" s="205"/>
      <c r="NX102" s="205"/>
      <c r="NY102" s="205"/>
      <c r="NZ102" s="205"/>
      <c r="OA102" s="205"/>
      <c r="OB102" s="205"/>
      <c r="OC102" s="205"/>
      <c r="OD102" s="205"/>
      <c r="OE102" s="205"/>
      <c r="OF102" s="205"/>
      <c r="OG102" s="205"/>
      <c r="OH102" s="205"/>
      <c r="OI102" s="205"/>
      <c r="OJ102" s="205"/>
      <c r="OK102" s="205"/>
      <c r="OL102" s="205"/>
      <c r="OM102" s="205"/>
      <c r="ON102" s="205"/>
      <c r="OO102" s="205"/>
      <c r="OP102" s="205"/>
      <c r="OQ102" s="205"/>
      <c r="OR102" s="205"/>
      <c r="OS102" s="205"/>
      <c r="OT102" s="205"/>
      <c r="OU102" s="205"/>
      <c r="OV102" s="205"/>
      <c r="OW102" s="205"/>
      <c r="OX102" s="205"/>
      <c r="OY102" s="205"/>
      <c r="OZ102" s="205"/>
      <c r="PA102" s="205"/>
      <c r="PB102" s="205"/>
      <c r="PC102" s="205"/>
      <c r="PD102" s="205"/>
      <c r="PE102" s="205"/>
      <c r="PF102" s="205"/>
      <c r="PG102" s="205"/>
      <c r="PH102" s="205"/>
      <c r="PI102" s="205"/>
      <c r="PJ102" s="205"/>
      <c r="PK102" s="205"/>
      <c r="PL102" s="205"/>
      <c r="PM102" s="205"/>
      <c r="PN102" s="205"/>
      <c r="PO102" s="205"/>
      <c r="PP102" s="205"/>
      <c r="PQ102" s="205"/>
      <c r="PR102" s="205"/>
      <c r="PS102" s="205"/>
      <c r="PT102" s="205"/>
      <c r="PU102" s="205"/>
      <c r="PV102" s="205"/>
      <c r="PW102" s="205"/>
      <c r="PX102" s="205"/>
      <c r="PY102" s="205"/>
      <c r="PZ102" s="205"/>
      <c r="QA102" s="205"/>
      <c r="QB102" s="205"/>
      <c r="QC102" s="205"/>
      <c r="QD102" s="205"/>
      <c r="QE102" s="205"/>
      <c r="QF102" s="205"/>
      <c r="QG102" s="205"/>
      <c r="QH102" s="205"/>
      <c r="QI102" s="205"/>
      <c r="QJ102" s="205"/>
      <c r="QK102" s="205"/>
      <c r="QL102" s="205"/>
      <c r="QM102" s="205"/>
      <c r="QN102" s="205"/>
      <c r="QO102" s="205"/>
      <c r="QP102" s="205"/>
      <c r="QQ102" s="205"/>
      <c r="QR102" s="205"/>
      <c r="QS102" s="205"/>
      <c r="QT102" s="205"/>
      <c r="QU102" s="205"/>
      <c r="QV102" s="205"/>
      <c r="QW102" s="205"/>
      <c r="QX102" s="205"/>
      <c r="QY102" s="205"/>
      <c r="QZ102" s="205"/>
      <c r="RA102" s="205"/>
      <c r="RB102" s="205"/>
      <c r="RC102" s="205"/>
      <c r="RD102" s="205"/>
      <c r="RE102" s="205"/>
      <c r="RF102" s="205"/>
      <c r="RG102" s="205"/>
      <c r="RH102" s="205"/>
      <c r="RI102" s="205"/>
      <c r="RJ102" s="205"/>
      <c r="RK102" s="205"/>
      <c r="RL102" s="205"/>
      <c r="RM102" s="205"/>
      <c r="RN102" s="205"/>
      <c r="RO102" s="205"/>
      <c r="RP102" s="205"/>
      <c r="RQ102" s="205"/>
      <c r="RR102" s="205"/>
      <c r="RS102" s="205"/>
      <c r="RT102" s="205"/>
      <c r="RU102" s="205"/>
      <c r="RV102" s="205"/>
      <c r="RW102" s="205"/>
      <c r="RX102" s="205"/>
      <c r="RY102" s="205"/>
    </row>
    <row r="103" s="195" customFormat="1" ht="14.8" spans="1:493">
      <c r="A103" s="207"/>
      <c r="B103" s="200"/>
      <c r="C103" s="203"/>
      <c r="D103" s="203"/>
      <c r="E103" s="203"/>
      <c r="F103" s="203"/>
      <c r="G103" s="203"/>
      <c r="H103" s="200"/>
      <c r="I103" s="200"/>
      <c r="J103" s="205"/>
      <c r="K103" s="205"/>
      <c r="L103" s="205"/>
      <c r="M103" s="205"/>
      <c r="N103" s="205"/>
      <c r="O103" s="205"/>
      <c r="P103" s="205"/>
      <c r="Q103" s="205"/>
      <c r="R103" s="205"/>
      <c r="S103" s="205"/>
      <c r="T103" s="205"/>
      <c r="U103" s="205"/>
      <c r="V103" s="205"/>
      <c r="W103" s="205"/>
      <c r="X103" s="205"/>
      <c r="Y103" s="205"/>
      <c r="Z103" s="205"/>
      <c r="AA103" s="205"/>
      <c r="AB103" s="205"/>
      <c r="AC103" s="205"/>
      <c r="AD103" s="205"/>
      <c r="AE103" s="205"/>
      <c r="AF103" s="205"/>
      <c r="AG103" s="205"/>
      <c r="AH103" s="205"/>
      <c r="AI103" s="205"/>
      <c r="AJ103" s="205"/>
      <c r="AK103" s="205"/>
      <c r="AL103" s="205"/>
      <c r="AM103" s="205"/>
      <c r="AN103" s="205"/>
      <c r="AO103" s="205"/>
      <c r="AP103" s="205"/>
      <c r="AQ103" s="205"/>
      <c r="AR103" s="205"/>
      <c r="AS103" s="205"/>
      <c r="AT103" s="205"/>
      <c r="AU103" s="205"/>
      <c r="AV103" s="205"/>
      <c r="AW103" s="205"/>
      <c r="AX103" s="205"/>
      <c r="AY103" s="205"/>
      <c r="AZ103" s="205"/>
      <c r="BA103" s="205"/>
      <c r="BB103" s="205"/>
      <c r="BC103" s="205"/>
      <c r="BD103" s="205"/>
      <c r="BE103" s="205"/>
      <c r="BF103" s="205"/>
      <c r="BG103" s="205"/>
      <c r="BH103" s="205"/>
      <c r="BI103" s="205"/>
      <c r="BJ103" s="205"/>
      <c r="BK103" s="205"/>
      <c r="BL103" s="205"/>
      <c r="BM103" s="205"/>
      <c r="BN103" s="205"/>
      <c r="BO103" s="205"/>
      <c r="BP103" s="205"/>
      <c r="BQ103" s="205"/>
      <c r="BR103" s="205"/>
      <c r="BS103" s="205"/>
      <c r="BT103" s="205"/>
      <c r="BU103" s="205"/>
      <c r="BV103" s="205"/>
      <c r="BW103" s="205"/>
      <c r="BX103" s="205"/>
      <c r="BY103" s="205"/>
      <c r="BZ103" s="205"/>
      <c r="CA103" s="205"/>
      <c r="CB103" s="205"/>
      <c r="CC103" s="205"/>
      <c r="CD103" s="205"/>
      <c r="CE103" s="205"/>
      <c r="CF103" s="205"/>
      <c r="CG103" s="205"/>
      <c r="CH103" s="205"/>
      <c r="CI103" s="205"/>
      <c r="CJ103" s="205"/>
      <c r="CK103" s="205"/>
      <c r="CL103" s="205"/>
      <c r="CM103" s="205"/>
      <c r="CN103" s="205"/>
      <c r="CO103" s="205"/>
      <c r="CP103" s="205"/>
      <c r="CQ103" s="205"/>
      <c r="CR103" s="205"/>
      <c r="CS103" s="205"/>
      <c r="CT103" s="205"/>
      <c r="CU103" s="205"/>
      <c r="CV103" s="205"/>
      <c r="CW103" s="205"/>
      <c r="CX103" s="205"/>
      <c r="CY103" s="205"/>
      <c r="CZ103" s="205"/>
      <c r="DA103" s="205"/>
      <c r="DB103" s="205"/>
      <c r="DC103" s="205"/>
      <c r="DD103" s="205"/>
      <c r="DE103" s="205"/>
      <c r="DF103" s="205"/>
      <c r="DG103" s="205"/>
      <c r="DH103" s="205"/>
      <c r="DI103" s="205"/>
      <c r="DJ103" s="205"/>
      <c r="DK103" s="205"/>
      <c r="DL103" s="205"/>
      <c r="DM103" s="205"/>
      <c r="DN103" s="205"/>
      <c r="DO103" s="205"/>
      <c r="DP103" s="205"/>
      <c r="DQ103" s="205"/>
      <c r="DR103" s="205"/>
      <c r="DS103" s="205"/>
      <c r="DT103" s="205"/>
      <c r="DU103" s="205"/>
      <c r="DV103" s="205"/>
      <c r="DW103" s="205"/>
      <c r="DX103" s="205"/>
      <c r="DY103" s="205"/>
      <c r="DZ103" s="205"/>
      <c r="EA103" s="205"/>
      <c r="EB103" s="205"/>
      <c r="EC103" s="205"/>
      <c r="ED103" s="205"/>
      <c r="EE103" s="205"/>
      <c r="EF103" s="205"/>
      <c r="EG103" s="205"/>
      <c r="EH103" s="205"/>
      <c r="EI103" s="205"/>
      <c r="EJ103" s="205"/>
      <c r="EK103" s="205"/>
      <c r="EL103" s="205"/>
      <c r="EM103" s="205"/>
      <c r="EN103" s="205"/>
      <c r="EO103" s="205"/>
      <c r="EP103" s="205"/>
      <c r="EQ103" s="205"/>
      <c r="ER103" s="205"/>
      <c r="ES103" s="205"/>
      <c r="ET103" s="205"/>
      <c r="EU103" s="205"/>
      <c r="EV103" s="205"/>
      <c r="EW103" s="205"/>
      <c r="EX103" s="205"/>
      <c r="EY103" s="205"/>
      <c r="EZ103" s="205"/>
      <c r="FA103" s="205"/>
      <c r="FB103" s="205"/>
      <c r="FC103" s="205"/>
      <c r="FD103" s="205"/>
      <c r="FE103" s="205"/>
      <c r="FF103" s="205"/>
      <c r="FG103" s="205"/>
      <c r="FH103" s="205"/>
      <c r="FI103" s="205"/>
      <c r="FJ103" s="205"/>
      <c r="FK103" s="205"/>
      <c r="FL103" s="205"/>
      <c r="FM103" s="205"/>
      <c r="FN103" s="205"/>
      <c r="FO103" s="205"/>
      <c r="FP103" s="205"/>
      <c r="FQ103" s="205"/>
      <c r="FR103" s="205"/>
      <c r="FS103" s="205"/>
      <c r="FT103" s="205"/>
      <c r="FU103" s="205"/>
      <c r="FV103" s="205"/>
      <c r="FW103" s="205"/>
      <c r="FX103" s="205"/>
      <c r="FY103" s="205"/>
      <c r="FZ103" s="205"/>
      <c r="GA103" s="205"/>
      <c r="GB103" s="205"/>
      <c r="GC103" s="205"/>
      <c r="GD103" s="205"/>
      <c r="GE103" s="205"/>
      <c r="GF103" s="205"/>
      <c r="GG103" s="205"/>
      <c r="GH103" s="205"/>
      <c r="GI103" s="205"/>
      <c r="GJ103" s="205"/>
      <c r="GK103" s="205"/>
      <c r="GL103" s="205"/>
      <c r="GM103" s="205"/>
      <c r="GN103" s="205"/>
      <c r="GO103" s="205"/>
      <c r="GP103" s="205"/>
      <c r="GQ103" s="205"/>
      <c r="GR103" s="205"/>
      <c r="GS103" s="205"/>
      <c r="GT103" s="205"/>
      <c r="GU103" s="205"/>
      <c r="GV103" s="205"/>
      <c r="GW103" s="205"/>
      <c r="GX103" s="205"/>
      <c r="GY103" s="205"/>
      <c r="GZ103" s="205"/>
      <c r="HA103" s="205"/>
      <c r="HB103" s="205"/>
      <c r="HC103" s="205"/>
      <c r="HD103" s="205"/>
      <c r="HE103" s="205"/>
      <c r="HF103" s="205"/>
      <c r="HG103" s="205"/>
      <c r="HH103" s="205"/>
      <c r="HI103" s="205"/>
      <c r="HJ103" s="205"/>
      <c r="HK103" s="205"/>
      <c r="HL103" s="205"/>
      <c r="HM103" s="205"/>
      <c r="HN103" s="205"/>
      <c r="HO103" s="205"/>
      <c r="HP103" s="205"/>
      <c r="HQ103" s="205"/>
      <c r="HR103" s="205"/>
      <c r="HS103" s="205"/>
      <c r="HT103" s="205"/>
      <c r="HU103" s="205"/>
      <c r="HV103" s="205"/>
      <c r="HW103" s="205"/>
      <c r="HX103" s="205"/>
      <c r="HY103" s="205"/>
      <c r="HZ103" s="205"/>
      <c r="IA103" s="205"/>
      <c r="IB103" s="205"/>
      <c r="IC103" s="205"/>
      <c r="ID103" s="205"/>
      <c r="IE103" s="205"/>
      <c r="IF103" s="205"/>
      <c r="IG103" s="205"/>
      <c r="IH103" s="205"/>
      <c r="II103" s="205"/>
      <c r="IJ103" s="205"/>
      <c r="IK103" s="205"/>
      <c r="IL103" s="205"/>
      <c r="IM103" s="205"/>
      <c r="IN103" s="205"/>
      <c r="IO103" s="205"/>
      <c r="IP103" s="205"/>
      <c r="IQ103" s="205"/>
      <c r="IR103" s="205"/>
      <c r="IS103" s="205"/>
      <c r="IT103" s="205"/>
      <c r="IU103" s="205"/>
      <c r="IV103" s="205"/>
      <c r="IW103" s="205"/>
      <c r="IX103" s="205"/>
      <c r="IY103" s="205"/>
      <c r="IZ103" s="205"/>
      <c r="JA103" s="205"/>
      <c r="JB103" s="205"/>
      <c r="JC103" s="205"/>
      <c r="JD103" s="205"/>
      <c r="JE103" s="205"/>
      <c r="JF103" s="205"/>
      <c r="JG103" s="205"/>
      <c r="JH103" s="205"/>
      <c r="JI103" s="205"/>
      <c r="JJ103" s="205"/>
      <c r="JK103" s="205"/>
      <c r="JL103" s="205"/>
      <c r="JM103" s="205"/>
      <c r="JN103" s="205"/>
      <c r="JO103" s="205"/>
      <c r="JP103" s="205"/>
      <c r="JQ103" s="205"/>
      <c r="JR103" s="205"/>
      <c r="JS103" s="205"/>
      <c r="JT103" s="205"/>
      <c r="JU103" s="205"/>
      <c r="JV103" s="205"/>
      <c r="JW103" s="205"/>
      <c r="JX103" s="205"/>
      <c r="JY103" s="205"/>
      <c r="JZ103" s="205"/>
      <c r="KA103" s="205"/>
      <c r="KB103" s="205"/>
      <c r="KC103" s="205"/>
      <c r="KD103" s="205"/>
      <c r="KE103" s="205"/>
      <c r="KF103" s="205"/>
      <c r="KG103" s="205"/>
      <c r="KH103" s="205"/>
      <c r="KI103" s="205"/>
      <c r="KJ103" s="205"/>
      <c r="KK103" s="205"/>
      <c r="KL103" s="205"/>
      <c r="KM103" s="205"/>
      <c r="KN103" s="205"/>
      <c r="KO103" s="205"/>
      <c r="KP103" s="205"/>
      <c r="KQ103" s="205"/>
      <c r="KR103" s="205"/>
      <c r="KS103" s="205"/>
      <c r="KT103" s="205"/>
      <c r="KU103" s="205"/>
      <c r="KV103" s="205"/>
      <c r="KW103" s="205"/>
      <c r="KX103" s="205"/>
      <c r="KY103" s="205"/>
      <c r="KZ103" s="205"/>
      <c r="LA103" s="205"/>
      <c r="LB103" s="205"/>
      <c r="LC103" s="205"/>
      <c r="LD103" s="205"/>
      <c r="LE103" s="205"/>
      <c r="LF103" s="205"/>
      <c r="LG103" s="205"/>
      <c r="LH103" s="205"/>
      <c r="LI103" s="205"/>
      <c r="LJ103" s="205"/>
      <c r="LK103" s="205"/>
      <c r="LL103" s="205"/>
      <c r="LM103" s="205"/>
      <c r="LN103" s="205"/>
      <c r="LO103" s="205"/>
      <c r="LP103" s="205"/>
      <c r="LQ103" s="205"/>
      <c r="LR103" s="205"/>
      <c r="LS103" s="205"/>
      <c r="LT103" s="205"/>
      <c r="LU103" s="205"/>
      <c r="LV103" s="205"/>
      <c r="LW103" s="205"/>
      <c r="LX103" s="205"/>
      <c r="LY103" s="205"/>
      <c r="LZ103" s="205"/>
      <c r="MA103" s="205"/>
      <c r="MB103" s="205"/>
      <c r="MC103" s="205"/>
      <c r="MD103" s="205"/>
      <c r="ME103" s="205"/>
      <c r="MF103" s="205"/>
      <c r="MG103" s="205"/>
      <c r="MH103" s="205"/>
      <c r="MI103" s="205"/>
      <c r="MJ103" s="205"/>
      <c r="MK103" s="205"/>
      <c r="ML103" s="205"/>
      <c r="MM103" s="205"/>
      <c r="MN103" s="205"/>
      <c r="MO103" s="205"/>
      <c r="MP103" s="205"/>
      <c r="MQ103" s="205"/>
      <c r="MR103" s="205"/>
      <c r="MS103" s="205"/>
      <c r="MT103" s="205"/>
      <c r="MU103" s="205"/>
      <c r="MV103" s="205"/>
      <c r="MW103" s="205"/>
      <c r="MX103" s="205"/>
      <c r="MY103" s="205"/>
      <c r="MZ103" s="205"/>
      <c r="NA103" s="205"/>
      <c r="NB103" s="205"/>
      <c r="NC103" s="205"/>
      <c r="ND103" s="205"/>
      <c r="NE103" s="205"/>
      <c r="NF103" s="205"/>
      <c r="NG103" s="205"/>
      <c r="NH103" s="205"/>
      <c r="NI103" s="205"/>
      <c r="NJ103" s="205"/>
      <c r="NK103" s="205"/>
      <c r="NL103" s="205"/>
      <c r="NM103" s="205"/>
      <c r="NN103" s="205"/>
      <c r="NO103" s="205"/>
      <c r="NP103" s="205"/>
      <c r="NQ103" s="205"/>
      <c r="NR103" s="205"/>
      <c r="NS103" s="205"/>
      <c r="NT103" s="205"/>
      <c r="NU103" s="205"/>
      <c r="NV103" s="205"/>
      <c r="NW103" s="205"/>
      <c r="NX103" s="205"/>
      <c r="NY103" s="205"/>
      <c r="NZ103" s="205"/>
      <c r="OA103" s="205"/>
      <c r="OB103" s="205"/>
      <c r="OC103" s="205"/>
      <c r="OD103" s="205"/>
      <c r="OE103" s="205"/>
      <c r="OF103" s="205"/>
      <c r="OG103" s="205"/>
      <c r="OH103" s="205"/>
      <c r="OI103" s="205"/>
      <c r="OJ103" s="205"/>
      <c r="OK103" s="205"/>
      <c r="OL103" s="205"/>
      <c r="OM103" s="205"/>
      <c r="ON103" s="205"/>
      <c r="OO103" s="205"/>
      <c r="OP103" s="205"/>
      <c r="OQ103" s="205"/>
      <c r="OR103" s="205"/>
      <c r="OS103" s="205"/>
      <c r="OT103" s="205"/>
      <c r="OU103" s="205"/>
      <c r="OV103" s="205"/>
      <c r="OW103" s="205"/>
      <c r="OX103" s="205"/>
      <c r="OY103" s="205"/>
      <c r="OZ103" s="205"/>
      <c r="PA103" s="205"/>
      <c r="PB103" s="205"/>
      <c r="PC103" s="205"/>
      <c r="PD103" s="205"/>
      <c r="PE103" s="205"/>
      <c r="PF103" s="205"/>
      <c r="PG103" s="205"/>
      <c r="PH103" s="205"/>
      <c r="PI103" s="205"/>
      <c r="PJ103" s="205"/>
      <c r="PK103" s="205"/>
      <c r="PL103" s="205"/>
      <c r="PM103" s="205"/>
      <c r="PN103" s="205"/>
      <c r="PO103" s="205"/>
      <c r="PP103" s="205"/>
      <c r="PQ103" s="205"/>
      <c r="PR103" s="205"/>
      <c r="PS103" s="205"/>
      <c r="PT103" s="205"/>
      <c r="PU103" s="205"/>
      <c r="PV103" s="205"/>
      <c r="PW103" s="205"/>
      <c r="PX103" s="205"/>
      <c r="PY103" s="205"/>
      <c r="PZ103" s="205"/>
      <c r="QA103" s="205"/>
      <c r="QB103" s="205"/>
      <c r="QC103" s="205"/>
      <c r="QD103" s="205"/>
      <c r="QE103" s="205"/>
      <c r="QF103" s="205"/>
      <c r="QG103" s="205"/>
      <c r="QH103" s="205"/>
      <c r="QI103" s="205"/>
      <c r="QJ103" s="205"/>
      <c r="QK103" s="205"/>
      <c r="QL103" s="205"/>
      <c r="QM103" s="205"/>
      <c r="QN103" s="205"/>
      <c r="QO103" s="205"/>
      <c r="QP103" s="205"/>
      <c r="QQ103" s="205"/>
      <c r="QR103" s="205"/>
      <c r="QS103" s="205"/>
      <c r="QT103" s="205"/>
      <c r="QU103" s="205"/>
      <c r="QV103" s="205"/>
      <c r="QW103" s="205"/>
      <c r="QX103" s="205"/>
      <c r="QY103" s="205"/>
      <c r="QZ103" s="205"/>
      <c r="RA103" s="205"/>
      <c r="RB103" s="205"/>
      <c r="RC103" s="205"/>
      <c r="RD103" s="205"/>
      <c r="RE103" s="205"/>
      <c r="RF103" s="205"/>
      <c r="RG103" s="205"/>
      <c r="RH103" s="205"/>
      <c r="RI103" s="205"/>
      <c r="RJ103" s="205"/>
      <c r="RK103" s="205"/>
      <c r="RL103" s="205"/>
      <c r="RM103" s="205"/>
      <c r="RN103" s="205"/>
      <c r="RO103" s="205"/>
      <c r="RP103" s="205"/>
      <c r="RQ103" s="205"/>
      <c r="RR103" s="205"/>
      <c r="RS103" s="205"/>
      <c r="RT103" s="205"/>
      <c r="RU103" s="205"/>
      <c r="RV103" s="205"/>
      <c r="RW103" s="205"/>
      <c r="RX103" s="205"/>
      <c r="RY103" s="205"/>
    </row>
    <row r="104" s="195" customFormat="1" ht="14.8" spans="1:493">
      <c r="A104" s="207"/>
      <c r="B104" s="200"/>
      <c r="C104" s="203"/>
      <c r="D104" s="203"/>
      <c r="E104" s="203"/>
      <c r="F104" s="203"/>
      <c r="G104" s="203"/>
      <c r="H104" s="200"/>
      <c r="I104" s="200"/>
      <c r="J104" s="205"/>
      <c r="K104" s="205"/>
      <c r="L104" s="205"/>
      <c r="M104" s="205"/>
      <c r="N104" s="205"/>
      <c r="O104" s="205"/>
      <c r="P104" s="205"/>
      <c r="Q104" s="205"/>
      <c r="R104" s="205"/>
      <c r="S104" s="205"/>
      <c r="T104" s="205"/>
      <c r="U104" s="205"/>
      <c r="V104" s="205"/>
      <c r="W104" s="205"/>
      <c r="X104" s="205"/>
      <c r="Y104" s="205"/>
      <c r="Z104" s="205"/>
      <c r="AA104" s="205"/>
      <c r="AB104" s="205"/>
      <c r="AC104" s="205"/>
      <c r="AD104" s="205"/>
      <c r="AE104" s="205"/>
      <c r="AF104" s="205"/>
      <c r="AG104" s="205"/>
      <c r="AH104" s="205"/>
      <c r="AI104" s="205"/>
      <c r="AJ104" s="205"/>
      <c r="AK104" s="205"/>
      <c r="AL104" s="205"/>
      <c r="AM104" s="205"/>
      <c r="AN104" s="205"/>
      <c r="AO104" s="205"/>
      <c r="AP104" s="205"/>
      <c r="AQ104" s="205"/>
      <c r="AR104" s="205"/>
      <c r="AS104" s="205"/>
      <c r="AT104" s="205"/>
      <c r="AU104" s="205"/>
      <c r="AV104" s="205"/>
      <c r="AW104" s="205"/>
      <c r="AX104" s="205"/>
      <c r="AY104" s="205"/>
      <c r="AZ104" s="205"/>
      <c r="BA104" s="205"/>
      <c r="BB104" s="205"/>
      <c r="BC104" s="205"/>
      <c r="BD104" s="205"/>
      <c r="BE104" s="205"/>
      <c r="BF104" s="205"/>
      <c r="BG104" s="205"/>
      <c r="BH104" s="205"/>
      <c r="BI104" s="205"/>
      <c r="BJ104" s="205"/>
      <c r="BK104" s="205"/>
      <c r="BL104" s="205"/>
      <c r="BM104" s="205"/>
      <c r="BN104" s="205"/>
      <c r="BO104" s="205"/>
      <c r="BP104" s="205"/>
      <c r="BQ104" s="205"/>
      <c r="BR104" s="205"/>
      <c r="BS104" s="205"/>
      <c r="BT104" s="205"/>
      <c r="BU104" s="205"/>
      <c r="BV104" s="205"/>
      <c r="BW104" s="205"/>
      <c r="BX104" s="205"/>
      <c r="BY104" s="205"/>
      <c r="BZ104" s="205"/>
      <c r="CA104" s="205"/>
      <c r="CB104" s="205"/>
      <c r="CC104" s="205"/>
      <c r="CD104" s="205"/>
      <c r="CE104" s="205"/>
      <c r="CF104" s="205"/>
      <c r="CG104" s="205"/>
      <c r="CH104" s="205"/>
      <c r="CI104" s="205"/>
      <c r="CJ104" s="205"/>
      <c r="CK104" s="205"/>
      <c r="CL104" s="205"/>
      <c r="CM104" s="205"/>
      <c r="CN104" s="205"/>
      <c r="CO104" s="205"/>
      <c r="CP104" s="205"/>
      <c r="CQ104" s="205"/>
      <c r="CR104" s="205"/>
      <c r="CS104" s="205"/>
      <c r="CT104" s="205"/>
      <c r="CU104" s="205"/>
      <c r="CV104" s="205"/>
      <c r="CW104" s="205"/>
      <c r="CX104" s="205"/>
      <c r="CY104" s="205"/>
      <c r="CZ104" s="205"/>
      <c r="DA104" s="205"/>
      <c r="DB104" s="205"/>
      <c r="DC104" s="205"/>
      <c r="DD104" s="205"/>
      <c r="DE104" s="205"/>
      <c r="DF104" s="205"/>
      <c r="DG104" s="205"/>
      <c r="DH104" s="205"/>
      <c r="DI104" s="205"/>
      <c r="DJ104" s="205"/>
      <c r="DK104" s="205"/>
      <c r="DL104" s="205"/>
      <c r="DM104" s="205"/>
      <c r="DN104" s="205"/>
      <c r="DO104" s="205"/>
      <c r="DP104" s="205"/>
      <c r="DQ104" s="205"/>
      <c r="DR104" s="205"/>
      <c r="DS104" s="205"/>
      <c r="DT104" s="205"/>
      <c r="DU104" s="205"/>
      <c r="DV104" s="205"/>
      <c r="DW104" s="205"/>
      <c r="DX104" s="205"/>
      <c r="DY104" s="205"/>
      <c r="DZ104" s="205"/>
      <c r="EA104" s="205"/>
      <c r="EB104" s="205"/>
      <c r="EC104" s="205"/>
      <c r="ED104" s="205"/>
      <c r="EE104" s="205"/>
      <c r="EF104" s="205"/>
      <c r="EG104" s="205"/>
      <c r="EH104" s="205"/>
      <c r="EI104" s="205"/>
      <c r="EJ104" s="205"/>
      <c r="EK104" s="205"/>
      <c r="EL104" s="205"/>
      <c r="EM104" s="205"/>
      <c r="EN104" s="205"/>
      <c r="EO104" s="205"/>
      <c r="EP104" s="205"/>
      <c r="EQ104" s="205"/>
      <c r="ER104" s="205"/>
      <c r="ES104" s="205"/>
      <c r="ET104" s="205"/>
      <c r="EU104" s="205"/>
      <c r="EV104" s="205"/>
      <c r="EW104" s="205"/>
      <c r="EX104" s="205"/>
      <c r="EY104" s="205"/>
      <c r="EZ104" s="205"/>
      <c r="FA104" s="205"/>
      <c r="FB104" s="205"/>
      <c r="FC104" s="205"/>
      <c r="FD104" s="205"/>
      <c r="FE104" s="205"/>
      <c r="FF104" s="205"/>
      <c r="FG104" s="205"/>
      <c r="FH104" s="205"/>
      <c r="FI104" s="205"/>
      <c r="FJ104" s="205"/>
      <c r="FK104" s="205"/>
      <c r="FL104" s="205"/>
      <c r="FM104" s="205"/>
      <c r="FN104" s="205"/>
      <c r="FO104" s="205"/>
      <c r="FP104" s="205"/>
      <c r="FQ104" s="205"/>
      <c r="FR104" s="205"/>
      <c r="FS104" s="205"/>
      <c r="FT104" s="205"/>
      <c r="FU104" s="205"/>
      <c r="FV104" s="205"/>
      <c r="FW104" s="205"/>
      <c r="FX104" s="205"/>
      <c r="FY104" s="205"/>
      <c r="FZ104" s="205"/>
      <c r="GA104" s="205"/>
      <c r="GB104" s="205"/>
      <c r="GC104" s="205"/>
      <c r="GD104" s="205"/>
      <c r="GE104" s="205"/>
      <c r="GF104" s="205"/>
      <c r="GG104" s="205"/>
      <c r="GH104" s="205"/>
      <c r="GI104" s="205"/>
      <c r="GJ104" s="205"/>
      <c r="GK104" s="205"/>
      <c r="GL104" s="205"/>
      <c r="GM104" s="205"/>
      <c r="GN104" s="205"/>
      <c r="GO104" s="205"/>
      <c r="GP104" s="205"/>
      <c r="GQ104" s="205"/>
      <c r="GR104" s="205"/>
      <c r="GS104" s="205"/>
      <c r="GT104" s="205"/>
      <c r="GU104" s="205"/>
      <c r="GV104" s="205"/>
      <c r="GW104" s="205"/>
      <c r="GX104" s="205"/>
      <c r="GY104" s="205"/>
      <c r="GZ104" s="205"/>
      <c r="HA104" s="205"/>
      <c r="HB104" s="205"/>
      <c r="HC104" s="205"/>
      <c r="HD104" s="205"/>
      <c r="HE104" s="205"/>
      <c r="HF104" s="205"/>
      <c r="HG104" s="205"/>
      <c r="HH104" s="205"/>
      <c r="HI104" s="205"/>
      <c r="HJ104" s="205"/>
      <c r="HK104" s="205"/>
      <c r="HL104" s="205"/>
      <c r="HM104" s="205"/>
      <c r="HN104" s="205"/>
      <c r="HO104" s="205"/>
      <c r="HP104" s="205"/>
      <c r="HQ104" s="205"/>
      <c r="HR104" s="205"/>
      <c r="HS104" s="205"/>
      <c r="HT104" s="205"/>
      <c r="HU104" s="205"/>
      <c r="HV104" s="205"/>
      <c r="HW104" s="205"/>
      <c r="HX104" s="205"/>
      <c r="HY104" s="205"/>
      <c r="HZ104" s="205"/>
      <c r="IA104" s="205"/>
      <c r="IB104" s="205"/>
      <c r="IC104" s="205"/>
      <c r="ID104" s="205"/>
      <c r="IE104" s="205"/>
      <c r="IF104" s="205"/>
      <c r="IG104" s="205"/>
      <c r="IH104" s="205"/>
      <c r="II104" s="205"/>
      <c r="IJ104" s="205"/>
      <c r="IK104" s="205"/>
      <c r="IL104" s="205"/>
      <c r="IM104" s="205"/>
      <c r="IN104" s="205"/>
      <c r="IO104" s="205"/>
      <c r="IP104" s="205"/>
      <c r="IQ104" s="205"/>
      <c r="IR104" s="205"/>
      <c r="IS104" s="205"/>
      <c r="IT104" s="205"/>
      <c r="IU104" s="205"/>
      <c r="IV104" s="205"/>
      <c r="IW104" s="205"/>
      <c r="IX104" s="205"/>
      <c r="IY104" s="205"/>
      <c r="IZ104" s="205"/>
      <c r="JA104" s="205"/>
      <c r="JB104" s="205"/>
      <c r="JC104" s="205"/>
      <c r="JD104" s="205"/>
      <c r="JE104" s="205"/>
      <c r="JF104" s="205"/>
      <c r="JG104" s="205"/>
      <c r="JH104" s="205"/>
      <c r="JI104" s="205"/>
      <c r="JJ104" s="205"/>
      <c r="JK104" s="205"/>
      <c r="JL104" s="205"/>
      <c r="JM104" s="205"/>
      <c r="JN104" s="205"/>
      <c r="JO104" s="205"/>
      <c r="JP104" s="205"/>
      <c r="JQ104" s="205"/>
      <c r="JR104" s="205"/>
      <c r="JS104" s="205"/>
      <c r="JT104" s="205"/>
      <c r="JU104" s="205"/>
      <c r="JV104" s="205"/>
      <c r="JW104" s="205"/>
      <c r="JX104" s="205"/>
      <c r="JY104" s="205"/>
      <c r="JZ104" s="205"/>
      <c r="KA104" s="205"/>
      <c r="KB104" s="205"/>
      <c r="KC104" s="205"/>
      <c r="KD104" s="205"/>
      <c r="KE104" s="205"/>
      <c r="KF104" s="205"/>
      <c r="KG104" s="205"/>
      <c r="KH104" s="205"/>
      <c r="KI104" s="205"/>
      <c r="KJ104" s="205"/>
      <c r="KK104" s="205"/>
      <c r="KL104" s="205"/>
      <c r="KM104" s="205"/>
      <c r="KN104" s="205"/>
      <c r="KO104" s="205"/>
      <c r="KP104" s="205"/>
      <c r="KQ104" s="205"/>
      <c r="KR104" s="205"/>
      <c r="KS104" s="205"/>
      <c r="KT104" s="205"/>
      <c r="KU104" s="205"/>
      <c r="KV104" s="205"/>
      <c r="KW104" s="205"/>
      <c r="KX104" s="205"/>
      <c r="KY104" s="205"/>
      <c r="KZ104" s="205"/>
      <c r="LA104" s="205"/>
      <c r="LB104" s="205"/>
      <c r="LC104" s="205"/>
      <c r="LD104" s="205"/>
      <c r="LE104" s="205"/>
      <c r="LF104" s="205"/>
      <c r="LG104" s="205"/>
      <c r="LH104" s="205"/>
      <c r="LI104" s="205"/>
      <c r="LJ104" s="205"/>
      <c r="LK104" s="205"/>
      <c r="LL104" s="205"/>
      <c r="LM104" s="205"/>
      <c r="LN104" s="205"/>
      <c r="LO104" s="205"/>
      <c r="LP104" s="205"/>
      <c r="LQ104" s="205"/>
      <c r="LR104" s="205"/>
      <c r="LS104" s="205"/>
      <c r="LT104" s="205"/>
      <c r="LU104" s="205"/>
      <c r="LV104" s="205"/>
      <c r="LW104" s="205"/>
      <c r="LX104" s="205"/>
      <c r="LY104" s="205"/>
      <c r="LZ104" s="205"/>
      <c r="MA104" s="205"/>
      <c r="MB104" s="205"/>
      <c r="MC104" s="205"/>
      <c r="MD104" s="205"/>
      <c r="ME104" s="205"/>
      <c r="MF104" s="205"/>
      <c r="MG104" s="205"/>
      <c r="MH104" s="205"/>
      <c r="MI104" s="205"/>
      <c r="MJ104" s="205"/>
      <c r="MK104" s="205"/>
      <c r="ML104" s="205"/>
      <c r="MM104" s="205"/>
      <c r="MN104" s="205"/>
      <c r="MO104" s="205"/>
      <c r="MP104" s="205"/>
      <c r="MQ104" s="205"/>
      <c r="MR104" s="205"/>
      <c r="MS104" s="205"/>
      <c r="MT104" s="205"/>
      <c r="MU104" s="205"/>
      <c r="MV104" s="205"/>
      <c r="MW104" s="205"/>
      <c r="MX104" s="205"/>
      <c r="MY104" s="205"/>
      <c r="MZ104" s="205"/>
      <c r="NA104" s="205"/>
      <c r="NB104" s="205"/>
      <c r="NC104" s="205"/>
      <c r="ND104" s="205"/>
      <c r="NE104" s="205"/>
      <c r="NF104" s="205"/>
      <c r="NG104" s="205"/>
      <c r="NH104" s="205"/>
      <c r="NI104" s="205"/>
      <c r="NJ104" s="205"/>
      <c r="NK104" s="205"/>
      <c r="NL104" s="205"/>
      <c r="NM104" s="205"/>
      <c r="NN104" s="205"/>
      <c r="NO104" s="205"/>
      <c r="NP104" s="205"/>
      <c r="NQ104" s="205"/>
      <c r="NR104" s="205"/>
      <c r="NS104" s="205"/>
      <c r="NT104" s="205"/>
      <c r="NU104" s="205"/>
      <c r="NV104" s="205"/>
      <c r="NW104" s="205"/>
      <c r="NX104" s="205"/>
      <c r="NY104" s="205"/>
      <c r="NZ104" s="205"/>
      <c r="OA104" s="205"/>
      <c r="OB104" s="205"/>
      <c r="OC104" s="205"/>
      <c r="OD104" s="205"/>
      <c r="OE104" s="205"/>
      <c r="OF104" s="205"/>
      <c r="OG104" s="205"/>
      <c r="OH104" s="205"/>
      <c r="OI104" s="205"/>
      <c r="OJ104" s="205"/>
      <c r="OK104" s="205"/>
      <c r="OL104" s="205"/>
      <c r="OM104" s="205"/>
      <c r="ON104" s="205"/>
      <c r="OO104" s="205"/>
      <c r="OP104" s="205"/>
      <c r="OQ104" s="205"/>
      <c r="OR104" s="205"/>
      <c r="OS104" s="205"/>
      <c r="OT104" s="205"/>
      <c r="OU104" s="205"/>
      <c r="OV104" s="205"/>
      <c r="OW104" s="205"/>
      <c r="OX104" s="205"/>
      <c r="OY104" s="205"/>
      <c r="OZ104" s="205"/>
      <c r="PA104" s="205"/>
      <c r="PB104" s="205"/>
      <c r="PC104" s="205"/>
      <c r="PD104" s="205"/>
      <c r="PE104" s="205"/>
      <c r="PF104" s="205"/>
      <c r="PG104" s="205"/>
      <c r="PH104" s="205"/>
      <c r="PI104" s="205"/>
      <c r="PJ104" s="205"/>
      <c r="PK104" s="205"/>
      <c r="PL104" s="205"/>
      <c r="PM104" s="205"/>
      <c r="PN104" s="205"/>
      <c r="PO104" s="205"/>
      <c r="PP104" s="205"/>
      <c r="PQ104" s="205"/>
      <c r="PR104" s="205"/>
      <c r="PS104" s="205"/>
      <c r="PT104" s="205"/>
      <c r="PU104" s="205"/>
      <c r="PV104" s="205"/>
      <c r="PW104" s="205"/>
      <c r="PX104" s="205"/>
      <c r="PY104" s="205"/>
      <c r="PZ104" s="205"/>
      <c r="QA104" s="205"/>
      <c r="QB104" s="205"/>
      <c r="QC104" s="205"/>
      <c r="QD104" s="205"/>
      <c r="QE104" s="205"/>
      <c r="QF104" s="205"/>
      <c r="QG104" s="205"/>
      <c r="QH104" s="205"/>
      <c r="QI104" s="205"/>
      <c r="QJ104" s="205"/>
      <c r="QK104" s="205"/>
      <c r="QL104" s="205"/>
      <c r="QM104" s="205"/>
      <c r="QN104" s="205"/>
      <c r="QO104" s="205"/>
      <c r="QP104" s="205"/>
      <c r="QQ104" s="205"/>
      <c r="QR104" s="205"/>
      <c r="QS104" s="205"/>
      <c r="QT104" s="205"/>
      <c r="QU104" s="205"/>
      <c r="QV104" s="205"/>
      <c r="QW104" s="205"/>
      <c r="QX104" s="205"/>
      <c r="QY104" s="205"/>
      <c r="QZ104" s="205"/>
      <c r="RA104" s="205"/>
      <c r="RB104" s="205"/>
      <c r="RC104" s="205"/>
      <c r="RD104" s="205"/>
      <c r="RE104" s="205"/>
      <c r="RF104" s="205"/>
      <c r="RG104" s="205"/>
      <c r="RH104" s="205"/>
      <c r="RI104" s="205"/>
      <c r="RJ104" s="205"/>
      <c r="RK104" s="205"/>
      <c r="RL104" s="205"/>
      <c r="RM104" s="205"/>
      <c r="RN104" s="205"/>
      <c r="RO104" s="205"/>
      <c r="RP104" s="205"/>
      <c r="RQ104" s="205"/>
      <c r="RR104" s="205"/>
      <c r="RS104" s="205"/>
      <c r="RT104" s="205"/>
      <c r="RU104" s="205"/>
      <c r="RV104" s="205"/>
      <c r="RW104" s="205"/>
      <c r="RX104" s="205"/>
      <c r="RY104" s="205"/>
    </row>
    <row r="105" s="195" customFormat="1" ht="14.8" spans="1:493">
      <c r="A105" s="207"/>
      <c r="B105" s="200"/>
      <c r="C105" s="203"/>
      <c r="D105" s="203"/>
      <c r="E105" s="203"/>
      <c r="F105" s="203"/>
      <c r="G105" s="203"/>
      <c r="H105" s="200"/>
      <c r="I105" s="200"/>
      <c r="J105" s="205"/>
      <c r="K105" s="205"/>
      <c r="L105" s="205"/>
      <c r="M105" s="205"/>
      <c r="N105" s="205"/>
      <c r="O105" s="205"/>
      <c r="P105" s="205"/>
      <c r="Q105" s="205"/>
      <c r="R105" s="205"/>
      <c r="S105" s="205"/>
      <c r="T105" s="205"/>
      <c r="U105" s="205"/>
      <c r="V105" s="205"/>
      <c r="W105" s="205"/>
      <c r="X105" s="205"/>
      <c r="Y105" s="205"/>
      <c r="Z105" s="205"/>
      <c r="AA105" s="205"/>
      <c r="AB105" s="205"/>
      <c r="AC105" s="205"/>
      <c r="AD105" s="205"/>
      <c r="AE105" s="205"/>
      <c r="AF105" s="205"/>
      <c r="AG105" s="205"/>
      <c r="AH105" s="205"/>
      <c r="AI105" s="205"/>
      <c r="AJ105" s="205"/>
      <c r="AK105" s="205"/>
      <c r="AL105" s="205"/>
      <c r="AM105" s="205"/>
      <c r="AN105" s="205"/>
      <c r="AO105" s="205"/>
      <c r="AP105" s="205"/>
      <c r="AQ105" s="205"/>
      <c r="AR105" s="205"/>
      <c r="AS105" s="205"/>
      <c r="AT105" s="205"/>
      <c r="AU105" s="205"/>
      <c r="AV105" s="205"/>
      <c r="AW105" s="205"/>
      <c r="AX105" s="205"/>
      <c r="AY105" s="205"/>
      <c r="AZ105" s="205"/>
      <c r="BA105" s="205"/>
      <c r="BB105" s="205"/>
      <c r="BC105" s="205"/>
      <c r="BD105" s="205"/>
      <c r="BE105" s="205"/>
      <c r="BF105" s="205"/>
      <c r="BG105" s="205"/>
      <c r="BH105" s="205"/>
      <c r="BI105" s="205"/>
      <c r="BJ105" s="205"/>
      <c r="BK105" s="205"/>
      <c r="BL105" s="205"/>
      <c r="BM105" s="205"/>
      <c r="BN105" s="205"/>
      <c r="BO105" s="205"/>
      <c r="BP105" s="205"/>
      <c r="BQ105" s="205"/>
      <c r="BR105" s="205"/>
      <c r="BS105" s="205"/>
      <c r="BT105" s="205"/>
      <c r="BU105" s="205"/>
      <c r="BV105" s="205"/>
      <c r="BW105" s="205"/>
      <c r="BX105" s="205"/>
      <c r="BY105" s="205"/>
      <c r="BZ105" s="205"/>
      <c r="CA105" s="205"/>
      <c r="CB105" s="205"/>
      <c r="CC105" s="205"/>
      <c r="CD105" s="205"/>
      <c r="CE105" s="205"/>
      <c r="CF105" s="205"/>
      <c r="CG105" s="205"/>
      <c r="CH105" s="205"/>
      <c r="CI105" s="205"/>
      <c r="CJ105" s="205"/>
      <c r="CK105" s="205"/>
      <c r="CL105" s="205"/>
      <c r="CM105" s="205"/>
      <c r="CN105" s="205"/>
      <c r="CO105" s="205"/>
      <c r="CP105" s="205"/>
      <c r="CQ105" s="205"/>
      <c r="CR105" s="205"/>
      <c r="CS105" s="205"/>
      <c r="CT105" s="205"/>
      <c r="CU105" s="205"/>
      <c r="CV105" s="205"/>
      <c r="CW105" s="205"/>
      <c r="CX105" s="205"/>
      <c r="CY105" s="205"/>
      <c r="CZ105" s="205"/>
      <c r="DA105" s="205"/>
      <c r="DB105" s="205"/>
      <c r="DC105" s="205"/>
      <c r="DD105" s="205"/>
      <c r="DE105" s="205"/>
      <c r="DF105" s="205"/>
      <c r="DG105" s="205"/>
      <c r="DH105" s="205"/>
      <c r="DI105" s="205"/>
      <c r="DJ105" s="205"/>
      <c r="DK105" s="205"/>
      <c r="DL105" s="205"/>
      <c r="DM105" s="205"/>
      <c r="DN105" s="205"/>
      <c r="DO105" s="205"/>
      <c r="DP105" s="205"/>
      <c r="DQ105" s="205"/>
      <c r="DR105" s="205"/>
      <c r="DS105" s="205"/>
      <c r="DT105" s="205"/>
      <c r="DU105" s="205"/>
      <c r="DV105" s="205"/>
      <c r="DW105" s="205"/>
      <c r="DX105" s="205"/>
      <c r="DY105" s="205"/>
      <c r="DZ105" s="205"/>
      <c r="EA105" s="205"/>
      <c r="EB105" s="205"/>
      <c r="EC105" s="205"/>
      <c r="ED105" s="205"/>
      <c r="EE105" s="205"/>
      <c r="EF105" s="205"/>
      <c r="EG105" s="205"/>
      <c r="EH105" s="205"/>
      <c r="EI105" s="205"/>
      <c r="EJ105" s="205"/>
      <c r="EK105" s="205"/>
      <c r="EL105" s="205"/>
      <c r="EM105" s="205"/>
      <c r="EN105" s="205"/>
      <c r="EO105" s="205"/>
      <c r="EP105" s="205"/>
      <c r="EQ105" s="205"/>
      <c r="ER105" s="205"/>
      <c r="ES105" s="205"/>
      <c r="ET105" s="205"/>
      <c r="EU105" s="205"/>
      <c r="EV105" s="205"/>
      <c r="EW105" s="205"/>
      <c r="EX105" s="205"/>
      <c r="EY105" s="205"/>
      <c r="EZ105" s="205"/>
      <c r="FA105" s="205"/>
      <c r="FB105" s="205"/>
      <c r="FC105" s="205"/>
      <c r="FD105" s="205"/>
      <c r="FE105" s="205"/>
      <c r="FF105" s="205"/>
      <c r="FG105" s="205"/>
      <c r="FH105" s="205"/>
      <c r="FI105" s="205"/>
      <c r="FJ105" s="205"/>
      <c r="FK105" s="205"/>
      <c r="FL105" s="205"/>
      <c r="FM105" s="205"/>
      <c r="FN105" s="205"/>
      <c r="FO105" s="205"/>
      <c r="FP105" s="205"/>
      <c r="FQ105" s="205"/>
      <c r="FR105" s="205"/>
      <c r="FS105" s="205"/>
      <c r="FT105" s="205"/>
      <c r="FU105" s="205"/>
      <c r="FV105" s="205"/>
      <c r="FW105" s="205"/>
      <c r="FX105" s="205"/>
      <c r="FY105" s="205"/>
      <c r="FZ105" s="205"/>
      <c r="GA105" s="205"/>
      <c r="GB105" s="205"/>
      <c r="GC105" s="205"/>
      <c r="GD105" s="205"/>
      <c r="GE105" s="205"/>
      <c r="GF105" s="205"/>
      <c r="GG105" s="205"/>
      <c r="GH105" s="205"/>
      <c r="GI105" s="205"/>
      <c r="GJ105" s="205"/>
      <c r="GK105" s="205"/>
      <c r="GL105" s="205"/>
      <c r="GM105" s="205"/>
      <c r="GN105" s="205"/>
      <c r="GO105" s="205"/>
      <c r="GP105" s="205"/>
      <c r="GQ105" s="205"/>
      <c r="GR105" s="205"/>
      <c r="GS105" s="205"/>
      <c r="GT105" s="205"/>
      <c r="GU105" s="205"/>
      <c r="GV105" s="205"/>
      <c r="GW105" s="205"/>
      <c r="GX105" s="205"/>
      <c r="GY105" s="205"/>
      <c r="GZ105" s="205"/>
      <c r="HA105" s="205"/>
      <c r="HB105" s="205"/>
      <c r="HC105" s="205"/>
      <c r="HD105" s="205"/>
      <c r="HE105" s="205"/>
      <c r="HF105" s="205"/>
      <c r="HG105" s="205"/>
      <c r="HH105" s="205"/>
      <c r="HI105" s="205"/>
      <c r="HJ105" s="205"/>
      <c r="HK105" s="205"/>
      <c r="HL105" s="205"/>
      <c r="HM105" s="205"/>
      <c r="HN105" s="205"/>
      <c r="HO105" s="205"/>
      <c r="HP105" s="205"/>
      <c r="HQ105" s="205"/>
      <c r="HR105" s="205"/>
      <c r="HS105" s="205"/>
      <c r="HT105" s="205"/>
      <c r="HU105" s="205"/>
      <c r="HV105" s="205"/>
      <c r="HW105" s="205"/>
      <c r="HX105" s="205"/>
      <c r="HY105" s="205"/>
      <c r="HZ105" s="205"/>
      <c r="IA105" s="205"/>
      <c r="IB105" s="205"/>
      <c r="IC105" s="205"/>
      <c r="ID105" s="205"/>
      <c r="IE105" s="205"/>
      <c r="IF105" s="205"/>
      <c r="IG105" s="205"/>
      <c r="IH105" s="205"/>
      <c r="II105" s="205"/>
      <c r="IJ105" s="205"/>
      <c r="IK105" s="205"/>
      <c r="IL105" s="205"/>
      <c r="IM105" s="205"/>
      <c r="IN105" s="205"/>
      <c r="IO105" s="205"/>
      <c r="IP105" s="205"/>
      <c r="IQ105" s="205"/>
      <c r="IR105" s="205"/>
      <c r="IS105" s="205"/>
      <c r="IT105" s="205"/>
      <c r="IU105" s="205"/>
      <c r="IV105" s="205"/>
      <c r="IW105" s="205"/>
      <c r="IX105" s="205"/>
      <c r="IY105" s="205"/>
      <c r="IZ105" s="205"/>
      <c r="JA105" s="205"/>
      <c r="JB105" s="205"/>
      <c r="JC105" s="205"/>
      <c r="JD105" s="205"/>
      <c r="JE105" s="205"/>
      <c r="JF105" s="205"/>
      <c r="JG105" s="205"/>
      <c r="JH105" s="205"/>
      <c r="JI105" s="205"/>
      <c r="JJ105" s="205"/>
      <c r="JK105" s="205"/>
      <c r="JL105" s="205"/>
      <c r="JM105" s="205"/>
      <c r="JN105" s="205"/>
      <c r="JO105" s="205"/>
      <c r="JP105" s="205"/>
      <c r="JQ105" s="205"/>
      <c r="JR105" s="205"/>
      <c r="JS105" s="205"/>
      <c r="JT105" s="205"/>
      <c r="JU105" s="205"/>
      <c r="JV105" s="205"/>
      <c r="JW105" s="205"/>
      <c r="JX105" s="205"/>
      <c r="JY105" s="205"/>
      <c r="JZ105" s="205"/>
      <c r="KA105" s="205"/>
      <c r="KB105" s="205"/>
      <c r="KC105" s="205"/>
      <c r="KD105" s="205"/>
      <c r="KE105" s="205"/>
      <c r="KF105" s="205"/>
      <c r="KG105" s="205"/>
      <c r="KH105" s="205"/>
      <c r="KI105" s="205"/>
      <c r="KJ105" s="205"/>
      <c r="KK105" s="205"/>
      <c r="KL105" s="205"/>
      <c r="KM105" s="205"/>
      <c r="KN105" s="205"/>
      <c r="KO105" s="205"/>
      <c r="KP105" s="205"/>
      <c r="KQ105" s="205"/>
      <c r="KR105" s="205"/>
      <c r="KS105" s="205"/>
      <c r="KT105" s="205"/>
      <c r="KU105" s="205"/>
      <c r="KV105" s="205"/>
      <c r="KW105" s="205"/>
      <c r="KX105" s="205"/>
      <c r="KY105" s="205"/>
      <c r="KZ105" s="205"/>
      <c r="LA105" s="205"/>
      <c r="LB105" s="205"/>
      <c r="LC105" s="205"/>
      <c r="LD105" s="205"/>
      <c r="LE105" s="205"/>
      <c r="LF105" s="205"/>
      <c r="LG105" s="205"/>
      <c r="LH105" s="205"/>
      <c r="LI105" s="205"/>
      <c r="LJ105" s="205"/>
      <c r="LK105" s="205"/>
      <c r="LL105" s="205"/>
      <c r="LM105" s="205"/>
      <c r="LN105" s="205"/>
      <c r="LO105" s="205"/>
      <c r="LP105" s="205"/>
      <c r="LQ105" s="205"/>
      <c r="LR105" s="205"/>
      <c r="LS105" s="205"/>
      <c r="LT105" s="205"/>
      <c r="LU105" s="205"/>
      <c r="LV105" s="205"/>
      <c r="LW105" s="205"/>
      <c r="LX105" s="205"/>
      <c r="LY105" s="205"/>
      <c r="LZ105" s="205"/>
      <c r="MA105" s="205"/>
      <c r="MB105" s="205"/>
      <c r="MC105" s="205"/>
      <c r="MD105" s="205"/>
      <c r="ME105" s="205"/>
      <c r="MF105" s="205"/>
      <c r="MG105" s="205"/>
      <c r="MH105" s="205"/>
      <c r="MI105" s="205"/>
      <c r="MJ105" s="205"/>
      <c r="MK105" s="205"/>
      <c r="ML105" s="205"/>
      <c r="MM105" s="205"/>
      <c r="MN105" s="205"/>
      <c r="MO105" s="205"/>
      <c r="MP105" s="205"/>
      <c r="MQ105" s="205"/>
      <c r="MR105" s="205"/>
      <c r="MS105" s="205"/>
      <c r="MT105" s="205"/>
      <c r="MU105" s="205"/>
      <c r="MV105" s="205"/>
      <c r="MW105" s="205"/>
      <c r="MX105" s="205"/>
      <c r="MY105" s="205"/>
      <c r="MZ105" s="205"/>
      <c r="NA105" s="205"/>
      <c r="NB105" s="205"/>
      <c r="NC105" s="205"/>
      <c r="ND105" s="205"/>
      <c r="NE105" s="205"/>
      <c r="NF105" s="205"/>
      <c r="NG105" s="205"/>
      <c r="NH105" s="205"/>
      <c r="NI105" s="205"/>
      <c r="NJ105" s="205"/>
      <c r="NK105" s="205"/>
      <c r="NL105" s="205"/>
      <c r="NM105" s="205"/>
      <c r="NN105" s="205"/>
      <c r="NO105" s="205"/>
      <c r="NP105" s="205"/>
      <c r="NQ105" s="205"/>
      <c r="NR105" s="205"/>
      <c r="NS105" s="205"/>
      <c r="NT105" s="205"/>
      <c r="NU105" s="205"/>
      <c r="NV105" s="205"/>
      <c r="NW105" s="205"/>
      <c r="NX105" s="205"/>
      <c r="NY105" s="205"/>
      <c r="NZ105" s="205"/>
      <c r="OA105" s="205"/>
      <c r="OB105" s="205"/>
      <c r="OC105" s="205"/>
      <c r="OD105" s="205"/>
      <c r="OE105" s="205"/>
      <c r="OF105" s="205"/>
      <c r="OG105" s="205"/>
      <c r="OH105" s="205"/>
      <c r="OI105" s="205"/>
      <c r="OJ105" s="205"/>
      <c r="OK105" s="205"/>
      <c r="OL105" s="205"/>
      <c r="OM105" s="205"/>
      <c r="ON105" s="205"/>
      <c r="OO105" s="205"/>
      <c r="OP105" s="205"/>
      <c r="OQ105" s="205"/>
      <c r="OR105" s="205"/>
      <c r="OS105" s="205"/>
      <c r="OT105" s="205"/>
      <c r="OU105" s="205"/>
      <c r="OV105" s="205"/>
      <c r="OW105" s="205"/>
      <c r="OX105" s="205"/>
      <c r="OY105" s="205"/>
      <c r="OZ105" s="205"/>
      <c r="PA105" s="205"/>
      <c r="PB105" s="205"/>
      <c r="PC105" s="205"/>
      <c r="PD105" s="205"/>
      <c r="PE105" s="205"/>
      <c r="PF105" s="205"/>
      <c r="PG105" s="205"/>
      <c r="PH105" s="205"/>
      <c r="PI105" s="205"/>
      <c r="PJ105" s="205"/>
      <c r="PK105" s="205"/>
      <c r="PL105" s="205"/>
      <c r="PM105" s="205"/>
      <c r="PN105" s="205"/>
      <c r="PO105" s="205"/>
      <c r="PP105" s="205"/>
      <c r="PQ105" s="205"/>
      <c r="PR105" s="205"/>
      <c r="PS105" s="205"/>
      <c r="PT105" s="205"/>
      <c r="PU105" s="205"/>
      <c r="PV105" s="205"/>
      <c r="PW105" s="205"/>
      <c r="PX105" s="205"/>
      <c r="PY105" s="205"/>
      <c r="PZ105" s="205"/>
      <c r="QA105" s="205"/>
      <c r="QB105" s="205"/>
      <c r="QC105" s="205"/>
      <c r="QD105" s="205"/>
      <c r="QE105" s="205"/>
      <c r="QF105" s="205"/>
      <c r="QG105" s="205"/>
      <c r="QH105" s="205"/>
      <c r="QI105" s="205"/>
      <c r="QJ105" s="205"/>
      <c r="QK105" s="205"/>
      <c r="QL105" s="205"/>
      <c r="QM105" s="205"/>
      <c r="QN105" s="205"/>
      <c r="QO105" s="205"/>
      <c r="QP105" s="205"/>
      <c r="QQ105" s="205"/>
      <c r="QR105" s="205"/>
      <c r="QS105" s="205"/>
      <c r="QT105" s="205"/>
      <c r="QU105" s="205"/>
      <c r="QV105" s="205"/>
      <c r="QW105" s="205"/>
      <c r="QX105" s="205"/>
      <c r="QY105" s="205"/>
      <c r="QZ105" s="205"/>
      <c r="RA105" s="205"/>
      <c r="RB105" s="205"/>
      <c r="RC105" s="205"/>
      <c r="RD105" s="205"/>
      <c r="RE105" s="205"/>
      <c r="RF105" s="205"/>
      <c r="RG105" s="205"/>
      <c r="RH105" s="205"/>
      <c r="RI105" s="205"/>
      <c r="RJ105" s="205"/>
      <c r="RK105" s="205"/>
      <c r="RL105" s="205"/>
      <c r="RM105" s="205"/>
      <c r="RN105" s="205"/>
      <c r="RO105" s="205"/>
      <c r="RP105" s="205"/>
      <c r="RQ105" s="205"/>
      <c r="RR105" s="205"/>
      <c r="RS105" s="205"/>
      <c r="RT105" s="205"/>
      <c r="RU105" s="205"/>
      <c r="RV105" s="205"/>
      <c r="RW105" s="205"/>
      <c r="RX105" s="205"/>
      <c r="RY105" s="205"/>
    </row>
    <row r="106" s="195" customFormat="1" ht="14.8" spans="1:493">
      <c r="A106" s="207"/>
      <c r="B106" s="200"/>
      <c r="C106" s="203"/>
      <c r="D106" s="203"/>
      <c r="E106" s="203"/>
      <c r="F106" s="203"/>
      <c r="G106" s="203"/>
      <c r="H106" s="200"/>
      <c r="I106" s="200"/>
      <c r="J106" s="205"/>
      <c r="K106" s="205"/>
      <c r="L106" s="205"/>
      <c r="M106" s="205"/>
      <c r="N106" s="205"/>
      <c r="O106" s="205"/>
      <c r="P106" s="205"/>
      <c r="Q106" s="205"/>
      <c r="R106" s="205"/>
      <c r="S106" s="205"/>
      <c r="T106" s="205"/>
      <c r="U106" s="205"/>
      <c r="V106" s="205"/>
      <c r="W106" s="205"/>
      <c r="X106" s="205"/>
      <c r="Y106" s="205"/>
      <c r="Z106" s="205"/>
      <c r="AA106" s="205"/>
      <c r="AB106" s="205"/>
      <c r="AC106" s="205"/>
      <c r="AD106" s="205"/>
      <c r="AE106" s="205"/>
      <c r="AF106" s="205"/>
      <c r="AG106" s="205"/>
      <c r="AH106" s="205"/>
      <c r="AI106" s="205"/>
      <c r="AJ106" s="205"/>
      <c r="AK106" s="205"/>
      <c r="AL106" s="205"/>
      <c r="AM106" s="205"/>
      <c r="AN106" s="205"/>
      <c r="AO106" s="205"/>
      <c r="AP106" s="205"/>
      <c r="AQ106" s="205"/>
      <c r="AR106" s="205"/>
      <c r="AS106" s="205"/>
      <c r="AT106" s="205"/>
      <c r="AU106" s="205"/>
      <c r="AV106" s="205"/>
      <c r="AW106" s="205"/>
      <c r="AX106" s="205"/>
      <c r="AY106" s="205"/>
      <c r="AZ106" s="205"/>
      <c r="BA106" s="205"/>
      <c r="BB106" s="205"/>
      <c r="BC106" s="205"/>
      <c r="BD106" s="205"/>
      <c r="BE106" s="205"/>
      <c r="BF106" s="205"/>
      <c r="BG106" s="205"/>
      <c r="BH106" s="205"/>
      <c r="BI106" s="205"/>
      <c r="BJ106" s="205"/>
      <c r="BK106" s="205"/>
      <c r="BL106" s="205"/>
      <c r="BM106" s="205"/>
      <c r="BN106" s="205"/>
      <c r="BO106" s="205"/>
      <c r="BP106" s="205"/>
      <c r="BQ106" s="205"/>
      <c r="BR106" s="205"/>
      <c r="BS106" s="205"/>
      <c r="BT106" s="205"/>
      <c r="BU106" s="205"/>
      <c r="BV106" s="205"/>
      <c r="BW106" s="205"/>
      <c r="BX106" s="205"/>
      <c r="BY106" s="205"/>
      <c r="BZ106" s="205"/>
      <c r="CA106" s="205"/>
      <c r="CB106" s="205"/>
      <c r="CC106" s="205"/>
      <c r="CD106" s="205"/>
      <c r="CE106" s="205"/>
      <c r="CF106" s="205"/>
      <c r="CG106" s="205"/>
      <c r="CH106" s="205"/>
      <c r="CI106" s="205"/>
      <c r="CJ106" s="205"/>
      <c r="CK106" s="205"/>
      <c r="CL106" s="205"/>
      <c r="CM106" s="205"/>
      <c r="CN106" s="205"/>
      <c r="CO106" s="205"/>
      <c r="CP106" s="205"/>
      <c r="CQ106" s="205"/>
      <c r="CR106" s="205"/>
      <c r="CS106" s="205"/>
      <c r="CT106" s="205"/>
      <c r="CU106" s="205"/>
      <c r="CV106" s="205"/>
      <c r="CW106" s="205"/>
      <c r="CX106" s="205"/>
      <c r="CY106" s="205"/>
      <c r="CZ106" s="205"/>
      <c r="DA106" s="205"/>
      <c r="DB106" s="205"/>
      <c r="DC106" s="205"/>
      <c r="DD106" s="205"/>
      <c r="DE106" s="205"/>
      <c r="DF106" s="205"/>
      <c r="DG106" s="205"/>
      <c r="DH106" s="205"/>
      <c r="DI106" s="205"/>
      <c r="DJ106" s="205"/>
      <c r="DK106" s="205"/>
      <c r="DL106" s="205"/>
      <c r="DM106" s="205"/>
      <c r="DN106" s="205"/>
      <c r="DO106" s="205"/>
      <c r="DP106" s="205"/>
      <c r="DQ106" s="205"/>
      <c r="DR106" s="205"/>
      <c r="DS106" s="205"/>
      <c r="DT106" s="205"/>
      <c r="DU106" s="205"/>
      <c r="DV106" s="205"/>
      <c r="DW106" s="205"/>
      <c r="DX106" s="205"/>
      <c r="DY106" s="205"/>
      <c r="DZ106" s="205"/>
      <c r="EA106" s="205"/>
      <c r="EB106" s="205"/>
      <c r="EC106" s="205"/>
      <c r="ED106" s="205"/>
      <c r="EE106" s="205"/>
      <c r="EF106" s="205"/>
      <c r="EG106" s="205"/>
      <c r="EH106" s="205"/>
      <c r="EI106" s="205"/>
      <c r="EJ106" s="205"/>
      <c r="EK106" s="205"/>
      <c r="EL106" s="205"/>
      <c r="EM106" s="205"/>
      <c r="EN106" s="205"/>
      <c r="EO106" s="205"/>
      <c r="EP106" s="205"/>
      <c r="EQ106" s="205"/>
      <c r="ER106" s="205"/>
      <c r="ES106" s="205"/>
      <c r="ET106" s="205"/>
      <c r="EU106" s="205"/>
      <c r="EV106" s="205"/>
      <c r="EW106" s="205"/>
      <c r="EX106" s="205"/>
      <c r="EY106" s="205"/>
      <c r="EZ106" s="205"/>
      <c r="FA106" s="205"/>
      <c r="FB106" s="205"/>
      <c r="FC106" s="205"/>
      <c r="FD106" s="205"/>
      <c r="FE106" s="205"/>
      <c r="FF106" s="205"/>
      <c r="FG106" s="205"/>
      <c r="FH106" s="205"/>
      <c r="FI106" s="205"/>
      <c r="FJ106" s="205"/>
      <c r="FK106" s="205"/>
      <c r="FL106" s="205"/>
      <c r="FM106" s="205"/>
      <c r="FN106" s="205"/>
      <c r="FO106" s="205"/>
      <c r="FP106" s="205"/>
      <c r="FQ106" s="205"/>
      <c r="FR106" s="205"/>
      <c r="FS106" s="205"/>
      <c r="FT106" s="205"/>
      <c r="FU106" s="205"/>
      <c r="FV106" s="205"/>
      <c r="FW106" s="205"/>
      <c r="FX106" s="205"/>
      <c r="FY106" s="205"/>
      <c r="FZ106" s="205"/>
      <c r="GA106" s="205"/>
      <c r="GB106" s="205"/>
      <c r="GC106" s="205"/>
      <c r="GD106" s="205"/>
      <c r="GE106" s="205"/>
      <c r="GF106" s="205"/>
      <c r="GG106" s="205"/>
      <c r="GH106" s="205"/>
      <c r="GI106" s="205"/>
      <c r="GJ106" s="205"/>
      <c r="GK106" s="205"/>
      <c r="GL106" s="205"/>
      <c r="GM106" s="205"/>
      <c r="GN106" s="205"/>
      <c r="GO106" s="205"/>
      <c r="GP106" s="205"/>
      <c r="GQ106" s="205"/>
      <c r="GR106" s="205"/>
      <c r="GS106" s="205"/>
      <c r="GT106" s="205"/>
      <c r="GU106" s="205"/>
      <c r="GV106" s="205"/>
      <c r="GW106" s="205"/>
      <c r="GX106" s="205"/>
      <c r="GY106" s="205"/>
      <c r="GZ106" s="205"/>
      <c r="HA106" s="205"/>
      <c r="HB106" s="205"/>
      <c r="HC106" s="205"/>
      <c r="HD106" s="205"/>
      <c r="HE106" s="205"/>
      <c r="HF106" s="205"/>
      <c r="HG106" s="205"/>
      <c r="HH106" s="205"/>
      <c r="HI106" s="205"/>
      <c r="HJ106" s="205"/>
      <c r="HK106" s="205"/>
      <c r="HL106" s="205"/>
      <c r="HM106" s="205"/>
      <c r="HN106" s="205"/>
      <c r="HO106" s="205"/>
      <c r="HP106" s="205"/>
      <c r="HQ106" s="205"/>
      <c r="HR106" s="205"/>
      <c r="HS106" s="205"/>
      <c r="HT106" s="205"/>
      <c r="HU106" s="205"/>
      <c r="HV106" s="205"/>
      <c r="HW106" s="205"/>
      <c r="HX106" s="205"/>
      <c r="HY106" s="205"/>
      <c r="HZ106" s="205"/>
      <c r="IA106" s="205"/>
      <c r="IB106" s="205"/>
      <c r="IC106" s="205"/>
      <c r="ID106" s="205"/>
      <c r="IE106" s="205"/>
      <c r="IF106" s="205"/>
      <c r="IG106" s="205"/>
      <c r="IH106" s="205"/>
      <c r="II106" s="205"/>
      <c r="IJ106" s="205"/>
      <c r="IK106" s="205"/>
      <c r="IL106" s="205"/>
      <c r="IM106" s="205"/>
      <c r="IN106" s="205"/>
      <c r="IO106" s="205"/>
      <c r="IP106" s="205"/>
      <c r="IQ106" s="205"/>
      <c r="IR106" s="205"/>
      <c r="IS106" s="205"/>
      <c r="IT106" s="205"/>
      <c r="IU106" s="205"/>
      <c r="IV106" s="205"/>
      <c r="IW106" s="205"/>
      <c r="IX106" s="205"/>
      <c r="IY106" s="205"/>
      <c r="IZ106" s="205"/>
      <c r="JA106" s="205"/>
      <c r="JB106" s="205"/>
      <c r="JC106" s="205"/>
      <c r="JD106" s="205"/>
      <c r="JE106" s="205"/>
      <c r="JF106" s="205"/>
      <c r="JG106" s="205"/>
      <c r="JH106" s="205"/>
      <c r="JI106" s="205"/>
      <c r="JJ106" s="205"/>
      <c r="JK106" s="205"/>
      <c r="JL106" s="205"/>
      <c r="JM106" s="205"/>
      <c r="JN106" s="205"/>
      <c r="JO106" s="205"/>
      <c r="JP106" s="205"/>
      <c r="JQ106" s="205"/>
      <c r="JR106" s="205"/>
      <c r="JS106" s="205"/>
      <c r="JT106" s="205"/>
      <c r="JU106" s="205"/>
      <c r="JV106" s="205"/>
      <c r="JW106" s="205"/>
      <c r="JX106" s="205"/>
      <c r="JY106" s="205"/>
      <c r="JZ106" s="205"/>
      <c r="KA106" s="205"/>
      <c r="KB106" s="205"/>
      <c r="KC106" s="205"/>
      <c r="KD106" s="205"/>
      <c r="KE106" s="205"/>
      <c r="KF106" s="205"/>
      <c r="KG106" s="205"/>
      <c r="KH106" s="205"/>
      <c r="KI106" s="205"/>
      <c r="KJ106" s="205"/>
      <c r="KK106" s="205"/>
      <c r="KL106" s="205"/>
      <c r="KM106" s="205"/>
      <c r="KN106" s="205"/>
      <c r="KO106" s="205"/>
      <c r="KP106" s="205"/>
      <c r="KQ106" s="205"/>
      <c r="KR106" s="205"/>
      <c r="KS106" s="205"/>
      <c r="KT106" s="205"/>
      <c r="KU106" s="205"/>
      <c r="KV106" s="205"/>
      <c r="KW106" s="205"/>
      <c r="KX106" s="205"/>
      <c r="KY106" s="205"/>
      <c r="KZ106" s="205"/>
      <c r="LA106" s="205"/>
      <c r="LB106" s="205"/>
      <c r="LC106" s="205"/>
      <c r="LD106" s="205"/>
      <c r="LE106" s="205"/>
      <c r="LF106" s="205"/>
      <c r="LG106" s="205"/>
      <c r="LH106" s="205"/>
      <c r="LI106" s="205"/>
      <c r="LJ106" s="205"/>
      <c r="LK106" s="205"/>
      <c r="LL106" s="205"/>
      <c r="LM106" s="205"/>
      <c r="LN106" s="205"/>
      <c r="LO106" s="205"/>
      <c r="LP106" s="205"/>
      <c r="LQ106" s="205"/>
      <c r="LR106" s="205"/>
      <c r="LS106" s="205"/>
      <c r="LT106" s="205"/>
      <c r="LU106" s="205"/>
      <c r="LV106" s="205"/>
      <c r="LW106" s="205"/>
      <c r="LX106" s="205"/>
      <c r="LY106" s="205"/>
      <c r="LZ106" s="205"/>
      <c r="MA106" s="205"/>
      <c r="MB106" s="205"/>
      <c r="MC106" s="205"/>
      <c r="MD106" s="205"/>
      <c r="ME106" s="205"/>
      <c r="MF106" s="205"/>
      <c r="MG106" s="205"/>
      <c r="MH106" s="205"/>
      <c r="MI106" s="205"/>
      <c r="MJ106" s="205"/>
      <c r="MK106" s="205"/>
      <c r="ML106" s="205"/>
      <c r="MM106" s="205"/>
      <c r="MN106" s="205"/>
      <c r="MO106" s="205"/>
      <c r="MP106" s="205"/>
      <c r="MQ106" s="205"/>
      <c r="MR106" s="205"/>
      <c r="MS106" s="205"/>
      <c r="MT106" s="205"/>
      <c r="MU106" s="205"/>
      <c r="MV106" s="205"/>
      <c r="MW106" s="205"/>
      <c r="MX106" s="205"/>
      <c r="MY106" s="205"/>
      <c r="MZ106" s="205"/>
      <c r="NA106" s="205"/>
      <c r="NB106" s="205"/>
      <c r="NC106" s="205"/>
      <c r="ND106" s="205"/>
      <c r="NE106" s="205"/>
      <c r="NF106" s="205"/>
      <c r="NG106" s="205"/>
      <c r="NH106" s="205"/>
      <c r="NI106" s="205"/>
      <c r="NJ106" s="205"/>
      <c r="NK106" s="205"/>
      <c r="NL106" s="205"/>
      <c r="NM106" s="205"/>
      <c r="NN106" s="205"/>
      <c r="NO106" s="205"/>
      <c r="NP106" s="205"/>
      <c r="NQ106" s="205"/>
      <c r="NR106" s="205"/>
      <c r="NS106" s="205"/>
      <c r="NT106" s="205"/>
      <c r="NU106" s="205"/>
      <c r="NV106" s="205"/>
      <c r="NW106" s="205"/>
      <c r="NX106" s="205"/>
      <c r="NY106" s="205"/>
      <c r="NZ106" s="205"/>
      <c r="OA106" s="205"/>
      <c r="OB106" s="205"/>
      <c r="OC106" s="205"/>
      <c r="OD106" s="205"/>
      <c r="OE106" s="205"/>
      <c r="OF106" s="205"/>
      <c r="OG106" s="205"/>
      <c r="OH106" s="205"/>
      <c r="OI106" s="205"/>
      <c r="OJ106" s="205"/>
      <c r="OK106" s="205"/>
      <c r="OL106" s="205"/>
      <c r="OM106" s="205"/>
      <c r="ON106" s="205"/>
      <c r="OO106" s="205"/>
      <c r="OP106" s="205"/>
      <c r="OQ106" s="205"/>
      <c r="OR106" s="205"/>
      <c r="OS106" s="205"/>
      <c r="OT106" s="205"/>
      <c r="OU106" s="205"/>
      <c r="OV106" s="205"/>
      <c r="OW106" s="205"/>
      <c r="OX106" s="205"/>
      <c r="OY106" s="205"/>
      <c r="OZ106" s="205"/>
      <c r="PA106" s="205"/>
      <c r="PB106" s="205"/>
      <c r="PC106" s="205"/>
      <c r="PD106" s="205"/>
      <c r="PE106" s="205"/>
      <c r="PF106" s="205"/>
      <c r="PG106" s="205"/>
      <c r="PH106" s="205"/>
      <c r="PI106" s="205"/>
      <c r="PJ106" s="205"/>
      <c r="PK106" s="205"/>
      <c r="PL106" s="205"/>
      <c r="PM106" s="205"/>
      <c r="PN106" s="205"/>
      <c r="PO106" s="205"/>
      <c r="PP106" s="205"/>
      <c r="PQ106" s="205"/>
      <c r="PR106" s="205"/>
      <c r="PS106" s="205"/>
      <c r="PT106" s="205"/>
      <c r="PU106" s="205"/>
      <c r="PV106" s="205"/>
      <c r="PW106" s="205"/>
      <c r="PX106" s="205"/>
      <c r="PY106" s="205"/>
      <c r="PZ106" s="205"/>
      <c r="QA106" s="205"/>
      <c r="QB106" s="205"/>
      <c r="QC106" s="205"/>
      <c r="QD106" s="205"/>
      <c r="QE106" s="205"/>
      <c r="QF106" s="205"/>
      <c r="QG106" s="205"/>
      <c r="QH106" s="205"/>
      <c r="QI106" s="205"/>
      <c r="QJ106" s="205"/>
      <c r="QK106" s="205"/>
      <c r="QL106" s="205"/>
      <c r="QM106" s="205"/>
      <c r="QN106" s="205"/>
      <c r="QO106" s="205"/>
      <c r="QP106" s="205"/>
      <c r="QQ106" s="205"/>
      <c r="QR106" s="205"/>
      <c r="QS106" s="205"/>
      <c r="QT106" s="205"/>
      <c r="QU106" s="205"/>
      <c r="QV106" s="205"/>
      <c r="QW106" s="205"/>
      <c r="QX106" s="205"/>
      <c r="QY106" s="205"/>
      <c r="QZ106" s="205"/>
      <c r="RA106" s="205"/>
      <c r="RB106" s="205"/>
      <c r="RC106" s="205"/>
      <c r="RD106" s="205"/>
      <c r="RE106" s="205"/>
      <c r="RF106" s="205"/>
      <c r="RG106" s="205"/>
      <c r="RH106" s="205"/>
      <c r="RI106" s="205"/>
      <c r="RJ106" s="205"/>
      <c r="RK106" s="205"/>
      <c r="RL106" s="205"/>
      <c r="RM106" s="205"/>
      <c r="RN106" s="205"/>
      <c r="RO106" s="205"/>
      <c r="RP106" s="205"/>
      <c r="RQ106" s="205"/>
      <c r="RR106" s="205"/>
      <c r="RS106" s="205"/>
      <c r="RT106" s="205"/>
      <c r="RU106" s="205"/>
      <c r="RV106" s="205"/>
      <c r="RW106" s="205"/>
      <c r="RX106" s="205"/>
      <c r="RY106" s="205"/>
    </row>
    <row r="107" s="195" customFormat="1" ht="14.8" spans="1:493">
      <c r="A107" s="207"/>
      <c r="B107" s="200"/>
      <c r="C107" s="203"/>
      <c r="D107" s="203"/>
      <c r="E107" s="203"/>
      <c r="F107" s="203"/>
      <c r="G107" s="203"/>
      <c r="H107" s="200"/>
      <c r="I107" s="200"/>
      <c r="J107" s="205"/>
      <c r="K107" s="205"/>
      <c r="L107" s="205"/>
      <c r="M107" s="205"/>
      <c r="N107" s="205"/>
      <c r="O107" s="205"/>
      <c r="P107" s="205"/>
      <c r="Q107" s="205"/>
      <c r="R107" s="205"/>
      <c r="S107" s="205"/>
      <c r="T107" s="205"/>
      <c r="U107" s="205"/>
      <c r="V107" s="205"/>
      <c r="W107" s="205"/>
      <c r="X107" s="205"/>
      <c r="Y107" s="205"/>
      <c r="Z107" s="205"/>
      <c r="AA107" s="205"/>
      <c r="AB107" s="205"/>
      <c r="AC107" s="205"/>
      <c r="AD107" s="205"/>
      <c r="AE107" s="205"/>
      <c r="AF107" s="205"/>
      <c r="AG107" s="205"/>
      <c r="AH107" s="205"/>
      <c r="AI107" s="205"/>
      <c r="AJ107" s="205"/>
      <c r="AK107" s="205"/>
      <c r="AL107" s="205"/>
      <c r="AM107" s="205"/>
      <c r="AN107" s="205"/>
      <c r="AO107" s="205"/>
      <c r="AP107" s="205"/>
      <c r="AQ107" s="205"/>
      <c r="AR107" s="205"/>
      <c r="AS107" s="205"/>
      <c r="AT107" s="205"/>
      <c r="AU107" s="205"/>
      <c r="AV107" s="205"/>
      <c r="AW107" s="205"/>
      <c r="AX107" s="205"/>
      <c r="AY107" s="205"/>
      <c r="AZ107" s="205"/>
      <c r="BA107" s="205"/>
      <c r="BB107" s="205"/>
      <c r="BC107" s="205"/>
      <c r="BD107" s="205"/>
      <c r="BE107" s="205"/>
      <c r="BF107" s="205"/>
      <c r="BG107" s="205"/>
      <c r="BH107" s="205"/>
      <c r="BI107" s="205"/>
      <c r="BJ107" s="205"/>
      <c r="BK107" s="205"/>
      <c r="BL107" s="205"/>
      <c r="BM107" s="205"/>
      <c r="BN107" s="205"/>
      <c r="BO107" s="205"/>
      <c r="BP107" s="205"/>
      <c r="BQ107" s="205"/>
      <c r="BR107" s="205"/>
      <c r="BS107" s="205"/>
      <c r="BT107" s="205"/>
      <c r="BU107" s="205"/>
      <c r="BV107" s="205"/>
      <c r="BW107" s="205"/>
      <c r="BX107" s="205"/>
      <c r="BY107" s="205"/>
      <c r="BZ107" s="205"/>
      <c r="CA107" s="205"/>
      <c r="CB107" s="205"/>
      <c r="CC107" s="205"/>
      <c r="CD107" s="205"/>
      <c r="CE107" s="205"/>
      <c r="CF107" s="205"/>
      <c r="CG107" s="205"/>
      <c r="CH107" s="205"/>
      <c r="CI107" s="205"/>
      <c r="CJ107" s="205"/>
      <c r="CK107" s="205"/>
      <c r="CL107" s="205"/>
      <c r="CM107" s="205"/>
      <c r="CN107" s="205"/>
      <c r="CO107" s="205"/>
      <c r="CP107" s="205"/>
      <c r="CQ107" s="205"/>
      <c r="CR107" s="205"/>
      <c r="CS107" s="205"/>
      <c r="CT107" s="205"/>
      <c r="CU107" s="205"/>
      <c r="CV107" s="205"/>
      <c r="CW107" s="205"/>
      <c r="CX107" s="205"/>
      <c r="CY107" s="205"/>
      <c r="CZ107" s="205"/>
      <c r="DA107" s="205"/>
      <c r="DB107" s="205"/>
      <c r="DC107" s="205"/>
      <c r="DD107" s="205"/>
      <c r="DE107" s="205"/>
      <c r="DF107" s="205"/>
      <c r="DG107" s="205"/>
      <c r="DH107" s="205"/>
      <c r="DI107" s="205"/>
      <c r="DJ107" s="205"/>
      <c r="DK107" s="205"/>
      <c r="DL107" s="205"/>
      <c r="DM107" s="205"/>
      <c r="DN107" s="205"/>
      <c r="DO107" s="205"/>
      <c r="DP107" s="205"/>
      <c r="DQ107" s="205"/>
      <c r="DR107" s="205"/>
      <c r="DS107" s="205"/>
      <c r="DT107" s="205"/>
      <c r="DU107" s="205"/>
      <c r="DV107" s="205"/>
      <c r="DW107" s="205"/>
      <c r="DX107" s="205"/>
      <c r="DY107" s="205"/>
      <c r="DZ107" s="205"/>
      <c r="EA107" s="205"/>
      <c r="EB107" s="205"/>
      <c r="EC107" s="205"/>
      <c r="ED107" s="205"/>
      <c r="EE107" s="205"/>
      <c r="EF107" s="205"/>
      <c r="EG107" s="205"/>
      <c r="EH107" s="205"/>
      <c r="EI107" s="205"/>
      <c r="EJ107" s="205"/>
      <c r="EK107" s="205"/>
      <c r="EL107" s="205"/>
      <c r="EM107" s="205"/>
      <c r="EN107" s="205"/>
      <c r="EO107" s="205"/>
      <c r="EP107" s="205"/>
      <c r="EQ107" s="205"/>
      <c r="ER107" s="205"/>
      <c r="ES107" s="205"/>
      <c r="ET107" s="205"/>
      <c r="EU107" s="205"/>
      <c r="EV107" s="205"/>
      <c r="EW107" s="205"/>
      <c r="EX107" s="205"/>
      <c r="EY107" s="205"/>
      <c r="EZ107" s="205"/>
      <c r="FA107" s="205"/>
      <c r="FB107" s="205"/>
      <c r="FC107" s="205"/>
      <c r="FD107" s="205"/>
      <c r="FE107" s="205"/>
      <c r="FF107" s="205"/>
      <c r="FG107" s="205"/>
      <c r="FH107" s="205"/>
      <c r="FI107" s="205"/>
      <c r="FJ107" s="205"/>
      <c r="FK107" s="205"/>
      <c r="FL107" s="205"/>
      <c r="FM107" s="205"/>
      <c r="FN107" s="205"/>
      <c r="FO107" s="205"/>
      <c r="FP107" s="205"/>
      <c r="FQ107" s="205"/>
      <c r="FR107" s="205"/>
      <c r="FS107" s="205"/>
      <c r="FT107" s="205"/>
      <c r="FU107" s="205"/>
      <c r="FV107" s="205"/>
      <c r="FW107" s="205"/>
      <c r="FX107" s="205"/>
      <c r="FY107" s="205"/>
      <c r="FZ107" s="205"/>
      <c r="GA107" s="205"/>
      <c r="GB107" s="205"/>
      <c r="GC107" s="205"/>
      <c r="GD107" s="205"/>
      <c r="GE107" s="205"/>
      <c r="GF107" s="205"/>
      <c r="GG107" s="205"/>
      <c r="GH107" s="205"/>
      <c r="GI107" s="205"/>
      <c r="GJ107" s="205"/>
      <c r="GK107" s="205"/>
      <c r="GL107" s="205"/>
      <c r="GM107" s="205"/>
      <c r="GN107" s="205"/>
      <c r="GO107" s="205"/>
      <c r="GP107" s="205"/>
      <c r="GQ107" s="205"/>
      <c r="GR107" s="205"/>
      <c r="GS107" s="205"/>
      <c r="GT107" s="205"/>
      <c r="GU107" s="205"/>
      <c r="GV107" s="205"/>
      <c r="GW107" s="205"/>
      <c r="GX107" s="205"/>
      <c r="GY107" s="205"/>
      <c r="GZ107" s="205"/>
      <c r="HA107" s="205"/>
      <c r="HB107" s="205"/>
      <c r="HC107" s="205"/>
      <c r="HD107" s="205"/>
      <c r="HE107" s="205"/>
      <c r="HF107" s="205"/>
      <c r="HG107" s="205"/>
      <c r="HH107" s="205"/>
      <c r="HI107" s="205"/>
      <c r="HJ107" s="205"/>
      <c r="HK107" s="205"/>
      <c r="HL107" s="205"/>
      <c r="HM107" s="205"/>
      <c r="HN107" s="205"/>
      <c r="HO107" s="205"/>
      <c r="HP107" s="205"/>
      <c r="HQ107" s="205"/>
      <c r="HR107" s="205"/>
      <c r="HS107" s="205"/>
      <c r="HT107" s="205"/>
      <c r="HU107" s="205"/>
      <c r="HV107" s="205"/>
      <c r="HW107" s="205"/>
      <c r="HX107" s="205"/>
      <c r="HY107" s="205"/>
      <c r="HZ107" s="205"/>
      <c r="IA107" s="205"/>
      <c r="IB107" s="205"/>
      <c r="IC107" s="205"/>
      <c r="ID107" s="205"/>
      <c r="IE107" s="205"/>
      <c r="IF107" s="205"/>
      <c r="IG107" s="205"/>
      <c r="IH107" s="205"/>
      <c r="II107" s="205"/>
      <c r="IJ107" s="205"/>
      <c r="IK107" s="205"/>
      <c r="IL107" s="205"/>
      <c r="IM107" s="205"/>
      <c r="IN107" s="205"/>
      <c r="IO107" s="205"/>
      <c r="IP107" s="205"/>
      <c r="IQ107" s="205"/>
      <c r="IR107" s="205"/>
      <c r="IS107" s="205"/>
      <c r="IT107" s="205"/>
      <c r="IU107" s="205"/>
      <c r="IV107" s="205"/>
      <c r="IW107" s="205"/>
      <c r="IX107" s="205"/>
      <c r="IY107" s="205"/>
      <c r="IZ107" s="205"/>
      <c r="JA107" s="205"/>
      <c r="JB107" s="205"/>
      <c r="JC107" s="205"/>
      <c r="JD107" s="205"/>
      <c r="JE107" s="205"/>
      <c r="JF107" s="205"/>
      <c r="JG107" s="205"/>
      <c r="JH107" s="205"/>
      <c r="JI107" s="205"/>
      <c r="JJ107" s="205"/>
      <c r="JK107" s="205"/>
      <c r="JL107" s="205"/>
      <c r="JM107" s="205"/>
      <c r="JN107" s="205"/>
      <c r="JO107" s="205"/>
      <c r="JP107" s="205"/>
      <c r="JQ107" s="205"/>
      <c r="JR107" s="205"/>
      <c r="JS107" s="205"/>
      <c r="JT107" s="205"/>
      <c r="JU107" s="205"/>
      <c r="JV107" s="205"/>
      <c r="JW107" s="205"/>
      <c r="JX107" s="205"/>
      <c r="JY107" s="205"/>
      <c r="JZ107" s="205"/>
      <c r="KA107" s="205"/>
      <c r="KB107" s="205"/>
      <c r="KC107" s="205"/>
      <c r="KD107" s="205"/>
      <c r="KE107" s="205"/>
      <c r="KF107" s="205"/>
      <c r="KG107" s="205"/>
      <c r="KH107" s="205"/>
      <c r="KI107" s="205"/>
      <c r="KJ107" s="205"/>
      <c r="KK107" s="205"/>
      <c r="KL107" s="205"/>
      <c r="KM107" s="205"/>
      <c r="KN107" s="205"/>
      <c r="KO107" s="205"/>
      <c r="KP107" s="205"/>
      <c r="KQ107" s="205"/>
      <c r="KR107" s="205"/>
      <c r="KS107" s="205"/>
      <c r="KT107" s="205"/>
      <c r="KU107" s="205"/>
      <c r="KV107" s="205"/>
      <c r="KW107" s="205"/>
      <c r="KX107" s="205"/>
      <c r="KY107" s="205"/>
      <c r="KZ107" s="205"/>
      <c r="LA107" s="205"/>
      <c r="LB107" s="205"/>
      <c r="LC107" s="205"/>
      <c r="LD107" s="205"/>
      <c r="LE107" s="205"/>
      <c r="LF107" s="205"/>
      <c r="LG107" s="205"/>
      <c r="LH107" s="205"/>
      <c r="LI107" s="205"/>
      <c r="LJ107" s="205"/>
      <c r="LK107" s="205"/>
      <c r="LL107" s="205"/>
      <c r="LM107" s="205"/>
      <c r="LN107" s="205"/>
      <c r="LO107" s="205"/>
      <c r="LP107" s="205"/>
      <c r="LQ107" s="205"/>
      <c r="LR107" s="205"/>
      <c r="LS107" s="205"/>
      <c r="LT107" s="205"/>
      <c r="LU107" s="205"/>
      <c r="LV107" s="205"/>
      <c r="LW107" s="205"/>
      <c r="LX107" s="205"/>
      <c r="LY107" s="205"/>
      <c r="LZ107" s="205"/>
      <c r="MA107" s="205"/>
      <c r="MB107" s="205"/>
      <c r="MC107" s="205"/>
      <c r="MD107" s="205"/>
      <c r="ME107" s="205"/>
      <c r="MF107" s="205"/>
      <c r="MG107" s="205"/>
      <c r="MH107" s="205"/>
      <c r="MI107" s="205"/>
      <c r="MJ107" s="205"/>
      <c r="MK107" s="205"/>
      <c r="ML107" s="205"/>
      <c r="MM107" s="205"/>
      <c r="MN107" s="205"/>
      <c r="MO107" s="205"/>
      <c r="MP107" s="205"/>
      <c r="MQ107" s="205"/>
      <c r="MR107" s="205"/>
      <c r="MS107" s="205"/>
      <c r="MT107" s="205"/>
      <c r="MU107" s="205"/>
      <c r="MV107" s="205"/>
      <c r="MW107" s="205"/>
      <c r="MX107" s="205"/>
      <c r="MY107" s="205"/>
      <c r="MZ107" s="205"/>
      <c r="NA107" s="205"/>
      <c r="NB107" s="205"/>
      <c r="NC107" s="205"/>
      <c r="ND107" s="205"/>
      <c r="NE107" s="205"/>
      <c r="NF107" s="205"/>
      <c r="NG107" s="205"/>
      <c r="NH107" s="205"/>
      <c r="NI107" s="205"/>
      <c r="NJ107" s="205"/>
      <c r="NK107" s="205"/>
      <c r="NL107" s="205"/>
      <c r="NM107" s="205"/>
      <c r="NN107" s="205"/>
      <c r="NO107" s="205"/>
      <c r="NP107" s="205"/>
      <c r="NQ107" s="205"/>
      <c r="NR107" s="205"/>
      <c r="NS107" s="205"/>
      <c r="NT107" s="205"/>
      <c r="NU107" s="205"/>
      <c r="NV107" s="205"/>
      <c r="NW107" s="205"/>
      <c r="NX107" s="205"/>
      <c r="NY107" s="205"/>
      <c r="NZ107" s="205"/>
      <c r="OA107" s="205"/>
      <c r="OB107" s="205"/>
      <c r="OC107" s="205"/>
      <c r="OD107" s="205"/>
      <c r="OE107" s="205"/>
      <c r="OF107" s="205"/>
      <c r="OG107" s="205"/>
      <c r="OH107" s="205"/>
      <c r="OI107" s="205"/>
      <c r="OJ107" s="205"/>
      <c r="OK107" s="205"/>
      <c r="OL107" s="205"/>
      <c r="OM107" s="205"/>
      <c r="ON107" s="205"/>
      <c r="OO107" s="205"/>
      <c r="OP107" s="205"/>
      <c r="OQ107" s="205"/>
      <c r="OR107" s="205"/>
      <c r="OS107" s="205"/>
      <c r="OT107" s="205"/>
      <c r="OU107" s="205"/>
      <c r="OV107" s="205"/>
      <c r="OW107" s="205"/>
      <c r="OX107" s="205"/>
      <c r="OY107" s="205"/>
      <c r="OZ107" s="205"/>
      <c r="PA107" s="205"/>
      <c r="PB107" s="205"/>
      <c r="PC107" s="205"/>
      <c r="PD107" s="205"/>
      <c r="PE107" s="205"/>
      <c r="PF107" s="205"/>
      <c r="PG107" s="205"/>
      <c r="PH107" s="205"/>
      <c r="PI107" s="205"/>
      <c r="PJ107" s="205"/>
      <c r="PK107" s="205"/>
      <c r="PL107" s="205"/>
      <c r="PM107" s="205"/>
      <c r="PN107" s="205"/>
      <c r="PO107" s="205"/>
      <c r="PP107" s="205"/>
      <c r="PQ107" s="205"/>
      <c r="PR107" s="205"/>
      <c r="PS107" s="205"/>
      <c r="PT107" s="205"/>
      <c r="PU107" s="205"/>
      <c r="PV107" s="205"/>
      <c r="PW107" s="205"/>
      <c r="PX107" s="205"/>
      <c r="PY107" s="205"/>
      <c r="PZ107" s="205"/>
      <c r="QA107" s="205"/>
      <c r="QB107" s="205"/>
      <c r="QC107" s="205"/>
      <c r="QD107" s="205"/>
      <c r="QE107" s="205"/>
      <c r="QF107" s="205"/>
      <c r="QG107" s="205"/>
      <c r="QH107" s="205"/>
      <c r="QI107" s="205"/>
      <c r="QJ107" s="205"/>
      <c r="QK107" s="205"/>
      <c r="QL107" s="205"/>
      <c r="QM107" s="205"/>
      <c r="QN107" s="205"/>
      <c r="QO107" s="205"/>
      <c r="QP107" s="205"/>
      <c r="QQ107" s="205"/>
      <c r="QR107" s="205"/>
      <c r="QS107" s="205"/>
      <c r="QT107" s="205"/>
      <c r="QU107" s="205"/>
      <c r="QV107" s="205"/>
      <c r="QW107" s="205"/>
      <c r="QX107" s="205"/>
      <c r="QY107" s="205"/>
      <c r="QZ107" s="205"/>
      <c r="RA107" s="205"/>
      <c r="RB107" s="205"/>
      <c r="RC107" s="205"/>
      <c r="RD107" s="205"/>
      <c r="RE107" s="205"/>
      <c r="RF107" s="205"/>
      <c r="RG107" s="205"/>
      <c r="RH107" s="205"/>
      <c r="RI107" s="205"/>
      <c r="RJ107" s="205"/>
      <c r="RK107" s="205"/>
      <c r="RL107" s="205"/>
      <c r="RM107" s="205"/>
      <c r="RN107" s="205"/>
      <c r="RO107" s="205"/>
      <c r="RP107" s="205"/>
      <c r="RQ107" s="205"/>
      <c r="RR107" s="205"/>
      <c r="RS107" s="205"/>
      <c r="RT107" s="205"/>
      <c r="RU107" s="205"/>
      <c r="RV107" s="205"/>
      <c r="RW107" s="205"/>
      <c r="RX107" s="205"/>
      <c r="RY107" s="205"/>
    </row>
    <row r="108" s="195" customFormat="1" ht="14.8" spans="1:493">
      <c r="A108" s="207"/>
      <c r="B108" s="200"/>
      <c r="C108" s="203"/>
      <c r="D108" s="203"/>
      <c r="E108" s="203"/>
      <c r="F108" s="203"/>
      <c r="G108" s="203"/>
      <c r="H108" s="200"/>
      <c r="I108" s="200"/>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205"/>
      <c r="AI108" s="205"/>
      <c r="AJ108" s="205"/>
      <c r="AK108" s="205"/>
      <c r="AL108" s="205"/>
      <c r="AM108" s="205"/>
      <c r="AN108" s="205"/>
      <c r="AO108" s="205"/>
      <c r="AP108" s="205"/>
      <c r="AQ108" s="205"/>
      <c r="AR108" s="205"/>
      <c r="AS108" s="205"/>
      <c r="AT108" s="205"/>
      <c r="AU108" s="205"/>
      <c r="AV108" s="205"/>
      <c r="AW108" s="205"/>
      <c r="AX108" s="205"/>
      <c r="AY108" s="205"/>
      <c r="AZ108" s="205"/>
      <c r="BA108" s="205"/>
      <c r="BB108" s="205"/>
      <c r="BC108" s="205"/>
      <c r="BD108" s="205"/>
      <c r="BE108" s="205"/>
      <c r="BF108" s="205"/>
      <c r="BG108" s="205"/>
      <c r="BH108" s="205"/>
      <c r="BI108" s="205"/>
      <c r="BJ108" s="205"/>
      <c r="BK108" s="205"/>
      <c r="BL108" s="205"/>
      <c r="BM108" s="205"/>
      <c r="BN108" s="205"/>
      <c r="BO108" s="205"/>
      <c r="BP108" s="205"/>
      <c r="BQ108" s="205"/>
      <c r="BR108" s="205"/>
      <c r="BS108" s="205"/>
      <c r="BT108" s="205"/>
      <c r="BU108" s="205"/>
      <c r="BV108" s="205"/>
      <c r="BW108" s="205"/>
      <c r="BX108" s="205"/>
      <c r="BY108" s="205"/>
      <c r="BZ108" s="205"/>
      <c r="CA108" s="205"/>
      <c r="CB108" s="205"/>
      <c r="CC108" s="205"/>
      <c r="CD108" s="205"/>
      <c r="CE108" s="205"/>
      <c r="CF108" s="205"/>
      <c r="CG108" s="205"/>
      <c r="CH108" s="205"/>
      <c r="CI108" s="205"/>
      <c r="CJ108" s="205"/>
      <c r="CK108" s="205"/>
      <c r="CL108" s="205"/>
      <c r="CM108" s="205"/>
      <c r="CN108" s="205"/>
      <c r="CO108" s="205"/>
      <c r="CP108" s="205"/>
      <c r="CQ108" s="205"/>
      <c r="CR108" s="205"/>
      <c r="CS108" s="205"/>
      <c r="CT108" s="205"/>
      <c r="CU108" s="205"/>
      <c r="CV108" s="205"/>
      <c r="CW108" s="205"/>
      <c r="CX108" s="205"/>
      <c r="CY108" s="205"/>
      <c r="CZ108" s="205"/>
      <c r="DA108" s="205"/>
      <c r="DB108" s="205"/>
      <c r="DC108" s="205"/>
      <c r="DD108" s="205"/>
      <c r="DE108" s="205"/>
      <c r="DF108" s="205"/>
      <c r="DG108" s="205"/>
      <c r="DH108" s="205"/>
      <c r="DI108" s="205"/>
      <c r="DJ108" s="205"/>
      <c r="DK108" s="205"/>
      <c r="DL108" s="205"/>
      <c r="DM108" s="205"/>
      <c r="DN108" s="205"/>
      <c r="DO108" s="205"/>
      <c r="DP108" s="205"/>
      <c r="DQ108" s="205"/>
      <c r="DR108" s="205"/>
      <c r="DS108" s="205"/>
      <c r="DT108" s="205"/>
      <c r="DU108" s="205"/>
      <c r="DV108" s="205"/>
      <c r="DW108" s="205"/>
      <c r="DX108" s="205"/>
      <c r="DY108" s="205"/>
      <c r="DZ108" s="205"/>
      <c r="EA108" s="205"/>
      <c r="EB108" s="205"/>
      <c r="EC108" s="205"/>
      <c r="ED108" s="205"/>
      <c r="EE108" s="205"/>
      <c r="EF108" s="205"/>
      <c r="EG108" s="205"/>
      <c r="EH108" s="205"/>
      <c r="EI108" s="205"/>
      <c r="EJ108" s="205"/>
      <c r="EK108" s="205"/>
      <c r="EL108" s="205"/>
      <c r="EM108" s="205"/>
      <c r="EN108" s="205"/>
      <c r="EO108" s="205"/>
      <c r="EP108" s="205"/>
      <c r="EQ108" s="205"/>
      <c r="ER108" s="205"/>
      <c r="ES108" s="205"/>
      <c r="ET108" s="205"/>
      <c r="EU108" s="205"/>
      <c r="EV108" s="205"/>
      <c r="EW108" s="205"/>
      <c r="EX108" s="205"/>
      <c r="EY108" s="205"/>
      <c r="EZ108" s="205"/>
      <c r="FA108" s="205"/>
      <c r="FB108" s="205"/>
      <c r="FC108" s="205"/>
      <c r="FD108" s="205"/>
      <c r="FE108" s="205"/>
      <c r="FF108" s="205"/>
      <c r="FG108" s="205"/>
      <c r="FH108" s="205"/>
      <c r="FI108" s="205"/>
      <c r="FJ108" s="205"/>
      <c r="FK108" s="205"/>
      <c r="FL108" s="205"/>
      <c r="FM108" s="205"/>
      <c r="FN108" s="205"/>
      <c r="FO108" s="205"/>
      <c r="FP108" s="205"/>
      <c r="FQ108" s="205"/>
      <c r="FR108" s="205"/>
      <c r="FS108" s="205"/>
      <c r="FT108" s="205"/>
      <c r="FU108" s="205"/>
      <c r="FV108" s="205"/>
      <c r="FW108" s="205"/>
      <c r="FX108" s="205"/>
      <c r="FY108" s="205"/>
      <c r="FZ108" s="205"/>
      <c r="GA108" s="205"/>
      <c r="GB108" s="205"/>
      <c r="GC108" s="205"/>
      <c r="GD108" s="205"/>
      <c r="GE108" s="205"/>
      <c r="GF108" s="205"/>
      <c r="GG108" s="205"/>
      <c r="GH108" s="205"/>
      <c r="GI108" s="205"/>
      <c r="GJ108" s="205"/>
      <c r="GK108" s="205"/>
      <c r="GL108" s="205"/>
      <c r="GM108" s="205"/>
      <c r="GN108" s="205"/>
      <c r="GO108" s="205"/>
      <c r="GP108" s="205"/>
      <c r="GQ108" s="205"/>
      <c r="GR108" s="205"/>
      <c r="GS108" s="205"/>
      <c r="GT108" s="205"/>
      <c r="GU108" s="205"/>
      <c r="GV108" s="205"/>
      <c r="GW108" s="205"/>
      <c r="GX108" s="205"/>
      <c r="GY108" s="205"/>
      <c r="GZ108" s="205"/>
      <c r="HA108" s="205"/>
      <c r="HB108" s="205"/>
      <c r="HC108" s="205"/>
      <c r="HD108" s="205"/>
      <c r="HE108" s="205"/>
      <c r="HF108" s="205"/>
      <c r="HG108" s="205"/>
      <c r="HH108" s="205"/>
      <c r="HI108" s="205"/>
      <c r="HJ108" s="205"/>
      <c r="HK108" s="205"/>
      <c r="HL108" s="205"/>
      <c r="HM108" s="205"/>
      <c r="HN108" s="205"/>
      <c r="HO108" s="205"/>
      <c r="HP108" s="205"/>
      <c r="HQ108" s="205"/>
      <c r="HR108" s="205"/>
      <c r="HS108" s="205"/>
      <c r="HT108" s="205"/>
      <c r="HU108" s="205"/>
      <c r="HV108" s="205"/>
      <c r="HW108" s="205"/>
      <c r="HX108" s="205"/>
      <c r="HY108" s="205"/>
      <c r="HZ108" s="205"/>
      <c r="IA108" s="205"/>
      <c r="IB108" s="205"/>
      <c r="IC108" s="205"/>
      <c r="ID108" s="205"/>
      <c r="IE108" s="205"/>
      <c r="IF108" s="205"/>
      <c r="IG108" s="205"/>
      <c r="IH108" s="205"/>
      <c r="II108" s="205"/>
      <c r="IJ108" s="205"/>
      <c r="IK108" s="205"/>
      <c r="IL108" s="205"/>
      <c r="IM108" s="205"/>
      <c r="IN108" s="205"/>
      <c r="IO108" s="205"/>
      <c r="IP108" s="205"/>
      <c r="IQ108" s="205"/>
      <c r="IR108" s="205"/>
      <c r="IS108" s="205"/>
      <c r="IT108" s="205"/>
      <c r="IU108" s="205"/>
      <c r="IV108" s="205"/>
      <c r="IW108" s="205"/>
      <c r="IX108" s="205"/>
      <c r="IY108" s="205"/>
      <c r="IZ108" s="205"/>
      <c r="JA108" s="205"/>
      <c r="JB108" s="205"/>
      <c r="JC108" s="205"/>
      <c r="JD108" s="205"/>
      <c r="JE108" s="205"/>
      <c r="JF108" s="205"/>
      <c r="JG108" s="205"/>
      <c r="JH108" s="205"/>
      <c r="JI108" s="205"/>
      <c r="JJ108" s="205"/>
      <c r="JK108" s="205"/>
      <c r="JL108" s="205"/>
      <c r="JM108" s="205"/>
      <c r="JN108" s="205"/>
      <c r="JO108" s="205"/>
      <c r="JP108" s="205"/>
      <c r="JQ108" s="205"/>
      <c r="JR108" s="205"/>
      <c r="JS108" s="205"/>
      <c r="JT108" s="205"/>
      <c r="JU108" s="205"/>
      <c r="JV108" s="205"/>
      <c r="JW108" s="205"/>
      <c r="JX108" s="205"/>
      <c r="JY108" s="205"/>
      <c r="JZ108" s="205"/>
      <c r="KA108" s="205"/>
      <c r="KB108" s="205"/>
      <c r="KC108" s="205"/>
      <c r="KD108" s="205"/>
      <c r="KE108" s="205"/>
      <c r="KF108" s="205"/>
      <c r="KG108" s="205"/>
      <c r="KH108" s="205"/>
      <c r="KI108" s="205"/>
      <c r="KJ108" s="205"/>
      <c r="KK108" s="205"/>
      <c r="KL108" s="205"/>
      <c r="KM108" s="205"/>
      <c r="KN108" s="205"/>
      <c r="KO108" s="205"/>
      <c r="KP108" s="205"/>
      <c r="KQ108" s="205"/>
      <c r="KR108" s="205"/>
      <c r="KS108" s="205"/>
      <c r="KT108" s="205"/>
      <c r="KU108" s="205"/>
      <c r="KV108" s="205"/>
      <c r="KW108" s="205"/>
      <c r="KX108" s="205"/>
      <c r="KY108" s="205"/>
      <c r="KZ108" s="205"/>
      <c r="LA108" s="205"/>
      <c r="LB108" s="205"/>
      <c r="LC108" s="205"/>
      <c r="LD108" s="205"/>
      <c r="LE108" s="205"/>
      <c r="LF108" s="205"/>
      <c r="LG108" s="205"/>
      <c r="LH108" s="205"/>
      <c r="LI108" s="205"/>
      <c r="LJ108" s="205"/>
      <c r="LK108" s="205"/>
      <c r="LL108" s="205"/>
      <c r="LM108" s="205"/>
      <c r="LN108" s="205"/>
      <c r="LO108" s="205"/>
      <c r="LP108" s="205"/>
      <c r="LQ108" s="205"/>
      <c r="LR108" s="205"/>
      <c r="LS108" s="205"/>
      <c r="LT108" s="205"/>
      <c r="LU108" s="205"/>
      <c r="LV108" s="205"/>
      <c r="LW108" s="205"/>
      <c r="LX108" s="205"/>
      <c r="LY108" s="205"/>
      <c r="LZ108" s="205"/>
      <c r="MA108" s="205"/>
      <c r="MB108" s="205"/>
      <c r="MC108" s="205"/>
      <c r="MD108" s="205"/>
      <c r="ME108" s="205"/>
      <c r="MF108" s="205"/>
      <c r="MG108" s="205"/>
      <c r="MH108" s="205"/>
      <c r="MI108" s="205"/>
      <c r="MJ108" s="205"/>
      <c r="MK108" s="205"/>
      <c r="ML108" s="205"/>
      <c r="MM108" s="205"/>
      <c r="MN108" s="205"/>
      <c r="MO108" s="205"/>
      <c r="MP108" s="205"/>
      <c r="MQ108" s="205"/>
      <c r="MR108" s="205"/>
      <c r="MS108" s="205"/>
      <c r="MT108" s="205"/>
      <c r="MU108" s="205"/>
      <c r="MV108" s="205"/>
      <c r="MW108" s="205"/>
      <c r="MX108" s="205"/>
      <c r="MY108" s="205"/>
      <c r="MZ108" s="205"/>
      <c r="NA108" s="205"/>
      <c r="NB108" s="205"/>
      <c r="NC108" s="205"/>
      <c r="ND108" s="205"/>
      <c r="NE108" s="205"/>
      <c r="NF108" s="205"/>
      <c r="NG108" s="205"/>
      <c r="NH108" s="205"/>
      <c r="NI108" s="205"/>
      <c r="NJ108" s="205"/>
      <c r="NK108" s="205"/>
      <c r="NL108" s="205"/>
      <c r="NM108" s="205"/>
      <c r="NN108" s="205"/>
      <c r="NO108" s="205"/>
      <c r="NP108" s="205"/>
      <c r="NQ108" s="205"/>
      <c r="NR108" s="205"/>
      <c r="NS108" s="205"/>
      <c r="NT108" s="205"/>
      <c r="NU108" s="205"/>
      <c r="NV108" s="205"/>
      <c r="NW108" s="205"/>
      <c r="NX108" s="205"/>
      <c r="NY108" s="205"/>
      <c r="NZ108" s="205"/>
      <c r="OA108" s="205"/>
      <c r="OB108" s="205"/>
      <c r="OC108" s="205"/>
      <c r="OD108" s="205"/>
      <c r="OE108" s="205"/>
      <c r="OF108" s="205"/>
      <c r="OG108" s="205"/>
      <c r="OH108" s="205"/>
      <c r="OI108" s="205"/>
      <c r="OJ108" s="205"/>
      <c r="OK108" s="205"/>
      <c r="OL108" s="205"/>
      <c r="OM108" s="205"/>
      <c r="ON108" s="205"/>
      <c r="OO108" s="205"/>
      <c r="OP108" s="205"/>
      <c r="OQ108" s="205"/>
      <c r="OR108" s="205"/>
      <c r="OS108" s="205"/>
      <c r="OT108" s="205"/>
      <c r="OU108" s="205"/>
      <c r="OV108" s="205"/>
      <c r="OW108" s="205"/>
      <c r="OX108" s="205"/>
      <c r="OY108" s="205"/>
      <c r="OZ108" s="205"/>
      <c r="PA108" s="205"/>
      <c r="PB108" s="205"/>
      <c r="PC108" s="205"/>
      <c r="PD108" s="205"/>
      <c r="PE108" s="205"/>
      <c r="PF108" s="205"/>
      <c r="PG108" s="205"/>
      <c r="PH108" s="205"/>
      <c r="PI108" s="205"/>
      <c r="PJ108" s="205"/>
      <c r="PK108" s="205"/>
      <c r="PL108" s="205"/>
      <c r="PM108" s="205"/>
      <c r="PN108" s="205"/>
      <c r="PO108" s="205"/>
      <c r="PP108" s="205"/>
      <c r="PQ108" s="205"/>
      <c r="PR108" s="205"/>
      <c r="PS108" s="205"/>
      <c r="PT108" s="205"/>
      <c r="PU108" s="205"/>
      <c r="PV108" s="205"/>
      <c r="PW108" s="205"/>
      <c r="PX108" s="205"/>
      <c r="PY108" s="205"/>
      <c r="PZ108" s="205"/>
      <c r="QA108" s="205"/>
      <c r="QB108" s="205"/>
      <c r="QC108" s="205"/>
      <c r="QD108" s="205"/>
      <c r="QE108" s="205"/>
      <c r="QF108" s="205"/>
      <c r="QG108" s="205"/>
      <c r="QH108" s="205"/>
      <c r="QI108" s="205"/>
      <c r="QJ108" s="205"/>
      <c r="QK108" s="205"/>
      <c r="QL108" s="205"/>
      <c r="QM108" s="205"/>
      <c r="QN108" s="205"/>
      <c r="QO108" s="205"/>
      <c r="QP108" s="205"/>
      <c r="QQ108" s="205"/>
      <c r="QR108" s="205"/>
      <c r="QS108" s="205"/>
      <c r="QT108" s="205"/>
      <c r="QU108" s="205"/>
      <c r="QV108" s="205"/>
      <c r="QW108" s="205"/>
      <c r="QX108" s="205"/>
      <c r="QY108" s="205"/>
      <c r="QZ108" s="205"/>
      <c r="RA108" s="205"/>
      <c r="RB108" s="205"/>
      <c r="RC108" s="205"/>
      <c r="RD108" s="205"/>
      <c r="RE108" s="205"/>
      <c r="RF108" s="205"/>
      <c r="RG108" s="205"/>
      <c r="RH108" s="205"/>
      <c r="RI108" s="205"/>
      <c r="RJ108" s="205"/>
      <c r="RK108" s="205"/>
      <c r="RL108" s="205"/>
      <c r="RM108" s="205"/>
      <c r="RN108" s="205"/>
      <c r="RO108" s="205"/>
      <c r="RP108" s="205"/>
      <c r="RQ108" s="205"/>
      <c r="RR108" s="205"/>
      <c r="RS108" s="205"/>
      <c r="RT108" s="205"/>
      <c r="RU108" s="205"/>
      <c r="RV108" s="205"/>
      <c r="RW108" s="205"/>
      <c r="RX108" s="205"/>
      <c r="RY108" s="205"/>
    </row>
    <row r="109" s="195" customFormat="1" ht="14.8" spans="1:493">
      <c r="A109" s="207"/>
      <c r="B109" s="200"/>
      <c r="C109" s="203"/>
      <c r="D109" s="203"/>
      <c r="E109" s="203"/>
      <c r="F109" s="203"/>
      <c r="G109" s="203"/>
      <c r="H109" s="200"/>
      <c r="I109" s="200"/>
      <c r="J109" s="205"/>
      <c r="K109" s="205"/>
      <c r="L109" s="205"/>
      <c r="M109" s="205"/>
      <c r="N109" s="205"/>
      <c r="O109" s="205"/>
      <c r="P109" s="205"/>
      <c r="Q109" s="205"/>
      <c r="R109" s="205"/>
      <c r="S109" s="205"/>
      <c r="T109" s="205"/>
      <c r="U109" s="205"/>
      <c r="V109" s="205"/>
      <c r="W109" s="205"/>
      <c r="X109" s="205"/>
      <c r="Y109" s="205"/>
      <c r="Z109" s="205"/>
      <c r="AA109" s="205"/>
      <c r="AB109" s="205"/>
      <c r="AC109" s="205"/>
      <c r="AD109" s="205"/>
      <c r="AE109" s="205"/>
      <c r="AF109" s="205"/>
      <c r="AG109" s="205"/>
      <c r="AH109" s="205"/>
      <c r="AI109" s="205"/>
      <c r="AJ109" s="205"/>
      <c r="AK109" s="205"/>
      <c r="AL109" s="205"/>
      <c r="AM109" s="205"/>
      <c r="AN109" s="205"/>
      <c r="AO109" s="205"/>
      <c r="AP109" s="205"/>
      <c r="AQ109" s="205"/>
      <c r="AR109" s="205"/>
      <c r="AS109" s="205"/>
      <c r="AT109" s="205"/>
      <c r="AU109" s="205"/>
      <c r="AV109" s="205"/>
      <c r="AW109" s="205"/>
      <c r="AX109" s="205"/>
      <c r="AY109" s="205"/>
      <c r="AZ109" s="205"/>
      <c r="BA109" s="205"/>
      <c r="BB109" s="205"/>
      <c r="BC109" s="205"/>
      <c r="BD109" s="205"/>
      <c r="BE109" s="205"/>
      <c r="BF109" s="205"/>
      <c r="BG109" s="205"/>
      <c r="BH109" s="205"/>
      <c r="BI109" s="205"/>
      <c r="BJ109" s="205"/>
      <c r="BK109" s="205"/>
      <c r="BL109" s="205"/>
      <c r="BM109" s="205"/>
      <c r="BN109" s="205"/>
      <c r="BO109" s="205"/>
      <c r="BP109" s="205"/>
      <c r="BQ109" s="205"/>
      <c r="BR109" s="205"/>
      <c r="BS109" s="205"/>
      <c r="BT109" s="205"/>
      <c r="BU109" s="205"/>
      <c r="BV109" s="205"/>
      <c r="BW109" s="205"/>
      <c r="BX109" s="205"/>
      <c r="BY109" s="205"/>
      <c r="BZ109" s="205"/>
      <c r="CA109" s="205"/>
      <c r="CB109" s="205"/>
      <c r="CC109" s="205"/>
      <c r="CD109" s="205"/>
      <c r="CE109" s="205"/>
      <c r="CF109" s="205"/>
      <c r="CG109" s="205"/>
      <c r="CH109" s="205"/>
      <c r="CI109" s="205"/>
      <c r="CJ109" s="205"/>
      <c r="CK109" s="205"/>
      <c r="CL109" s="205"/>
      <c r="CM109" s="205"/>
      <c r="CN109" s="205"/>
      <c r="CO109" s="205"/>
      <c r="CP109" s="205"/>
      <c r="CQ109" s="205"/>
      <c r="CR109" s="205"/>
      <c r="CS109" s="205"/>
      <c r="CT109" s="205"/>
      <c r="CU109" s="205"/>
      <c r="CV109" s="205"/>
      <c r="CW109" s="205"/>
      <c r="CX109" s="205"/>
      <c r="CY109" s="205"/>
      <c r="CZ109" s="205"/>
      <c r="DA109" s="205"/>
      <c r="DB109" s="205"/>
      <c r="DC109" s="205"/>
      <c r="DD109" s="205"/>
      <c r="DE109" s="205"/>
      <c r="DF109" s="205"/>
      <c r="DG109" s="205"/>
      <c r="DH109" s="205"/>
      <c r="DI109" s="205"/>
      <c r="DJ109" s="205"/>
      <c r="DK109" s="205"/>
      <c r="DL109" s="205"/>
      <c r="DM109" s="205"/>
      <c r="DN109" s="205"/>
      <c r="DO109" s="205"/>
      <c r="DP109" s="205"/>
      <c r="DQ109" s="205"/>
      <c r="DR109" s="205"/>
      <c r="DS109" s="205"/>
      <c r="DT109" s="205"/>
      <c r="DU109" s="205"/>
      <c r="DV109" s="205"/>
      <c r="DW109" s="205"/>
      <c r="DX109" s="205"/>
      <c r="DY109" s="205"/>
      <c r="DZ109" s="205"/>
      <c r="EA109" s="205"/>
      <c r="EB109" s="205"/>
      <c r="EC109" s="205"/>
      <c r="ED109" s="205"/>
      <c r="EE109" s="205"/>
      <c r="EF109" s="205"/>
      <c r="EG109" s="205"/>
      <c r="EH109" s="205"/>
      <c r="EI109" s="205"/>
      <c r="EJ109" s="205"/>
      <c r="EK109" s="205"/>
      <c r="EL109" s="205"/>
      <c r="EM109" s="205"/>
      <c r="EN109" s="205"/>
      <c r="EO109" s="205"/>
      <c r="EP109" s="205"/>
      <c r="EQ109" s="205"/>
      <c r="ER109" s="205"/>
      <c r="ES109" s="205"/>
      <c r="ET109" s="205"/>
      <c r="EU109" s="205"/>
      <c r="EV109" s="205"/>
      <c r="EW109" s="205"/>
      <c r="EX109" s="205"/>
      <c r="EY109" s="205"/>
      <c r="EZ109" s="205"/>
      <c r="FA109" s="205"/>
      <c r="FB109" s="205"/>
      <c r="FC109" s="205"/>
      <c r="FD109" s="205"/>
      <c r="FE109" s="205"/>
      <c r="FF109" s="205"/>
      <c r="FG109" s="205"/>
      <c r="FH109" s="205"/>
      <c r="FI109" s="205"/>
      <c r="FJ109" s="205"/>
      <c r="FK109" s="205"/>
      <c r="FL109" s="205"/>
      <c r="FM109" s="205"/>
      <c r="FN109" s="205"/>
      <c r="FO109" s="205"/>
      <c r="FP109" s="205"/>
      <c r="FQ109" s="205"/>
      <c r="FR109" s="205"/>
      <c r="FS109" s="205"/>
      <c r="FT109" s="205"/>
      <c r="FU109" s="205"/>
      <c r="FV109" s="205"/>
      <c r="FW109" s="205"/>
      <c r="FX109" s="205"/>
      <c r="FY109" s="205"/>
      <c r="FZ109" s="205"/>
      <c r="GA109" s="205"/>
      <c r="GB109" s="205"/>
      <c r="GC109" s="205"/>
      <c r="GD109" s="205"/>
      <c r="GE109" s="205"/>
      <c r="GF109" s="205"/>
      <c r="GG109" s="205"/>
      <c r="GH109" s="205"/>
      <c r="GI109" s="205"/>
      <c r="GJ109" s="205"/>
      <c r="GK109" s="205"/>
      <c r="GL109" s="205"/>
      <c r="GM109" s="205"/>
      <c r="GN109" s="205"/>
      <c r="GO109" s="205"/>
      <c r="GP109" s="205"/>
      <c r="GQ109" s="205"/>
      <c r="GR109" s="205"/>
      <c r="GS109" s="205"/>
      <c r="GT109" s="205"/>
      <c r="GU109" s="205"/>
      <c r="GV109" s="205"/>
      <c r="GW109" s="205"/>
      <c r="GX109" s="205"/>
      <c r="GY109" s="205"/>
      <c r="GZ109" s="205"/>
      <c r="HA109" s="205"/>
      <c r="HB109" s="205"/>
      <c r="HC109" s="205"/>
      <c r="HD109" s="205"/>
      <c r="HE109" s="205"/>
      <c r="HF109" s="205"/>
      <c r="HG109" s="205"/>
      <c r="HH109" s="205"/>
      <c r="HI109" s="205"/>
      <c r="HJ109" s="205"/>
      <c r="HK109" s="205"/>
      <c r="HL109" s="205"/>
      <c r="HM109" s="205"/>
      <c r="HN109" s="205"/>
      <c r="HO109" s="205"/>
      <c r="HP109" s="205"/>
      <c r="HQ109" s="205"/>
      <c r="HR109" s="205"/>
      <c r="HS109" s="205"/>
      <c r="HT109" s="205"/>
      <c r="HU109" s="205"/>
      <c r="HV109" s="205"/>
      <c r="HW109" s="205"/>
      <c r="HX109" s="205"/>
      <c r="HY109" s="205"/>
      <c r="HZ109" s="205"/>
      <c r="IA109" s="205"/>
      <c r="IB109" s="205"/>
      <c r="IC109" s="205"/>
      <c r="ID109" s="205"/>
      <c r="IE109" s="205"/>
      <c r="IF109" s="205"/>
      <c r="IG109" s="205"/>
      <c r="IH109" s="205"/>
      <c r="II109" s="205"/>
      <c r="IJ109" s="205"/>
      <c r="IK109" s="205"/>
      <c r="IL109" s="205"/>
      <c r="IM109" s="205"/>
      <c r="IN109" s="205"/>
      <c r="IO109" s="205"/>
      <c r="IP109" s="205"/>
      <c r="IQ109" s="205"/>
      <c r="IR109" s="205"/>
      <c r="IS109" s="205"/>
      <c r="IT109" s="205"/>
      <c r="IU109" s="205"/>
      <c r="IV109" s="205"/>
      <c r="IW109" s="205"/>
      <c r="IX109" s="205"/>
      <c r="IY109" s="205"/>
      <c r="IZ109" s="205"/>
      <c r="JA109" s="205"/>
      <c r="JB109" s="205"/>
      <c r="JC109" s="205"/>
      <c r="JD109" s="205"/>
      <c r="JE109" s="205"/>
      <c r="JF109" s="205"/>
      <c r="JG109" s="205"/>
      <c r="JH109" s="205"/>
      <c r="JI109" s="205"/>
      <c r="JJ109" s="205"/>
      <c r="JK109" s="205"/>
      <c r="JL109" s="205"/>
      <c r="JM109" s="205"/>
      <c r="JN109" s="205"/>
      <c r="JO109" s="205"/>
      <c r="JP109" s="205"/>
      <c r="JQ109" s="205"/>
      <c r="JR109" s="205"/>
      <c r="JS109" s="205"/>
      <c r="JT109" s="205"/>
      <c r="JU109" s="205"/>
      <c r="JV109" s="205"/>
      <c r="JW109" s="205"/>
      <c r="JX109" s="205"/>
      <c r="JY109" s="205"/>
      <c r="JZ109" s="205"/>
      <c r="KA109" s="205"/>
      <c r="KB109" s="205"/>
      <c r="KC109" s="205"/>
      <c r="KD109" s="205"/>
      <c r="KE109" s="205"/>
      <c r="KF109" s="205"/>
      <c r="KG109" s="205"/>
      <c r="KH109" s="205"/>
      <c r="KI109" s="205"/>
      <c r="KJ109" s="205"/>
      <c r="KK109" s="205"/>
      <c r="KL109" s="205"/>
      <c r="KM109" s="205"/>
      <c r="KN109" s="205"/>
      <c r="KO109" s="205"/>
      <c r="KP109" s="205"/>
      <c r="KQ109" s="205"/>
      <c r="KR109" s="205"/>
      <c r="KS109" s="205"/>
      <c r="KT109" s="205"/>
      <c r="KU109" s="205"/>
      <c r="KV109" s="205"/>
      <c r="KW109" s="205"/>
      <c r="KX109" s="205"/>
      <c r="KY109" s="205"/>
      <c r="KZ109" s="205"/>
      <c r="LA109" s="205"/>
      <c r="LB109" s="205"/>
      <c r="LC109" s="205"/>
      <c r="LD109" s="205"/>
      <c r="LE109" s="205"/>
      <c r="LF109" s="205"/>
      <c r="LG109" s="205"/>
      <c r="LH109" s="205"/>
      <c r="LI109" s="205"/>
      <c r="LJ109" s="205"/>
      <c r="LK109" s="205"/>
      <c r="LL109" s="205"/>
      <c r="LM109" s="205"/>
      <c r="LN109" s="205"/>
      <c r="LO109" s="205"/>
      <c r="LP109" s="205"/>
      <c r="LQ109" s="205"/>
      <c r="LR109" s="205"/>
      <c r="LS109" s="205"/>
      <c r="LT109" s="205"/>
      <c r="LU109" s="205"/>
      <c r="LV109" s="205"/>
      <c r="LW109" s="205"/>
      <c r="LX109" s="205"/>
      <c r="LY109" s="205"/>
      <c r="LZ109" s="205"/>
      <c r="MA109" s="205"/>
      <c r="MB109" s="205"/>
      <c r="MC109" s="205"/>
      <c r="MD109" s="205"/>
      <c r="ME109" s="205"/>
      <c r="MF109" s="205"/>
      <c r="MG109" s="205"/>
      <c r="MH109" s="205"/>
      <c r="MI109" s="205"/>
      <c r="MJ109" s="205"/>
      <c r="MK109" s="205"/>
      <c r="ML109" s="205"/>
      <c r="MM109" s="205"/>
      <c r="MN109" s="205"/>
      <c r="MO109" s="205"/>
      <c r="MP109" s="205"/>
      <c r="MQ109" s="205"/>
      <c r="MR109" s="205"/>
      <c r="MS109" s="205"/>
      <c r="MT109" s="205"/>
      <c r="MU109" s="205"/>
      <c r="MV109" s="205"/>
      <c r="MW109" s="205"/>
      <c r="MX109" s="205"/>
      <c r="MY109" s="205"/>
      <c r="MZ109" s="205"/>
      <c r="NA109" s="205"/>
      <c r="NB109" s="205"/>
      <c r="NC109" s="205"/>
      <c r="ND109" s="205"/>
      <c r="NE109" s="205"/>
      <c r="NF109" s="205"/>
      <c r="NG109" s="205"/>
      <c r="NH109" s="205"/>
      <c r="NI109" s="205"/>
      <c r="NJ109" s="205"/>
      <c r="NK109" s="205"/>
      <c r="NL109" s="205"/>
      <c r="NM109" s="205"/>
      <c r="NN109" s="205"/>
      <c r="NO109" s="205"/>
      <c r="NP109" s="205"/>
      <c r="NQ109" s="205"/>
      <c r="NR109" s="205"/>
      <c r="NS109" s="205"/>
      <c r="NT109" s="205"/>
      <c r="NU109" s="205"/>
      <c r="NV109" s="205"/>
      <c r="NW109" s="205"/>
      <c r="NX109" s="205"/>
      <c r="NY109" s="205"/>
      <c r="NZ109" s="205"/>
      <c r="OA109" s="205"/>
      <c r="OB109" s="205"/>
      <c r="OC109" s="205"/>
      <c r="OD109" s="205"/>
      <c r="OE109" s="205"/>
      <c r="OF109" s="205"/>
      <c r="OG109" s="205"/>
      <c r="OH109" s="205"/>
      <c r="OI109" s="205"/>
      <c r="OJ109" s="205"/>
      <c r="OK109" s="205"/>
      <c r="OL109" s="205"/>
      <c r="OM109" s="205"/>
      <c r="ON109" s="205"/>
      <c r="OO109" s="205"/>
      <c r="OP109" s="205"/>
      <c r="OQ109" s="205"/>
      <c r="OR109" s="205"/>
      <c r="OS109" s="205"/>
      <c r="OT109" s="205"/>
      <c r="OU109" s="205"/>
      <c r="OV109" s="205"/>
      <c r="OW109" s="205"/>
      <c r="OX109" s="205"/>
      <c r="OY109" s="205"/>
      <c r="OZ109" s="205"/>
      <c r="PA109" s="205"/>
      <c r="PB109" s="205"/>
      <c r="PC109" s="205"/>
      <c r="PD109" s="205"/>
      <c r="PE109" s="205"/>
      <c r="PF109" s="205"/>
      <c r="PG109" s="205"/>
      <c r="PH109" s="205"/>
      <c r="PI109" s="205"/>
      <c r="PJ109" s="205"/>
      <c r="PK109" s="205"/>
      <c r="PL109" s="205"/>
      <c r="PM109" s="205"/>
      <c r="PN109" s="205"/>
      <c r="PO109" s="205"/>
      <c r="PP109" s="205"/>
      <c r="PQ109" s="205"/>
      <c r="PR109" s="205"/>
      <c r="PS109" s="205"/>
      <c r="PT109" s="205"/>
      <c r="PU109" s="205"/>
      <c r="PV109" s="205"/>
      <c r="PW109" s="205"/>
      <c r="PX109" s="205"/>
      <c r="PY109" s="205"/>
      <c r="PZ109" s="205"/>
      <c r="QA109" s="205"/>
      <c r="QB109" s="205"/>
      <c r="QC109" s="205"/>
      <c r="QD109" s="205"/>
      <c r="QE109" s="205"/>
      <c r="QF109" s="205"/>
      <c r="QG109" s="205"/>
      <c r="QH109" s="205"/>
      <c r="QI109" s="205"/>
      <c r="QJ109" s="205"/>
      <c r="QK109" s="205"/>
      <c r="QL109" s="205"/>
      <c r="QM109" s="205"/>
      <c r="QN109" s="205"/>
      <c r="QO109" s="205"/>
      <c r="QP109" s="205"/>
      <c r="QQ109" s="205"/>
      <c r="QR109" s="205"/>
      <c r="QS109" s="205"/>
      <c r="QT109" s="205"/>
      <c r="QU109" s="205"/>
      <c r="QV109" s="205"/>
      <c r="QW109" s="205"/>
      <c r="QX109" s="205"/>
      <c r="QY109" s="205"/>
      <c r="QZ109" s="205"/>
      <c r="RA109" s="205"/>
      <c r="RB109" s="205"/>
      <c r="RC109" s="205"/>
      <c r="RD109" s="205"/>
      <c r="RE109" s="205"/>
      <c r="RF109" s="205"/>
      <c r="RG109" s="205"/>
      <c r="RH109" s="205"/>
      <c r="RI109" s="205"/>
      <c r="RJ109" s="205"/>
      <c r="RK109" s="205"/>
      <c r="RL109" s="205"/>
      <c r="RM109" s="205"/>
      <c r="RN109" s="205"/>
      <c r="RO109" s="205"/>
      <c r="RP109" s="205"/>
      <c r="RQ109" s="205"/>
      <c r="RR109" s="205"/>
      <c r="RS109" s="205"/>
      <c r="RT109" s="205"/>
      <c r="RU109" s="205"/>
      <c r="RV109" s="205"/>
      <c r="RW109" s="205"/>
      <c r="RX109" s="205"/>
      <c r="RY109" s="205"/>
    </row>
    <row r="110" s="195" customFormat="1" ht="14.8" spans="1:493">
      <c r="A110" s="207"/>
      <c r="B110" s="200"/>
      <c r="C110" s="203"/>
      <c r="D110" s="203"/>
      <c r="E110" s="203"/>
      <c r="F110" s="203"/>
      <c r="G110" s="203"/>
      <c r="H110" s="200"/>
      <c r="I110" s="200"/>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5"/>
      <c r="AY110" s="205"/>
      <c r="AZ110" s="205"/>
      <c r="BA110" s="205"/>
      <c r="BB110" s="205"/>
      <c r="BC110" s="205"/>
      <c r="BD110" s="205"/>
      <c r="BE110" s="205"/>
      <c r="BF110" s="205"/>
      <c r="BG110" s="205"/>
      <c r="BH110" s="205"/>
      <c r="BI110" s="205"/>
      <c r="BJ110" s="205"/>
      <c r="BK110" s="205"/>
      <c r="BL110" s="205"/>
      <c r="BM110" s="205"/>
      <c r="BN110" s="205"/>
      <c r="BO110" s="205"/>
      <c r="BP110" s="205"/>
      <c r="BQ110" s="205"/>
      <c r="BR110" s="205"/>
      <c r="BS110" s="205"/>
      <c r="BT110" s="205"/>
      <c r="BU110" s="205"/>
      <c r="BV110" s="205"/>
      <c r="BW110" s="205"/>
      <c r="BX110" s="205"/>
      <c r="BY110" s="205"/>
      <c r="BZ110" s="205"/>
      <c r="CA110" s="205"/>
      <c r="CB110" s="205"/>
      <c r="CC110" s="205"/>
      <c r="CD110" s="205"/>
      <c r="CE110" s="205"/>
      <c r="CF110" s="205"/>
      <c r="CG110" s="205"/>
      <c r="CH110" s="205"/>
      <c r="CI110" s="205"/>
      <c r="CJ110" s="205"/>
      <c r="CK110" s="205"/>
      <c r="CL110" s="205"/>
      <c r="CM110" s="205"/>
      <c r="CN110" s="205"/>
      <c r="CO110" s="205"/>
      <c r="CP110" s="205"/>
      <c r="CQ110" s="205"/>
      <c r="CR110" s="205"/>
      <c r="CS110" s="205"/>
      <c r="CT110" s="205"/>
      <c r="CU110" s="205"/>
      <c r="CV110" s="205"/>
      <c r="CW110" s="205"/>
      <c r="CX110" s="205"/>
      <c r="CY110" s="205"/>
      <c r="CZ110" s="205"/>
      <c r="DA110" s="205"/>
      <c r="DB110" s="205"/>
      <c r="DC110" s="205"/>
      <c r="DD110" s="205"/>
      <c r="DE110" s="205"/>
      <c r="DF110" s="205"/>
      <c r="DG110" s="205"/>
      <c r="DH110" s="205"/>
      <c r="DI110" s="205"/>
      <c r="DJ110" s="205"/>
      <c r="DK110" s="205"/>
      <c r="DL110" s="205"/>
      <c r="DM110" s="205"/>
      <c r="DN110" s="205"/>
      <c r="DO110" s="205"/>
      <c r="DP110" s="205"/>
      <c r="DQ110" s="205"/>
      <c r="DR110" s="205"/>
      <c r="DS110" s="205"/>
      <c r="DT110" s="205"/>
      <c r="DU110" s="205"/>
      <c r="DV110" s="205"/>
      <c r="DW110" s="205"/>
      <c r="DX110" s="205"/>
      <c r="DY110" s="205"/>
      <c r="DZ110" s="205"/>
      <c r="EA110" s="205"/>
      <c r="EB110" s="205"/>
      <c r="EC110" s="205"/>
      <c r="ED110" s="205"/>
      <c r="EE110" s="205"/>
      <c r="EF110" s="205"/>
      <c r="EG110" s="205"/>
      <c r="EH110" s="205"/>
      <c r="EI110" s="205"/>
      <c r="EJ110" s="205"/>
      <c r="EK110" s="205"/>
      <c r="EL110" s="205"/>
      <c r="EM110" s="205"/>
      <c r="EN110" s="205"/>
      <c r="EO110" s="205"/>
      <c r="EP110" s="205"/>
      <c r="EQ110" s="205"/>
      <c r="ER110" s="205"/>
      <c r="ES110" s="205"/>
      <c r="ET110" s="205"/>
      <c r="EU110" s="205"/>
      <c r="EV110" s="205"/>
      <c r="EW110" s="205"/>
      <c r="EX110" s="205"/>
      <c r="EY110" s="205"/>
      <c r="EZ110" s="205"/>
      <c r="FA110" s="205"/>
      <c r="FB110" s="205"/>
      <c r="FC110" s="205"/>
      <c r="FD110" s="205"/>
      <c r="FE110" s="205"/>
      <c r="FF110" s="205"/>
      <c r="FG110" s="205"/>
      <c r="FH110" s="205"/>
      <c r="FI110" s="205"/>
      <c r="FJ110" s="205"/>
      <c r="FK110" s="205"/>
      <c r="FL110" s="205"/>
      <c r="FM110" s="205"/>
      <c r="FN110" s="205"/>
      <c r="FO110" s="205"/>
      <c r="FP110" s="205"/>
      <c r="FQ110" s="205"/>
      <c r="FR110" s="205"/>
      <c r="FS110" s="205"/>
      <c r="FT110" s="205"/>
      <c r="FU110" s="205"/>
      <c r="FV110" s="205"/>
      <c r="FW110" s="205"/>
      <c r="FX110" s="205"/>
      <c r="FY110" s="205"/>
      <c r="FZ110" s="205"/>
      <c r="GA110" s="205"/>
      <c r="GB110" s="205"/>
      <c r="GC110" s="205"/>
      <c r="GD110" s="205"/>
      <c r="GE110" s="205"/>
      <c r="GF110" s="205"/>
      <c r="GG110" s="205"/>
      <c r="GH110" s="205"/>
      <c r="GI110" s="205"/>
      <c r="GJ110" s="205"/>
      <c r="GK110" s="205"/>
      <c r="GL110" s="205"/>
      <c r="GM110" s="205"/>
      <c r="GN110" s="205"/>
      <c r="GO110" s="205"/>
      <c r="GP110" s="205"/>
      <c r="GQ110" s="205"/>
      <c r="GR110" s="205"/>
      <c r="GS110" s="205"/>
      <c r="GT110" s="205"/>
      <c r="GU110" s="205"/>
      <c r="GV110" s="205"/>
      <c r="GW110" s="205"/>
      <c r="GX110" s="205"/>
      <c r="GY110" s="205"/>
      <c r="GZ110" s="205"/>
      <c r="HA110" s="205"/>
      <c r="HB110" s="205"/>
      <c r="HC110" s="205"/>
      <c r="HD110" s="205"/>
      <c r="HE110" s="205"/>
      <c r="HF110" s="205"/>
      <c r="HG110" s="205"/>
      <c r="HH110" s="205"/>
      <c r="HI110" s="205"/>
      <c r="HJ110" s="205"/>
      <c r="HK110" s="205"/>
      <c r="HL110" s="205"/>
      <c r="HM110" s="205"/>
      <c r="HN110" s="205"/>
      <c r="HO110" s="205"/>
      <c r="HP110" s="205"/>
      <c r="HQ110" s="205"/>
      <c r="HR110" s="205"/>
      <c r="HS110" s="205"/>
      <c r="HT110" s="205"/>
      <c r="HU110" s="205"/>
      <c r="HV110" s="205"/>
      <c r="HW110" s="205"/>
      <c r="HX110" s="205"/>
      <c r="HY110" s="205"/>
      <c r="HZ110" s="205"/>
      <c r="IA110" s="205"/>
      <c r="IB110" s="205"/>
      <c r="IC110" s="205"/>
      <c r="ID110" s="205"/>
      <c r="IE110" s="205"/>
      <c r="IF110" s="205"/>
      <c r="IG110" s="205"/>
      <c r="IH110" s="205"/>
      <c r="II110" s="205"/>
      <c r="IJ110" s="205"/>
      <c r="IK110" s="205"/>
      <c r="IL110" s="205"/>
      <c r="IM110" s="205"/>
      <c r="IN110" s="205"/>
      <c r="IO110" s="205"/>
      <c r="IP110" s="205"/>
      <c r="IQ110" s="205"/>
      <c r="IR110" s="205"/>
      <c r="IS110" s="205"/>
      <c r="IT110" s="205"/>
      <c r="IU110" s="205"/>
      <c r="IV110" s="205"/>
      <c r="IW110" s="205"/>
      <c r="IX110" s="205"/>
      <c r="IY110" s="205"/>
      <c r="IZ110" s="205"/>
      <c r="JA110" s="205"/>
      <c r="JB110" s="205"/>
      <c r="JC110" s="205"/>
      <c r="JD110" s="205"/>
      <c r="JE110" s="205"/>
      <c r="JF110" s="205"/>
      <c r="JG110" s="205"/>
      <c r="JH110" s="205"/>
      <c r="JI110" s="205"/>
      <c r="JJ110" s="205"/>
      <c r="JK110" s="205"/>
      <c r="JL110" s="205"/>
      <c r="JM110" s="205"/>
      <c r="JN110" s="205"/>
      <c r="JO110" s="205"/>
      <c r="JP110" s="205"/>
      <c r="JQ110" s="205"/>
      <c r="JR110" s="205"/>
      <c r="JS110" s="205"/>
      <c r="JT110" s="205"/>
      <c r="JU110" s="205"/>
      <c r="JV110" s="205"/>
      <c r="JW110" s="205"/>
      <c r="JX110" s="205"/>
      <c r="JY110" s="205"/>
      <c r="JZ110" s="205"/>
      <c r="KA110" s="205"/>
      <c r="KB110" s="205"/>
      <c r="KC110" s="205"/>
      <c r="KD110" s="205"/>
      <c r="KE110" s="205"/>
      <c r="KF110" s="205"/>
      <c r="KG110" s="205"/>
      <c r="KH110" s="205"/>
      <c r="KI110" s="205"/>
      <c r="KJ110" s="205"/>
      <c r="KK110" s="205"/>
      <c r="KL110" s="205"/>
      <c r="KM110" s="205"/>
      <c r="KN110" s="205"/>
      <c r="KO110" s="205"/>
      <c r="KP110" s="205"/>
      <c r="KQ110" s="205"/>
      <c r="KR110" s="205"/>
      <c r="KS110" s="205"/>
      <c r="KT110" s="205"/>
      <c r="KU110" s="205"/>
      <c r="KV110" s="205"/>
      <c r="KW110" s="205"/>
      <c r="KX110" s="205"/>
      <c r="KY110" s="205"/>
      <c r="KZ110" s="205"/>
      <c r="LA110" s="205"/>
      <c r="LB110" s="205"/>
      <c r="LC110" s="205"/>
      <c r="LD110" s="205"/>
      <c r="LE110" s="205"/>
      <c r="LF110" s="205"/>
      <c r="LG110" s="205"/>
      <c r="LH110" s="205"/>
      <c r="LI110" s="205"/>
      <c r="LJ110" s="205"/>
      <c r="LK110" s="205"/>
      <c r="LL110" s="205"/>
      <c r="LM110" s="205"/>
      <c r="LN110" s="205"/>
      <c r="LO110" s="205"/>
      <c r="LP110" s="205"/>
      <c r="LQ110" s="205"/>
      <c r="LR110" s="205"/>
      <c r="LS110" s="205"/>
      <c r="LT110" s="205"/>
      <c r="LU110" s="205"/>
      <c r="LV110" s="205"/>
      <c r="LW110" s="205"/>
      <c r="LX110" s="205"/>
      <c r="LY110" s="205"/>
      <c r="LZ110" s="205"/>
      <c r="MA110" s="205"/>
      <c r="MB110" s="205"/>
      <c r="MC110" s="205"/>
      <c r="MD110" s="205"/>
      <c r="ME110" s="205"/>
      <c r="MF110" s="205"/>
      <c r="MG110" s="205"/>
      <c r="MH110" s="205"/>
      <c r="MI110" s="205"/>
      <c r="MJ110" s="205"/>
      <c r="MK110" s="205"/>
      <c r="ML110" s="205"/>
      <c r="MM110" s="205"/>
      <c r="MN110" s="205"/>
      <c r="MO110" s="205"/>
      <c r="MP110" s="205"/>
      <c r="MQ110" s="205"/>
      <c r="MR110" s="205"/>
      <c r="MS110" s="205"/>
      <c r="MT110" s="205"/>
      <c r="MU110" s="205"/>
      <c r="MV110" s="205"/>
      <c r="MW110" s="205"/>
      <c r="MX110" s="205"/>
      <c r="MY110" s="205"/>
      <c r="MZ110" s="205"/>
      <c r="NA110" s="205"/>
      <c r="NB110" s="205"/>
      <c r="NC110" s="205"/>
      <c r="ND110" s="205"/>
      <c r="NE110" s="205"/>
      <c r="NF110" s="205"/>
      <c r="NG110" s="205"/>
      <c r="NH110" s="205"/>
      <c r="NI110" s="205"/>
      <c r="NJ110" s="205"/>
      <c r="NK110" s="205"/>
      <c r="NL110" s="205"/>
      <c r="NM110" s="205"/>
      <c r="NN110" s="205"/>
      <c r="NO110" s="205"/>
      <c r="NP110" s="205"/>
      <c r="NQ110" s="205"/>
      <c r="NR110" s="205"/>
      <c r="NS110" s="205"/>
      <c r="NT110" s="205"/>
      <c r="NU110" s="205"/>
      <c r="NV110" s="205"/>
      <c r="NW110" s="205"/>
      <c r="NX110" s="205"/>
      <c r="NY110" s="205"/>
      <c r="NZ110" s="205"/>
      <c r="OA110" s="205"/>
      <c r="OB110" s="205"/>
      <c r="OC110" s="205"/>
      <c r="OD110" s="205"/>
      <c r="OE110" s="205"/>
      <c r="OF110" s="205"/>
      <c r="OG110" s="205"/>
      <c r="OH110" s="205"/>
      <c r="OI110" s="205"/>
      <c r="OJ110" s="205"/>
      <c r="OK110" s="205"/>
      <c r="OL110" s="205"/>
      <c r="OM110" s="205"/>
      <c r="ON110" s="205"/>
      <c r="OO110" s="205"/>
      <c r="OP110" s="205"/>
      <c r="OQ110" s="205"/>
      <c r="OR110" s="205"/>
      <c r="OS110" s="205"/>
      <c r="OT110" s="205"/>
      <c r="OU110" s="205"/>
      <c r="OV110" s="205"/>
      <c r="OW110" s="205"/>
      <c r="OX110" s="205"/>
      <c r="OY110" s="205"/>
      <c r="OZ110" s="205"/>
      <c r="PA110" s="205"/>
      <c r="PB110" s="205"/>
      <c r="PC110" s="205"/>
      <c r="PD110" s="205"/>
      <c r="PE110" s="205"/>
      <c r="PF110" s="205"/>
      <c r="PG110" s="205"/>
      <c r="PH110" s="205"/>
      <c r="PI110" s="205"/>
      <c r="PJ110" s="205"/>
      <c r="PK110" s="205"/>
      <c r="PL110" s="205"/>
      <c r="PM110" s="205"/>
      <c r="PN110" s="205"/>
      <c r="PO110" s="205"/>
      <c r="PP110" s="205"/>
      <c r="PQ110" s="205"/>
      <c r="PR110" s="205"/>
      <c r="PS110" s="205"/>
      <c r="PT110" s="205"/>
      <c r="PU110" s="205"/>
      <c r="PV110" s="205"/>
      <c r="PW110" s="205"/>
      <c r="PX110" s="205"/>
      <c r="PY110" s="205"/>
      <c r="PZ110" s="205"/>
      <c r="QA110" s="205"/>
      <c r="QB110" s="205"/>
      <c r="QC110" s="205"/>
      <c r="QD110" s="205"/>
      <c r="QE110" s="205"/>
      <c r="QF110" s="205"/>
      <c r="QG110" s="205"/>
      <c r="QH110" s="205"/>
      <c r="QI110" s="205"/>
      <c r="QJ110" s="205"/>
      <c r="QK110" s="205"/>
      <c r="QL110" s="205"/>
      <c r="QM110" s="205"/>
      <c r="QN110" s="205"/>
      <c r="QO110" s="205"/>
      <c r="QP110" s="205"/>
      <c r="QQ110" s="205"/>
      <c r="QR110" s="205"/>
      <c r="QS110" s="205"/>
      <c r="QT110" s="205"/>
      <c r="QU110" s="205"/>
      <c r="QV110" s="205"/>
      <c r="QW110" s="205"/>
      <c r="QX110" s="205"/>
      <c r="QY110" s="205"/>
      <c r="QZ110" s="205"/>
      <c r="RA110" s="205"/>
      <c r="RB110" s="205"/>
      <c r="RC110" s="205"/>
      <c r="RD110" s="205"/>
      <c r="RE110" s="205"/>
      <c r="RF110" s="205"/>
      <c r="RG110" s="205"/>
      <c r="RH110" s="205"/>
      <c r="RI110" s="205"/>
      <c r="RJ110" s="205"/>
      <c r="RK110" s="205"/>
      <c r="RL110" s="205"/>
      <c r="RM110" s="205"/>
      <c r="RN110" s="205"/>
      <c r="RO110" s="205"/>
      <c r="RP110" s="205"/>
      <c r="RQ110" s="205"/>
      <c r="RR110" s="205"/>
      <c r="RS110" s="205"/>
      <c r="RT110" s="205"/>
      <c r="RU110" s="205"/>
      <c r="RV110" s="205"/>
      <c r="RW110" s="205"/>
      <c r="RX110" s="205"/>
      <c r="RY110" s="205"/>
    </row>
    <row r="111" s="195" customFormat="1" ht="14.8" spans="1:493">
      <c r="A111" s="207"/>
      <c r="B111" s="200"/>
      <c r="C111" s="203"/>
      <c r="D111" s="203"/>
      <c r="E111" s="203"/>
      <c r="F111" s="203"/>
      <c r="G111" s="203"/>
      <c r="H111" s="200"/>
      <c r="I111" s="200"/>
      <c r="J111" s="205"/>
      <c r="K111" s="205"/>
      <c r="L111" s="205"/>
      <c r="M111" s="205"/>
      <c r="N111" s="205"/>
      <c r="O111" s="205"/>
      <c r="P111" s="205"/>
      <c r="Q111" s="205"/>
      <c r="R111" s="205"/>
      <c r="S111" s="205"/>
      <c r="T111" s="205"/>
      <c r="U111" s="205"/>
      <c r="V111" s="205"/>
      <c r="W111" s="205"/>
      <c r="X111" s="205"/>
      <c r="Y111" s="205"/>
      <c r="Z111" s="205"/>
      <c r="AA111" s="205"/>
      <c r="AB111" s="205"/>
      <c r="AC111" s="205"/>
      <c r="AD111" s="205"/>
      <c r="AE111" s="205"/>
      <c r="AF111" s="205"/>
      <c r="AG111" s="205"/>
      <c r="AH111" s="205"/>
      <c r="AI111" s="205"/>
      <c r="AJ111" s="205"/>
      <c r="AK111" s="205"/>
      <c r="AL111" s="205"/>
      <c r="AM111" s="205"/>
      <c r="AN111" s="205"/>
      <c r="AO111" s="205"/>
      <c r="AP111" s="205"/>
      <c r="AQ111" s="205"/>
      <c r="AR111" s="205"/>
      <c r="AS111" s="205"/>
      <c r="AT111" s="205"/>
      <c r="AU111" s="205"/>
      <c r="AV111" s="205"/>
      <c r="AW111" s="205"/>
      <c r="AX111" s="205"/>
      <c r="AY111" s="205"/>
      <c r="AZ111" s="205"/>
      <c r="BA111" s="205"/>
      <c r="BB111" s="205"/>
      <c r="BC111" s="205"/>
      <c r="BD111" s="205"/>
      <c r="BE111" s="205"/>
      <c r="BF111" s="205"/>
      <c r="BG111" s="205"/>
      <c r="BH111" s="205"/>
      <c r="BI111" s="205"/>
      <c r="BJ111" s="205"/>
      <c r="BK111" s="205"/>
      <c r="BL111" s="205"/>
      <c r="BM111" s="205"/>
      <c r="BN111" s="205"/>
      <c r="BO111" s="205"/>
      <c r="BP111" s="205"/>
      <c r="BQ111" s="205"/>
      <c r="BR111" s="205"/>
      <c r="BS111" s="205"/>
      <c r="BT111" s="205"/>
      <c r="BU111" s="205"/>
      <c r="BV111" s="205"/>
      <c r="BW111" s="205"/>
      <c r="BX111" s="205"/>
      <c r="BY111" s="205"/>
      <c r="BZ111" s="205"/>
      <c r="CA111" s="205"/>
      <c r="CB111" s="205"/>
      <c r="CC111" s="205"/>
      <c r="CD111" s="205"/>
      <c r="CE111" s="205"/>
      <c r="CF111" s="205"/>
      <c r="CG111" s="205"/>
      <c r="CH111" s="205"/>
      <c r="CI111" s="205"/>
      <c r="CJ111" s="205"/>
      <c r="CK111" s="205"/>
      <c r="CL111" s="205"/>
      <c r="CM111" s="205"/>
      <c r="CN111" s="205"/>
      <c r="CO111" s="205"/>
      <c r="CP111" s="205"/>
      <c r="CQ111" s="205"/>
      <c r="CR111" s="205"/>
      <c r="CS111" s="205"/>
      <c r="CT111" s="205"/>
      <c r="CU111" s="205"/>
      <c r="CV111" s="205"/>
      <c r="CW111" s="205"/>
      <c r="CX111" s="205"/>
      <c r="CY111" s="205"/>
      <c r="CZ111" s="205"/>
      <c r="DA111" s="205"/>
      <c r="DB111" s="205"/>
      <c r="DC111" s="205"/>
      <c r="DD111" s="205"/>
      <c r="DE111" s="205"/>
      <c r="DF111" s="205"/>
      <c r="DG111" s="205"/>
      <c r="DH111" s="205"/>
      <c r="DI111" s="205"/>
      <c r="DJ111" s="205"/>
      <c r="DK111" s="205"/>
      <c r="DL111" s="205"/>
      <c r="DM111" s="205"/>
      <c r="DN111" s="205"/>
      <c r="DO111" s="205"/>
      <c r="DP111" s="205"/>
      <c r="DQ111" s="205"/>
      <c r="DR111" s="205"/>
      <c r="DS111" s="205"/>
      <c r="DT111" s="205"/>
      <c r="DU111" s="205"/>
      <c r="DV111" s="205"/>
      <c r="DW111" s="205"/>
      <c r="DX111" s="205"/>
      <c r="DY111" s="205"/>
      <c r="DZ111" s="205"/>
      <c r="EA111" s="205"/>
      <c r="EB111" s="205"/>
      <c r="EC111" s="205"/>
      <c r="ED111" s="205"/>
      <c r="EE111" s="205"/>
      <c r="EF111" s="205"/>
      <c r="EG111" s="205"/>
      <c r="EH111" s="205"/>
      <c r="EI111" s="205"/>
      <c r="EJ111" s="205"/>
      <c r="EK111" s="205"/>
      <c r="EL111" s="205"/>
      <c r="EM111" s="205"/>
      <c r="EN111" s="205"/>
      <c r="EO111" s="205"/>
      <c r="EP111" s="205"/>
      <c r="EQ111" s="205"/>
      <c r="ER111" s="205"/>
      <c r="ES111" s="205"/>
      <c r="ET111" s="205"/>
      <c r="EU111" s="205"/>
      <c r="EV111" s="205"/>
      <c r="EW111" s="205"/>
      <c r="EX111" s="205"/>
      <c r="EY111" s="205"/>
      <c r="EZ111" s="205"/>
      <c r="FA111" s="205"/>
      <c r="FB111" s="205"/>
      <c r="FC111" s="205"/>
      <c r="FD111" s="205"/>
      <c r="FE111" s="205"/>
      <c r="FF111" s="205"/>
      <c r="FG111" s="205"/>
      <c r="FH111" s="205"/>
      <c r="FI111" s="205"/>
      <c r="FJ111" s="205"/>
      <c r="FK111" s="205"/>
      <c r="FL111" s="205"/>
      <c r="FM111" s="205"/>
      <c r="FN111" s="205"/>
      <c r="FO111" s="205"/>
      <c r="FP111" s="205"/>
      <c r="FQ111" s="205"/>
      <c r="FR111" s="205"/>
      <c r="FS111" s="205"/>
      <c r="FT111" s="205"/>
      <c r="FU111" s="205"/>
      <c r="FV111" s="205"/>
      <c r="FW111" s="205"/>
      <c r="FX111" s="205"/>
      <c r="FY111" s="205"/>
      <c r="FZ111" s="205"/>
      <c r="GA111" s="205"/>
      <c r="GB111" s="205"/>
      <c r="GC111" s="205"/>
      <c r="GD111" s="205"/>
      <c r="GE111" s="205"/>
      <c r="GF111" s="205"/>
      <c r="GG111" s="205"/>
      <c r="GH111" s="205"/>
      <c r="GI111" s="205"/>
      <c r="GJ111" s="205"/>
      <c r="GK111" s="205"/>
      <c r="GL111" s="205"/>
      <c r="GM111" s="205"/>
      <c r="GN111" s="205"/>
      <c r="GO111" s="205"/>
      <c r="GP111" s="205"/>
      <c r="GQ111" s="205"/>
      <c r="GR111" s="205"/>
      <c r="GS111" s="205"/>
      <c r="GT111" s="205"/>
      <c r="GU111" s="205"/>
      <c r="GV111" s="205"/>
      <c r="GW111" s="205"/>
      <c r="GX111" s="205"/>
      <c r="GY111" s="205"/>
      <c r="GZ111" s="205"/>
      <c r="HA111" s="205"/>
      <c r="HB111" s="205"/>
      <c r="HC111" s="205"/>
      <c r="HD111" s="205"/>
      <c r="HE111" s="205"/>
      <c r="HF111" s="205"/>
      <c r="HG111" s="205"/>
      <c r="HH111" s="205"/>
      <c r="HI111" s="205"/>
      <c r="HJ111" s="205"/>
      <c r="HK111" s="205"/>
      <c r="HL111" s="205"/>
      <c r="HM111" s="205"/>
      <c r="HN111" s="205"/>
      <c r="HO111" s="205"/>
      <c r="HP111" s="205"/>
      <c r="HQ111" s="205"/>
      <c r="HR111" s="205"/>
      <c r="HS111" s="205"/>
      <c r="HT111" s="205"/>
      <c r="HU111" s="205"/>
      <c r="HV111" s="205"/>
      <c r="HW111" s="205"/>
      <c r="HX111" s="205"/>
      <c r="HY111" s="205"/>
      <c r="HZ111" s="205"/>
      <c r="IA111" s="205"/>
      <c r="IB111" s="205"/>
      <c r="IC111" s="205"/>
      <c r="ID111" s="205"/>
      <c r="IE111" s="205"/>
      <c r="IF111" s="205"/>
      <c r="IG111" s="205"/>
      <c r="IH111" s="205"/>
      <c r="II111" s="205"/>
      <c r="IJ111" s="205"/>
      <c r="IK111" s="205"/>
      <c r="IL111" s="205"/>
      <c r="IM111" s="205"/>
      <c r="IN111" s="205"/>
      <c r="IO111" s="205"/>
      <c r="IP111" s="205"/>
      <c r="IQ111" s="205"/>
      <c r="IR111" s="205"/>
      <c r="IS111" s="205"/>
      <c r="IT111" s="205"/>
      <c r="IU111" s="205"/>
      <c r="IV111" s="205"/>
      <c r="IW111" s="205"/>
      <c r="IX111" s="205"/>
      <c r="IY111" s="205"/>
      <c r="IZ111" s="205"/>
      <c r="JA111" s="205"/>
      <c r="JB111" s="205"/>
      <c r="JC111" s="205"/>
      <c r="JD111" s="205"/>
      <c r="JE111" s="205"/>
      <c r="JF111" s="205"/>
      <c r="JG111" s="205"/>
      <c r="JH111" s="205"/>
      <c r="JI111" s="205"/>
      <c r="JJ111" s="205"/>
      <c r="JK111" s="205"/>
      <c r="JL111" s="205"/>
      <c r="JM111" s="205"/>
      <c r="JN111" s="205"/>
      <c r="JO111" s="205"/>
      <c r="JP111" s="205"/>
      <c r="JQ111" s="205"/>
      <c r="JR111" s="205"/>
      <c r="JS111" s="205"/>
      <c r="JT111" s="205"/>
      <c r="JU111" s="205"/>
      <c r="JV111" s="205"/>
      <c r="JW111" s="205"/>
      <c r="JX111" s="205"/>
      <c r="JY111" s="205"/>
      <c r="JZ111" s="205"/>
      <c r="KA111" s="205"/>
      <c r="KB111" s="205"/>
      <c r="KC111" s="205"/>
      <c r="KD111" s="205"/>
      <c r="KE111" s="205"/>
      <c r="KF111" s="205"/>
      <c r="KG111" s="205"/>
      <c r="KH111" s="205"/>
      <c r="KI111" s="205"/>
      <c r="KJ111" s="205"/>
      <c r="KK111" s="205"/>
      <c r="KL111" s="205"/>
      <c r="KM111" s="205"/>
      <c r="KN111" s="205"/>
      <c r="KO111" s="205"/>
      <c r="KP111" s="205"/>
      <c r="KQ111" s="205"/>
      <c r="KR111" s="205"/>
      <c r="KS111" s="205"/>
      <c r="KT111" s="205"/>
      <c r="KU111" s="205"/>
      <c r="KV111" s="205"/>
      <c r="KW111" s="205"/>
      <c r="KX111" s="205"/>
      <c r="KY111" s="205"/>
      <c r="KZ111" s="205"/>
      <c r="LA111" s="205"/>
      <c r="LB111" s="205"/>
      <c r="LC111" s="205"/>
      <c r="LD111" s="205"/>
      <c r="LE111" s="205"/>
      <c r="LF111" s="205"/>
      <c r="LG111" s="205"/>
      <c r="LH111" s="205"/>
      <c r="LI111" s="205"/>
      <c r="LJ111" s="205"/>
      <c r="LK111" s="205"/>
      <c r="LL111" s="205"/>
      <c r="LM111" s="205"/>
      <c r="LN111" s="205"/>
      <c r="LO111" s="205"/>
      <c r="LP111" s="205"/>
      <c r="LQ111" s="205"/>
      <c r="LR111" s="205"/>
      <c r="LS111" s="205"/>
      <c r="LT111" s="205"/>
      <c r="LU111" s="205"/>
      <c r="LV111" s="205"/>
      <c r="LW111" s="205"/>
      <c r="LX111" s="205"/>
      <c r="LY111" s="205"/>
      <c r="LZ111" s="205"/>
      <c r="MA111" s="205"/>
      <c r="MB111" s="205"/>
      <c r="MC111" s="205"/>
      <c r="MD111" s="205"/>
      <c r="ME111" s="205"/>
      <c r="MF111" s="205"/>
      <c r="MG111" s="205"/>
      <c r="MH111" s="205"/>
      <c r="MI111" s="205"/>
      <c r="MJ111" s="205"/>
      <c r="MK111" s="205"/>
      <c r="ML111" s="205"/>
      <c r="MM111" s="205"/>
      <c r="MN111" s="205"/>
      <c r="MO111" s="205"/>
      <c r="MP111" s="205"/>
      <c r="MQ111" s="205"/>
      <c r="MR111" s="205"/>
      <c r="MS111" s="205"/>
      <c r="MT111" s="205"/>
      <c r="MU111" s="205"/>
      <c r="MV111" s="205"/>
      <c r="MW111" s="205"/>
      <c r="MX111" s="205"/>
      <c r="MY111" s="205"/>
      <c r="MZ111" s="205"/>
      <c r="NA111" s="205"/>
      <c r="NB111" s="205"/>
      <c r="NC111" s="205"/>
      <c r="ND111" s="205"/>
      <c r="NE111" s="205"/>
      <c r="NF111" s="205"/>
      <c r="NG111" s="205"/>
      <c r="NH111" s="205"/>
      <c r="NI111" s="205"/>
      <c r="NJ111" s="205"/>
      <c r="NK111" s="205"/>
      <c r="NL111" s="205"/>
      <c r="NM111" s="205"/>
      <c r="NN111" s="205"/>
      <c r="NO111" s="205"/>
      <c r="NP111" s="205"/>
      <c r="NQ111" s="205"/>
      <c r="NR111" s="205"/>
      <c r="NS111" s="205"/>
      <c r="NT111" s="205"/>
      <c r="NU111" s="205"/>
      <c r="NV111" s="205"/>
      <c r="NW111" s="205"/>
      <c r="NX111" s="205"/>
      <c r="NY111" s="205"/>
      <c r="NZ111" s="205"/>
      <c r="OA111" s="205"/>
      <c r="OB111" s="205"/>
      <c r="OC111" s="205"/>
      <c r="OD111" s="205"/>
      <c r="OE111" s="205"/>
      <c r="OF111" s="205"/>
      <c r="OG111" s="205"/>
      <c r="OH111" s="205"/>
      <c r="OI111" s="205"/>
      <c r="OJ111" s="205"/>
      <c r="OK111" s="205"/>
      <c r="OL111" s="205"/>
      <c r="OM111" s="205"/>
      <c r="ON111" s="205"/>
      <c r="OO111" s="205"/>
      <c r="OP111" s="205"/>
      <c r="OQ111" s="205"/>
      <c r="OR111" s="205"/>
      <c r="OS111" s="205"/>
      <c r="OT111" s="205"/>
      <c r="OU111" s="205"/>
      <c r="OV111" s="205"/>
      <c r="OW111" s="205"/>
      <c r="OX111" s="205"/>
      <c r="OY111" s="205"/>
      <c r="OZ111" s="205"/>
      <c r="PA111" s="205"/>
      <c r="PB111" s="205"/>
      <c r="PC111" s="205"/>
      <c r="PD111" s="205"/>
      <c r="PE111" s="205"/>
      <c r="PF111" s="205"/>
      <c r="PG111" s="205"/>
      <c r="PH111" s="205"/>
      <c r="PI111" s="205"/>
      <c r="PJ111" s="205"/>
      <c r="PK111" s="205"/>
      <c r="PL111" s="205"/>
      <c r="PM111" s="205"/>
      <c r="PN111" s="205"/>
      <c r="PO111" s="205"/>
      <c r="PP111" s="205"/>
      <c r="PQ111" s="205"/>
      <c r="PR111" s="205"/>
      <c r="PS111" s="205"/>
      <c r="PT111" s="205"/>
      <c r="PU111" s="205"/>
      <c r="PV111" s="205"/>
      <c r="PW111" s="205"/>
      <c r="PX111" s="205"/>
      <c r="PY111" s="205"/>
      <c r="PZ111" s="205"/>
      <c r="QA111" s="205"/>
      <c r="QB111" s="205"/>
      <c r="QC111" s="205"/>
      <c r="QD111" s="205"/>
      <c r="QE111" s="205"/>
      <c r="QF111" s="205"/>
      <c r="QG111" s="205"/>
      <c r="QH111" s="205"/>
      <c r="QI111" s="205"/>
      <c r="QJ111" s="205"/>
      <c r="QK111" s="205"/>
      <c r="QL111" s="205"/>
      <c r="QM111" s="205"/>
      <c r="QN111" s="205"/>
      <c r="QO111" s="205"/>
      <c r="QP111" s="205"/>
      <c r="QQ111" s="205"/>
      <c r="QR111" s="205"/>
      <c r="QS111" s="205"/>
      <c r="QT111" s="205"/>
      <c r="QU111" s="205"/>
      <c r="QV111" s="205"/>
      <c r="QW111" s="205"/>
      <c r="QX111" s="205"/>
      <c r="QY111" s="205"/>
      <c r="QZ111" s="205"/>
      <c r="RA111" s="205"/>
      <c r="RB111" s="205"/>
      <c r="RC111" s="205"/>
      <c r="RD111" s="205"/>
      <c r="RE111" s="205"/>
      <c r="RF111" s="205"/>
      <c r="RG111" s="205"/>
      <c r="RH111" s="205"/>
      <c r="RI111" s="205"/>
      <c r="RJ111" s="205"/>
      <c r="RK111" s="205"/>
      <c r="RL111" s="205"/>
      <c r="RM111" s="205"/>
      <c r="RN111" s="205"/>
      <c r="RO111" s="205"/>
      <c r="RP111" s="205"/>
      <c r="RQ111" s="205"/>
      <c r="RR111" s="205"/>
      <c r="RS111" s="205"/>
      <c r="RT111" s="205"/>
      <c r="RU111" s="205"/>
      <c r="RV111" s="205"/>
      <c r="RW111" s="205"/>
      <c r="RX111" s="205"/>
      <c r="RY111" s="205"/>
    </row>
    <row r="112" s="195" customFormat="1" ht="14.8" spans="1:493">
      <c r="A112" s="207"/>
      <c r="B112" s="200"/>
      <c r="C112" s="203"/>
      <c r="D112" s="203"/>
      <c r="E112" s="203"/>
      <c r="F112" s="203"/>
      <c r="G112" s="203"/>
      <c r="H112" s="200"/>
      <c r="I112" s="200"/>
      <c r="J112" s="205"/>
      <c r="K112" s="205"/>
      <c r="L112" s="205"/>
      <c r="M112" s="205"/>
      <c r="N112" s="205"/>
      <c r="O112" s="205"/>
      <c r="P112" s="205"/>
      <c r="Q112" s="205"/>
      <c r="R112" s="205"/>
      <c r="S112" s="205"/>
      <c r="T112" s="205"/>
      <c r="U112" s="205"/>
      <c r="V112" s="205"/>
      <c r="W112" s="205"/>
      <c r="X112" s="205"/>
      <c r="Y112" s="205"/>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5"/>
      <c r="AY112" s="205"/>
      <c r="AZ112" s="205"/>
      <c r="BA112" s="205"/>
      <c r="BB112" s="205"/>
      <c r="BC112" s="205"/>
      <c r="BD112" s="205"/>
      <c r="BE112" s="205"/>
      <c r="BF112" s="205"/>
      <c r="BG112" s="205"/>
      <c r="BH112" s="205"/>
      <c r="BI112" s="205"/>
      <c r="BJ112" s="205"/>
      <c r="BK112" s="205"/>
      <c r="BL112" s="205"/>
      <c r="BM112" s="205"/>
      <c r="BN112" s="205"/>
      <c r="BO112" s="205"/>
      <c r="BP112" s="205"/>
      <c r="BQ112" s="205"/>
      <c r="BR112" s="205"/>
      <c r="BS112" s="205"/>
      <c r="BT112" s="205"/>
      <c r="BU112" s="205"/>
      <c r="BV112" s="205"/>
      <c r="BW112" s="205"/>
      <c r="BX112" s="205"/>
      <c r="BY112" s="205"/>
      <c r="BZ112" s="205"/>
      <c r="CA112" s="205"/>
      <c r="CB112" s="205"/>
      <c r="CC112" s="205"/>
      <c r="CD112" s="205"/>
      <c r="CE112" s="205"/>
      <c r="CF112" s="205"/>
      <c r="CG112" s="205"/>
      <c r="CH112" s="205"/>
      <c r="CI112" s="205"/>
      <c r="CJ112" s="205"/>
      <c r="CK112" s="205"/>
      <c r="CL112" s="205"/>
      <c r="CM112" s="205"/>
      <c r="CN112" s="205"/>
      <c r="CO112" s="205"/>
      <c r="CP112" s="205"/>
      <c r="CQ112" s="205"/>
      <c r="CR112" s="205"/>
      <c r="CS112" s="205"/>
      <c r="CT112" s="205"/>
      <c r="CU112" s="205"/>
      <c r="CV112" s="205"/>
      <c r="CW112" s="205"/>
      <c r="CX112" s="205"/>
      <c r="CY112" s="205"/>
      <c r="CZ112" s="205"/>
      <c r="DA112" s="205"/>
      <c r="DB112" s="205"/>
      <c r="DC112" s="205"/>
      <c r="DD112" s="205"/>
      <c r="DE112" s="205"/>
      <c r="DF112" s="205"/>
      <c r="DG112" s="205"/>
      <c r="DH112" s="205"/>
      <c r="DI112" s="205"/>
      <c r="DJ112" s="205"/>
      <c r="DK112" s="205"/>
      <c r="DL112" s="205"/>
      <c r="DM112" s="205"/>
      <c r="DN112" s="205"/>
      <c r="DO112" s="205"/>
      <c r="DP112" s="205"/>
      <c r="DQ112" s="205"/>
      <c r="DR112" s="205"/>
      <c r="DS112" s="205"/>
      <c r="DT112" s="205"/>
      <c r="DU112" s="205"/>
      <c r="DV112" s="205"/>
      <c r="DW112" s="205"/>
      <c r="DX112" s="205"/>
      <c r="DY112" s="205"/>
      <c r="DZ112" s="205"/>
      <c r="EA112" s="205"/>
      <c r="EB112" s="205"/>
      <c r="EC112" s="205"/>
      <c r="ED112" s="205"/>
      <c r="EE112" s="205"/>
      <c r="EF112" s="205"/>
      <c r="EG112" s="205"/>
      <c r="EH112" s="205"/>
      <c r="EI112" s="205"/>
      <c r="EJ112" s="205"/>
      <c r="EK112" s="205"/>
      <c r="EL112" s="205"/>
      <c r="EM112" s="205"/>
      <c r="EN112" s="205"/>
      <c r="EO112" s="205"/>
      <c r="EP112" s="205"/>
      <c r="EQ112" s="205"/>
      <c r="ER112" s="205"/>
      <c r="ES112" s="205"/>
      <c r="ET112" s="205"/>
      <c r="EU112" s="205"/>
      <c r="EV112" s="205"/>
      <c r="EW112" s="205"/>
      <c r="EX112" s="205"/>
      <c r="EY112" s="205"/>
      <c r="EZ112" s="205"/>
      <c r="FA112" s="205"/>
      <c r="FB112" s="205"/>
      <c r="FC112" s="205"/>
      <c r="FD112" s="205"/>
      <c r="FE112" s="205"/>
      <c r="FF112" s="205"/>
      <c r="FG112" s="205"/>
      <c r="FH112" s="205"/>
      <c r="FI112" s="205"/>
      <c r="FJ112" s="205"/>
      <c r="FK112" s="205"/>
      <c r="FL112" s="205"/>
      <c r="FM112" s="205"/>
      <c r="FN112" s="205"/>
      <c r="FO112" s="205"/>
      <c r="FP112" s="205"/>
      <c r="FQ112" s="205"/>
      <c r="FR112" s="205"/>
      <c r="FS112" s="205"/>
      <c r="FT112" s="205"/>
      <c r="FU112" s="205"/>
      <c r="FV112" s="205"/>
      <c r="FW112" s="205"/>
      <c r="FX112" s="205"/>
      <c r="FY112" s="205"/>
      <c r="FZ112" s="205"/>
      <c r="GA112" s="205"/>
      <c r="GB112" s="205"/>
      <c r="GC112" s="205"/>
      <c r="GD112" s="205"/>
      <c r="GE112" s="205"/>
      <c r="GF112" s="205"/>
      <c r="GG112" s="205"/>
      <c r="GH112" s="205"/>
      <c r="GI112" s="205"/>
      <c r="GJ112" s="205"/>
      <c r="GK112" s="205"/>
      <c r="GL112" s="205"/>
      <c r="GM112" s="205"/>
      <c r="GN112" s="205"/>
      <c r="GO112" s="205"/>
      <c r="GP112" s="205"/>
      <c r="GQ112" s="205"/>
      <c r="GR112" s="205"/>
      <c r="GS112" s="205"/>
      <c r="GT112" s="205"/>
      <c r="GU112" s="205"/>
      <c r="GV112" s="205"/>
      <c r="GW112" s="205"/>
      <c r="GX112" s="205"/>
      <c r="GY112" s="205"/>
      <c r="GZ112" s="205"/>
      <c r="HA112" s="205"/>
      <c r="HB112" s="205"/>
      <c r="HC112" s="205"/>
      <c r="HD112" s="205"/>
      <c r="HE112" s="205"/>
      <c r="HF112" s="205"/>
      <c r="HG112" s="205"/>
      <c r="HH112" s="205"/>
      <c r="HI112" s="205"/>
      <c r="HJ112" s="205"/>
      <c r="HK112" s="205"/>
      <c r="HL112" s="205"/>
      <c r="HM112" s="205"/>
      <c r="HN112" s="205"/>
      <c r="HO112" s="205"/>
      <c r="HP112" s="205"/>
      <c r="HQ112" s="205"/>
      <c r="HR112" s="205"/>
      <c r="HS112" s="205"/>
      <c r="HT112" s="205"/>
      <c r="HU112" s="205"/>
      <c r="HV112" s="205"/>
      <c r="HW112" s="205"/>
      <c r="HX112" s="205"/>
      <c r="HY112" s="205"/>
      <c r="HZ112" s="205"/>
      <c r="IA112" s="205"/>
      <c r="IB112" s="205"/>
      <c r="IC112" s="205"/>
      <c r="ID112" s="205"/>
      <c r="IE112" s="205"/>
      <c r="IF112" s="205"/>
      <c r="IG112" s="205"/>
      <c r="IH112" s="205"/>
      <c r="II112" s="205"/>
      <c r="IJ112" s="205"/>
      <c r="IK112" s="205"/>
      <c r="IL112" s="205"/>
      <c r="IM112" s="205"/>
      <c r="IN112" s="205"/>
      <c r="IO112" s="205"/>
      <c r="IP112" s="205"/>
      <c r="IQ112" s="205"/>
      <c r="IR112" s="205"/>
      <c r="IS112" s="205"/>
      <c r="IT112" s="205"/>
      <c r="IU112" s="205"/>
      <c r="IV112" s="205"/>
      <c r="IW112" s="205"/>
      <c r="IX112" s="205"/>
      <c r="IY112" s="205"/>
      <c r="IZ112" s="205"/>
      <c r="JA112" s="205"/>
      <c r="JB112" s="205"/>
      <c r="JC112" s="205"/>
      <c r="JD112" s="205"/>
      <c r="JE112" s="205"/>
      <c r="JF112" s="205"/>
      <c r="JG112" s="205"/>
      <c r="JH112" s="205"/>
      <c r="JI112" s="205"/>
      <c r="JJ112" s="205"/>
      <c r="JK112" s="205"/>
      <c r="JL112" s="205"/>
      <c r="JM112" s="205"/>
      <c r="JN112" s="205"/>
      <c r="JO112" s="205"/>
      <c r="JP112" s="205"/>
      <c r="JQ112" s="205"/>
      <c r="JR112" s="205"/>
      <c r="JS112" s="205"/>
      <c r="JT112" s="205"/>
      <c r="JU112" s="205"/>
      <c r="JV112" s="205"/>
      <c r="JW112" s="205"/>
      <c r="JX112" s="205"/>
      <c r="JY112" s="205"/>
      <c r="JZ112" s="205"/>
      <c r="KA112" s="205"/>
      <c r="KB112" s="205"/>
      <c r="KC112" s="205"/>
      <c r="KD112" s="205"/>
      <c r="KE112" s="205"/>
      <c r="KF112" s="205"/>
      <c r="KG112" s="205"/>
      <c r="KH112" s="205"/>
      <c r="KI112" s="205"/>
      <c r="KJ112" s="205"/>
      <c r="KK112" s="205"/>
      <c r="KL112" s="205"/>
      <c r="KM112" s="205"/>
      <c r="KN112" s="205"/>
      <c r="KO112" s="205"/>
      <c r="KP112" s="205"/>
      <c r="KQ112" s="205"/>
      <c r="KR112" s="205"/>
      <c r="KS112" s="205"/>
      <c r="KT112" s="205"/>
      <c r="KU112" s="205"/>
      <c r="KV112" s="205"/>
      <c r="KW112" s="205"/>
      <c r="KX112" s="205"/>
      <c r="KY112" s="205"/>
      <c r="KZ112" s="205"/>
      <c r="LA112" s="205"/>
      <c r="LB112" s="205"/>
      <c r="LC112" s="205"/>
      <c r="LD112" s="205"/>
      <c r="LE112" s="205"/>
      <c r="LF112" s="205"/>
      <c r="LG112" s="205"/>
      <c r="LH112" s="205"/>
      <c r="LI112" s="205"/>
      <c r="LJ112" s="205"/>
      <c r="LK112" s="205"/>
      <c r="LL112" s="205"/>
      <c r="LM112" s="205"/>
      <c r="LN112" s="205"/>
      <c r="LO112" s="205"/>
      <c r="LP112" s="205"/>
      <c r="LQ112" s="205"/>
      <c r="LR112" s="205"/>
      <c r="LS112" s="205"/>
      <c r="LT112" s="205"/>
      <c r="LU112" s="205"/>
      <c r="LV112" s="205"/>
      <c r="LW112" s="205"/>
      <c r="LX112" s="205"/>
      <c r="LY112" s="205"/>
      <c r="LZ112" s="205"/>
      <c r="MA112" s="205"/>
      <c r="MB112" s="205"/>
      <c r="MC112" s="205"/>
      <c r="MD112" s="205"/>
      <c r="ME112" s="205"/>
      <c r="MF112" s="205"/>
      <c r="MG112" s="205"/>
      <c r="MH112" s="205"/>
      <c r="MI112" s="205"/>
      <c r="MJ112" s="205"/>
      <c r="MK112" s="205"/>
      <c r="ML112" s="205"/>
      <c r="MM112" s="205"/>
      <c r="MN112" s="205"/>
      <c r="MO112" s="205"/>
      <c r="MP112" s="205"/>
      <c r="MQ112" s="205"/>
      <c r="MR112" s="205"/>
      <c r="MS112" s="205"/>
      <c r="MT112" s="205"/>
      <c r="MU112" s="205"/>
      <c r="MV112" s="205"/>
      <c r="MW112" s="205"/>
      <c r="MX112" s="205"/>
      <c r="MY112" s="205"/>
      <c r="MZ112" s="205"/>
      <c r="NA112" s="205"/>
      <c r="NB112" s="205"/>
      <c r="NC112" s="205"/>
      <c r="ND112" s="205"/>
      <c r="NE112" s="205"/>
      <c r="NF112" s="205"/>
      <c r="NG112" s="205"/>
      <c r="NH112" s="205"/>
      <c r="NI112" s="205"/>
      <c r="NJ112" s="205"/>
      <c r="NK112" s="205"/>
      <c r="NL112" s="205"/>
      <c r="NM112" s="205"/>
      <c r="NN112" s="205"/>
      <c r="NO112" s="205"/>
      <c r="NP112" s="205"/>
      <c r="NQ112" s="205"/>
      <c r="NR112" s="205"/>
      <c r="NS112" s="205"/>
      <c r="NT112" s="205"/>
      <c r="NU112" s="205"/>
      <c r="NV112" s="205"/>
      <c r="NW112" s="205"/>
      <c r="NX112" s="205"/>
      <c r="NY112" s="205"/>
      <c r="NZ112" s="205"/>
      <c r="OA112" s="205"/>
      <c r="OB112" s="205"/>
      <c r="OC112" s="205"/>
      <c r="OD112" s="205"/>
      <c r="OE112" s="205"/>
      <c r="OF112" s="205"/>
      <c r="OG112" s="205"/>
      <c r="OH112" s="205"/>
      <c r="OI112" s="205"/>
      <c r="OJ112" s="205"/>
      <c r="OK112" s="205"/>
      <c r="OL112" s="205"/>
      <c r="OM112" s="205"/>
      <c r="ON112" s="205"/>
      <c r="OO112" s="205"/>
      <c r="OP112" s="205"/>
      <c r="OQ112" s="205"/>
      <c r="OR112" s="205"/>
      <c r="OS112" s="205"/>
      <c r="OT112" s="205"/>
      <c r="OU112" s="205"/>
      <c r="OV112" s="205"/>
      <c r="OW112" s="205"/>
      <c r="OX112" s="205"/>
      <c r="OY112" s="205"/>
      <c r="OZ112" s="205"/>
      <c r="PA112" s="205"/>
      <c r="PB112" s="205"/>
      <c r="PC112" s="205"/>
      <c r="PD112" s="205"/>
      <c r="PE112" s="205"/>
      <c r="PF112" s="205"/>
      <c r="PG112" s="205"/>
      <c r="PH112" s="205"/>
      <c r="PI112" s="205"/>
      <c r="PJ112" s="205"/>
      <c r="PK112" s="205"/>
      <c r="PL112" s="205"/>
      <c r="PM112" s="205"/>
      <c r="PN112" s="205"/>
      <c r="PO112" s="205"/>
      <c r="PP112" s="205"/>
      <c r="PQ112" s="205"/>
      <c r="PR112" s="205"/>
      <c r="PS112" s="205"/>
      <c r="PT112" s="205"/>
      <c r="PU112" s="205"/>
      <c r="PV112" s="205"/>
      <c r="PW112" s="205"/>
      <c r="PX112" s="205"/>
      <c r="PY112" s="205"/>
      <c r="PZ112" s="205"/>
      <c r="QA112" s="205"/>
      <c r="QB112" s="205"/>
      <c r="QC112" s="205"/>
      <c r="QD112" s="205"/>
      <c r="QE112" s="205"/>
      <c r="QF112" s="205"/>
      <c r="QG112" s="205"/>
      <c r="QH112" s="205"/>
      <c r="QI112" s="205"/>
      <c r="QJ112" s="205"/>
      <c r="QK112" s="205"/>
      <c r="QL112" s="205"/>
      <c r="QM112" s="205"/>
      <c r="QN112" s="205"/>
      <c r="QO112" s="205"/>
      <c r="QP112" s="205"/>
      <c r="QQ112" s="205"/>
      <c r="QR112" s="205"/>
      <c r="QS112" s="205"/>
      <c r="QT112" s="205"/>
      <c r="QU112" s="205"/>
      <c r="QV112" s="205"/>
      <c r="QW112" s="205"/>
      <c r="QX112" s="205"/>
      <c r="QY112" s="205"/>
      <c r="QZ112" s="205"/>
      <c r="RA112" s="205"/>
      <c r="RB112" s="205"/>
      <c r="RC112" s="205"/>
      <c r="RD112" s="205"/>
      <c r="RE112" s="205"/>
      <c r="RF112" s="205"/>
      <c r="RG112" s="205"/>
      <c r="RH112" s="205"/>
      <c r="RI112" s="205"/>
      <c r="RJ112" s="205"/>
      <c r="RK112" s="205"/>
      <c r="RL112" s="205"/>
      <c r="RM112" s="205"/>
      <c r="RN112" s="205"/>
      <c r="RO112" s="205"/>
      <c r="RP112" s="205"/>
      <c r="RQ112" s="205"/>
      <c r="RR112" s="205"/>
      <c r="RS112" s="205"/>
      <c r="RT112" s="205"/>
      <c r="RU112" s="205"/>
      <c r="RV112" s="205"/>
      <c r="RW112" s="205"/>
      <c r="RX112" s="205"/>
      <c r="RY112" s="205"/>
    </row>
    <row r="113" s="195" customFormat="1" ht="14.8" spans="1:493">
      <c r="A113" s="207"/>
      <c r="B113" s="200"/>
      <c r="C113" s="203"/>
      <c r="D113" s="203"/>
      <c r="E113" s="203"/>
      <c r="F113" s="203"/>
      <c r="G113" s="203"/>
      <c r="H113" s="200"/>
      <c r="I113" s="200"/>
      <c r="J113" s="205"/>
      <c r="K113" s="205"/>
      <c r="L113" s="205"/>
      <c r="M113" s="205"/>
      <c r="N113" s="205"/>
      <c r="O113" s="205"/>
      <c r="P113" s="205"/>
      <c r="Q113" s="205"/>
      <c r="R113" s="205"/>
      <c r="S113" s="205"/>
      <c r="T113" s="205"/>
      <c r="U113" s="205"/>
      <c r="V113" s="205"/>
      <c r="W113" s="205"/>
      <c r="X113" s="205"/>
      <c r="Y113" s="205"/>
      <c r="Z113" s="205"/>
      <c r="AA113" s="205"/>
      <c r="AB113" s="205"/>
      <c r="AC113" s="205"/>
      <c r="AD113" s="205"/>
      <c r="AE113" s="205"/>
      <c r="AF113" s="205"/>
      <c r="AG113" s="205"/>
      <c r="AH113" s="205"/>
      <c r="AI113" s="205"/>
      <c r="AJ113" s="205"/>
      <c r="AK113" s="205"/>
      <c r="AL113" s="205"/>
      <c r="AM113" s="205"/>
      <c r="AN113" s="205"/>
      <c r="AO113" s="205"/>
      <c r="AP113" s="205"/>
      <c r="AQ113" s="205"/>
      <c r="AR113" s="205"/>
      <c r="AS113" s="205"/>
      <c r="AT113" s="205"/>
      <c r="AU113" s="205"/>
      <c r="AV113" s="205"/>
      <c r="AW113" s="205"/>
      <c r="AX113" s="205"/>
      <c r="AY113" s="205"/>
      <c r="AZ113" s="205"/>
      <c r="BA113" s="205"/>
      <c r="BB113" s="205"/>
      <c r="BC113" s="205"/>
      <c r="BD113" s="205"/>
      <c r="BE113" s="205"/>
      <c r="BF113" s="205"/>
      <c r="BG113" s="205"/>
      <c r="BH113" s="205"/>
      <c r="BI113" s="205"/>
      <c r="BJ113" s="205"/>
      <c r="BK113" s="205"/>
      <c r="BL113" s="205"/>
      <c r="BM113" s="205"/>
      <c r="BN113" s="205"/>
      <c r="BO113" s="205"/>
      <c r="BP113" s="205"/>
      <c r="BQ113" s="205"/>
      <c r="BR113" s="205"/>
      <c r="BS113" s="205"/>
      <c r="BT113" s="205"/>
      <c r="BU113" s="205"/>
      <c r="BV113" s="205"/>
      <c r="BW113" s="205"/>
      <c r="BX113" s="205"/>
      <c r="BY113" s="205"/>
      <c r="BZ113" s="205"/>
      <c r="CA113" s="205"/>
      <c r="CB113" s="205"/>
      <c r="CC113" s="205"/>
      <c r="CD113" s="205"/>
      <c r="CE113" s="205"/>
      <c r="CF113" s="205"/>
      <c r="CG113" s="205"/>
      <c r="CH113" s="205"/>
      <c r="CI113" s="205"/>
      <c r="CJ113" s="205"/>
      <c r="CK113" s="205"/>
      <c r="CL113" s="205"/>
      <c r="CM113" s="205"/>
      <c r="CN113" s="205"/>
      <c r="CO113" s="205"/>
      <c r="CP113" s="205"/>
      <c r="CQ113" s="205"/>
      <c r="CR113" s="205"/>
      <c r="CS113" s="205"/>
      <c r="CT113" s="205"/>
      <c r="CU113" s="205"/>
      <c r="CV113" s="205"/>
      <c r="CW113" s="205"/>
      <c r="CX113" s="205"/>
      <c r="CY113" s="205"/>
      <c r="CZ113" s="205"/>
      <c r="DA113" s="205"/>
      <c r="DB113" s="205"/>
      <c r="DC113" s="205"/>
      <c r="DD113" s="205"/>
      <c r="DE113" s="205"/>
      <c r="DF113" s="205"/>
      <c r="DG113" s="205"/>
      <c r="DH113" s="205"/>
      <c r="DI113" s="205"/>
      <c r="DJ113" s="205"/>
      <c r="DK113" s="205"/>
      <c r="DL113" s="205"/>
      <c r="DM113" s="205"/>
      <c r="DN113" s="205"/>
      <c r="DO113" s="205"/>
      <c r="DP113" s="205"/>
      <c r="DQ113" s="205"/>
      <c r="DR113" s="205"/>
      <c r="DS113" s="205"/>
      <c r="DT113" s="205"/>
      <c r="DU113" s="205"/>
      <c r="DV113" s="205"/>
      <c r="DW113" s="205"/>
      <c r="DX113" s="205"/>
      <c r="DY113" s="205"/>
      <c r="DZ113" s="205"/>
      <c r="EA113" s="205"/>
      <c r="EB113" s="205"/>
      <c r="EC113" s="205"/>
      <c r="ED113" s="205"/>
      <c r="EE113" s="205"/>
      <c r="EF113" s="205"/>
      <c r="EG113" s="205"/>
      <c r="EH113" s="205"/>
      <c r="EI113" s="205"/>
      <c r="EJ113" s="205"/>
      <c r="EK113" s="205"/>
      <c r="EL113" s="205"/>
      <c r="EM113" s="205"/>
      <c r="EN113" s="205"/>
      <c r="EO113" s="205"/>
      <c r="EP113" s="205"/>
      <c r="EQ113" s="205"/>
      <c r="ER113" s="205"/>
      <c r="ES113" s="205"/>
      <c r="ET113" s="205"/>
      <c r="EU113" s="205"/>
      <c r="EV113" s="205"/>
      <c r="EW113" s="205"/>
      <c r="EX113" s="205"/>
      <c r="EY113" s="205"/>
      <c r="EZ113" s="205"/>
      <c r="FA113" s="205"/>
      <c r="FB113" s="205"/>
      <c r="FC113" s="205"/>
      <c r="FD113" s="205"/>
      <c r="FE113" s="205"/>
      <c r="FF113" s="205"/>
      <c r="FG113" s="205"/>
      <c r="FH113" s="205"/>
      <c r="FI113" s="205"/>
      <c r="FJ113" s="205"/>
      <c r="FK113" s="205"/>
      <c r="FL113" s="205"/>
      <c r="FM113" s="205"/>
      <c r="FN113" s="205"/>
      <c r="FO113" s="205"/>
      <c r="FP113" s="205"/>
      <c r="FQ113" s="205"/>
      <c r="FR113" s="205"/>
      <c r="FS113" s="205"/>
      <c r="FT113" s="205"/>
      <c r="FU113" s="205"/>
      <c r="FV113" s="205"/>
      <c r="FW113" s="205"/>
      <c r="FX113" s="205"/>
      <c r="FY113" s="205"/>
      <c r="FZ113" s="205"/>
      <c r="GA113" s="205"/>
      <c r="GB113" s="205"/>
      <c r="GC113" s="205"/>
      <c r="GD113" s="205"/>
      <c r="GE113" s="205"/>
      <c r="GF113" s="205"/>
      <c r="GG113" s="205"/>
      <c r="GH113" s="205"/>
      <c r="GI113" s="205"/>
      <c r="GJ113" s="205"/>
      <c r="GK113" s="205"/>
      <c r="GL113" s="205"/>
      <c r="GM113" s="205"/>
      <c r="GN113" s="205"/>
      <c r="GO113" s="205"/>
      <c r="GP113" s="205"/>
      <c r="GQ113" s="205"/>
      <c r="GR113" s="205"/>
      <c r="GS113" s="205"/>
      <c r="GT113" s="205"/>
      <c r="GU113" s="205"/>
      <c r="GV113" s="205"/>
      <c r="GW113" s="205"/>
      <c r="GX113" s="205"/>
      <c r="GY113" s="205"/>
      <c r="GZ113" s="205"/>
      <c r="HA113" s="205"/>
      <c r="HB113" s="205"/>
      <c r="HC113" s="205"/>
      <c r="HD113" s="205"/>
      <c r="HE113" s="205"/>
      <c r="HF113" s="205"/>
      <c r="HG113" s="205"/>
      <c r="HH113" s="205"/>
      <c r="HI113" s="205"/>
      <c r="HJ113" s="205"/>
      <c r="HK113" s="205"/>
      <c r="HL113" s="205"/>
      <c r="HM113" s="205"/>
      <c r="HN113" s="205"/>
      <c r="HO113" s="205"/>
      <c r="HP113" s="205"/>
      <c r="HQ113" s="205"/>
      <c r="HR113" s="205"/>
      <c r="HS113" s="205"/>
      <c r="HT113" s="205"/>
      <c r="HU113" s="205"/>
      <c r="HV113" s="205"/>
      <c r="HW113" s="205"/>
      <c r="HX113" s="205"/>
      <c r="HY113" s="205"/>
      <c r="HZ113" s="205"/>
      <c r="IA113" s="205"/>
      <c r="IB113" s="205"/>
      <c r="IC113" s="205"/>
      <c r="ID113" s="205"/>
      <c r="IE113" s="205"/>
      <c r="IF113" s="205"/>
      <c r="IG113" s="205"/>
      <c r="IH113" s="205"/>
      <c r="II113" s="205"/>
      <c r="IJ113" s="205"/>
      <c r="IK113" s="205"/>
      <c r="IL113" s="205"/>
      <c r="IM113" s="205"/>
      <c r="IN113" s="205"/>
      <c r="IO113" s="205"/>
      <c r="IP113" s="205"/>
      <c r="IQ113" s="205"/>
      <c r="IR113" s="205"/>
      <c r="IS113" s="205"/>
      <c r="IT113" s="205"/>
      <c r="IU113" s="205"/>
      <c r="IV113" s="205"/>
      <c r="IW113" s="205"/>
      <c r="IX113" s="205"/>
      <c r="IY113" s="205"/>
      <c r="IZ113" s="205"/>
      <c r="JA113" s="205"/>
      <c r="JB113" s="205"/>
      <c r="JC113" s="205"/>
      <c r="JD113" s="205"/>
      <c r="JE113" s="205"/>
      <c r="JF113" s="205"/>
      <c r="JG113" s="205"/>
      <c r="JH113" s="205"/>
      <c r="JI113" s="205"/>
      <c r="JJ113" s="205"/>
      <c r="JK113" s="205"/>
      <c r="JL113" s="205"/>
      <c r="JM113" s="205"/>
      <c r="JN113" s="205"/>
      <c r="JO113" s="205"/>
      <c r="JP113" s="205"/>
      <c r="JQ113" s="205"/>
      <c r="JR113" s="205"/>
      <c r="JS113" s="205"/>
      <c r="JT113" s="205"/>
      <c r="JU113" s="205"/>
      <c r="JV113" s="205"/>
      <c r="JW113" s="205"/>
      <c r="JX113" s="205"/>
      <c r="JY113" s="205"/>
      <c r="JZ113" s="205"/>
      <c r="KA113" s="205"/>
      <c r="KB113" s="205"/>
      <c r="KC113" s="205"/>
      <c r="KD113" s="205"/>
      <c r="KE113" s="205"/>
      <c r="KF113" s="205"/>
      <c r="KG113" s="205"/>
      <c r="KH113" s="205"/>
      <c r="KI113" s="205"/>
      <c r="KJ113" s="205"/>
      <c r="KK113" s="205"/>
      <c r="KL113" s="205"/>
      <c r="KM113" s="205"/>
      <c r="KN113" s="205"/>
      <c r="KO113" s="205"/>
      <c r="KP113" s="205"/>
      <c r="KQ113" s="205"/>
      <c r="KR113" s="205"/>
      <c r="KS113" s="205"/>
      <c r="KT113" s="205"/>
      <c r="KU113" s="205"/>
      <c r="KV113" s="205"/>
      <c r="KW113" s="205"/>
      <c r="KX113" s="205"/>
      <c r="KY113" s="205"/>
      <c r="KZ113" s="205"/>
      <c r="LA113" s="205"/>
      <c r="LB113" s="205"/>
      <c r="LC113" s="205"/>
      <c r="LD113" s="205"/>
      <c r="LE113" s="205"/>
      <c r="LF113" s="205"/>
      <c r="LG113" s="205"/>
      <c r="LH113" s="205"/>
      <c r="LI113" s="205"/>
      <c r="LJ113" s="205"/>
      <c r="LK113" s="205"/>
      <c r="LL113" s="205"/>
      <c r="LM113" s="205"/>
      <c r="LN113" s="205"/>
      <c r="LO113" s="205"/>
      <c r="LP113" s="205"/>
      <c r="LQ113" s="205"/>
      <c r="LR113" s="205"/>
      <c r="LS113" s="205"/>
      <c r="LT113" s="205"/>
      <c r="LU113" s="205"/>
      <c r="LV113" s="205"/>
      <c r="LW113" s="205"/>
      <c r="LX113" s="205"/>
      <c r="LY113" s="205"/>
      <c r="LZ113" s="205"/>
      <c r="MA113" s="205"/>
      <c r="MB113" s="205"/>
      <c r="MC113" s="205"/>
      <c r="MD113" s="205"/>
      <c r="ME113" s="205"/>
      <c r="MF113" s="205"/>
      <c r="MG113" s="205"/>
      <c r="MH113" s="205"/>
      <c r="MI113" s="205"/>
      <c r="MJ113" s="205"/>
      <c r="MK113" s="205"/>
      <c r="ML113" s="205"/>
      <c r="MM113" s="205"/>
      <c r="MN113" s="205"/>
      <c r="MO113" s="205"/>
      <c r="MP113" s="205"/>
      <c r="MQ113" s="205"/>
      <c r="MR113" s="205"/>
      <c r="MS113" s="205"/>
      <c r="MT113" s="205"/>
      <c r="MU113" s="205"/>
      <c r="MV113" s="205"/>
      <c r="MW113" s="205"/>
      <c r="MX113" s="205"/>
      <c r="MY113" s="205"/>
      <c r="MZ113" s="205"/>
      <c r="NA113" s="205"/>
      <c r="NB113" s="205"/>
      <c r="NC113" s="205"/>
      <c r="ND113" s="205"/>
      <c r="NE113" s="205"/>
      <c r="NF113" s="205"/>
      <c r="NG113" s="205"/>
      <c r="NH113" s="205"/>
      <c r="NI113" s="205"/>
      <c r="NJ113" s="205"/>
      <c r="NK113" s="205"/>
      <c r="NL113" s="205"/>
      <c r="NM113" s="205"/>
      <c r="NN113" s="205"/>
      <c r="NO113" s="205"/>
      <c r="NP113" s="205"/>
      <c r="NQ113" s="205"/>
      <c r="NR113" s="205"/>
      <c r="NS113" s="205"/>
      <c r="NT113" s="205"/>
      <c r="NU113" s="205"/>
      <c r="NV113" s="205"/>
      <c r="NW113" s="205"/>
      <c r="NX113" s="205"/>
      <c r="NY113" s="205"/>
      <c r="NZ113" s="205"/>
      <c r="OA113" s="205"/>
      <c r="OB113" s="205"/>
      <c r="OC113" s="205"/>
      <c r="OD113" s="205"/>
      <c r="OE113" s="205"/>
      <c r="OF113" s="205"/>
      <c r="OG113" s="205"/>
      <c r="OH113" s="205"/>
      <c r="OI113" s="205"/>
      <c r="OJ113" s="205"/>
      <c r="OK113" s="205"/>
      <c r="OL113" s="205"/>
      <c r="OM113" s="205"/>
      <c r="ON113" s="205"/>
      <c r="OO113" s="205"/>
      <c r="OP113" s="205"/>
      <c r="OQ113" s="205"/>
      <c r="OR113" s="205"/>
      <c r="OS113" s="205"/>
      <c r="OT113" s="205"/>
      <c r="OU113" s="205"/>
      <c r="OV113" s="205"/>
      <c r="OW113" s="205"/>
      <c r="OX113" s="205"/>
      <c r="OY113" s="205"/>
      <c r="OZ113" s="205"/>
      <c r="PA113" s="205"/>
      <c r="PB113" s="205"/>
      <c r="PC113" s="205"/>
      <c r="PD113" s="205"/>
      <c r="PE113" s="205"/>
      <c r="PF113" s="205"/>
      <c r="PG113" s="205"/>
      <c r="PH113" s="205"/>
      <c r="PI113" s="205"/>
      <c r="PJ113" s="205"/>
      <c r="PK113" s="205"/>
      <c r="PL113" s="205"/>
      <c r="PM113" s="205"/>
      <c r="PN113" s="205"/>
      <c r="PO113" s="205"/>
      <c r="PP113" s="205"/>
      <c r="PQ113" s="205"/>
      <c r="PR113" s="205"/>
      <c r="PS113" s="205"/>
      <c r="PT113" s="205"/>
      <c r="PU113" s="205"/>
      <c r="PV113" s="205"/>
      <c r="PW113" s="205"/>
      <c r="PX113" s="205"/>
      <c r="PY113" s="205"/>
      <c r="PZ113" s="205"/>
      <c r="QA113" s="205"/>
      <c r="QB113" s="205"/>
      <c r="QC113" s="205"/>
      <c r="QD113" s="205"/>
      <c r="QE113" s="205"/>
      <c r="QF113" s="205"/>
      <c r="QG113" s="205"/>
      <c r="QH113" s="205"/>
      <c r="QI113" s="205"/>
      <c r="QJ113" s="205"/>
      <c r="QK113" s="205"/>
      <c r="QL113" s="205"/>
      <c r="QM113" s="205"/>
      <c r="QN113" s="205"/>
      <c r="QO113" s="205"/>
      <c r="QP113" s="205"/>
      <c r="QQ113" s="205"/>
      <c r="QR113" s="205"/>
      <c r="QS113" s="205"/>
      <c r="QT113" s="205"/>
      <c r="QU113" s="205"/>
      <c r="QV113" s="205"/>
      <c r="QW113" s="205"/>
      <c r="QX113" s="205"/>
      <c r="QY113" s="205"/>
      <c r="QZ113" s="205"/>
      <c r="RA113" s="205"/>
      <c r="RB113" s="205"/>
      <c r="RC113" s="205"/>
      <c r="RD113" s="205"/>
      <c r="RE113" s="205"/>
      <c r="RF113" s="205"/>
      <c r="RG113" s="205"/>
      <c r="RH113" s="205"/>
      <c r="RI113" s="205"/>
      <c r="RJ113" s="205"/>
      <c r="RK113" s="205"/>
      <c r="RL113" s="205"/>
      <c r="RM113" s="205"/>
      <c r="RN113" s="205"/>
      <c r="RO113" s="205"/>
      <c r="RP113" s="205"/>
      <c r="RQ113" s="205"/>
      <c r="RR113" s="205"/>
      <c r="RS113" s="205"/>
      <c r="RT113" s="205"/>
      <c r="RU113" s="205"/>
      <c r="RV113" s="205"/>
      <c r="RW113" s="205"/>
      <c r="RX113" s="205"/>
      <c r="RY113" s="205"/>
    </row>
    <row r="114" s="195" customFormat="1" ht="14.8" spans="1:493">
      <c r="A114" s="207"/>
      <c r="B114" s="200"/>
      <c r="C114" s="203"/>
      <c r="D114" s="203"/>
      <c r="E114" s="203"/>
      <c r="F114" s="203"/>
      <c r="G114" s="203"/>
      <c r="H114" s="200"/>
      <c r="I114" s="200"/>
      <c r="J114" s="205"/>
      <c r="K114" s="205"/>
      <c r="L114" s="205"/>
      <c r="M114" s="205"/>
      <c r="N114" s="205"/>
      <c r="O114" s="205"/>
      <c r="P114" s="205"/>
      <c r="Q114" s="205"/>
      <c r="R114" s="205"/>
      <c r="S114" s="205"/>
      <c r="T114" s="205"/>
      <c r="U114" s="205"/>
      <c r="V114" s="205"/>
      <c r="W114" s="205"/>
      <c r="X114" s="205"/>
      <c r="Y114" s="205"/>
      <c r="Z114" s="205"/>
      <c r="AA114" s="205"/>
      <c r="AB114" s="205"/>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05"/>
      <c r="AY114" s="205"/>
      <c r="AZ114" s="205"/>
      <c r="BA114" s="205"/>
      <c r="BB114" s="205"/>
      <c r="BC114" s="205"/>
      <c r="BD114" s="205"/>
      <c r="BE114" s="205"/>
      <c r="BF114" s="205"/>
      <c r="BG114" s="205"/>
      <c r="BH114" s="205"/>
      <c r="BI114" s="205"/>
      <c r="BJ114" s="205"/>
      <c r="BK114" s="205"/>
      <c r="BL114" s="205"/>
      <c r="BM114" s="205"/>
      <c r="BN114" s="205"/>
      <c r="BO114" s="205"/>
      <c r="BP114" s="205"/>
      <c r="BQ114" s="205"/>
      <c r="BR114" s="205"/>
      <c r="BS114" s="205"/>
      <c r="BT114" s="205"/>
      <c r="BU114" s="205"/>
      <c r="BV114" s="205"/>
      <c r="BW114" s="205"/>
      <c r="BX114" s="205"/>
      <c r="BY114" s="205"/>
      <c r="BZ114" s="205"/>
      <c r="CA114" s="205"/>
      <c r="CB114" s="205"/>
      <c r="CC114" s="205"/>
      <c r="CD114" s="205"/>
      <c r="CE114" s="205"/>
      <c r="CF114" s="205"/>
      <c r="CG114" s="205"/>
      <c r="CH114" s="205"/>
      <c r="CI114" s="205"/>
      <c r="CJ114" s="205"/>
      <c r="CK114" s="205"/>
      <c r="CL114" s="205"/>
      <c r="CM114" s="205"/>
      <c r="CN114" s="205"/>
      <c r="CO114" s="205"/>
      <c r="CP114" s="205"/>
      <c r="CQ114" s="205"/>
      <c r="CR114" s="205"/>
      <c r="CS114" s="205"/>
      <c r="CT114" s="205"/>
      <c r="CU114" s="205"/>
      <c r="CV114" s="205"/>
      <c r="CW114" s="205"/>
      <c r="CX114" s="205"/>
      <c r="CY114" s="205"/>
      <c r="CZ114" s="205"/>
      <c r="DA114" s="205"/>
      <c r="DB114" s="205"/>
      <c r="DC114" s="205"/>
      <c r="DD114" s="205"/>
      <c r="DE114" s="205"/>
      <c r="DF114" s="205"/>
      <c r="DG114" s="205"/>
      <c r="DH114" s="205"/>
      <c r="DI114" s="205"/>
      <c r="DJ114" s="205"/>
      <c r="DK114" s="205"/>
      <c r="DL114" s="205"/>
      <c r="DM114" s="205"/>
      <c r="DN114" s="205"/>
      <c r="DO114" s="205"/>
      <c r="DP114" s="205"/>
      <c r="DQ114" s="205"/>
      <c r="DR114" s="205"/>
      <c r="DS114" s="205"/>
      <c r="DT114" s="205"/>
      <c r="DU114" s="205"/>
      <c r="DV114" s="205"/>
      <c r="DW114" s="205"/>
      <c r="DX114" s="205"/>
      <c r="DY114" s="205"/>
      <c r="DZ114" s="205"/>
      <c r="EA114" s="205"/>
      <c r="EB114" s="205"/>
      <c r="EC114" s="205"/>
      <c r="ED114" s="205"/>
      <c r="EE114" s="205"/>
      <c r="EF114" s="205"/>
      <c r="EG114" s="205"/>
      <c r="EH114" s="205"/>
      <c r="EI114" s="205"/>
      <c r="EJ114" s="205"/>
      <c r="EK114" s="205"/>
      <c r="EL114" s="205"/>
      <c r="EM114" s="205"/>
      <c r="EN114" s="205"/>
      <c r="EO114" s="205"/>
      <c r="EP114" s="205"/>
      <c r="EQ114" s="205"/>
      <c r="ER114" s="205"/>
      <c r="ES114" s="205"/>
      <c r="ET114" s="205"/>
      <c r="EU114" s="205"/>
      <c r="EV114" s="205"/>
      <c r="EW114" s="205"/>
      <c r="EX114" s="205"/>
      <c r="EY114" s="205"/>
      <c r="EZ114" s="205"/>
      <c r="FA114" s="205"/>
      <c r="FB114" s="205"/>
      <c r="FC114" s="205"/>
      <c r="FD114" s="205"/>
      <c r="FE114" s="205"/>
      <c r="FF114" s="205"/>
      <c r="FG114" s="205"/>
      <c r="FH114" s="205"/>
      <c r="FI114" s="205"/>
      <c r="FJ114" s="205"/>
      <c r="FK114" s="205"/>
      <c r="FL114" s="205"/>
      <c r="FM114" s="205"/>
      <c r="FN114" s="205"/>
      <c r="FO114" s="205"/>
      <c r="FP114" s="205"/>
      <c r="FQ114" s="205"/>
      <c r="FR114" s="205"/>
      <c r="FS114" s="205"/>
      <c r="FT114" s="205"/>
      <c r="FU114" s="205"/>
      <c r="FV114" s="205"/>
      <c r="FW114" s="205"/>
      <c r="FX114" s="205"/>
      <c r="FY114" s="205"/>
      <c r="FZ114" s="205"/>
      <c r="GA114" s="205"/>
      <c r="GB114" s="205"/>
      <c r="GC114" s="205"/>
      <c r="GD114" s="205"/>
      <c r="GE114" s="205"/>
      <c r="GF114" s="205"/>
      <c r="GG114" s="205"/>
      <c r="GH114" s="205"/>
      <c r="GI114" s="205"/>
      <c r="GJ114" s="205"/>
      <c r="GK114" s="205"/>
      <c r="GL114" s="205"/>
      <c r="GM114" s="205"/>
      <c r="GN114" s="205"/>
      <c r="GO114" s="205"/>
      <c r="GP114" s="205"/>
      <c r="GQ114" s="205"/>
      <c r="GR114" s="205"/>
      <c r="GS114" s="205"/>
      <c r="GT114" s="205"/>
      <c r="GU114" s="205"/>
      <c r="GV114" s="205"/>
      <c r="GW114" s="205"/>
      <c r="GX114" s="205"/>
      <c r="GY114" s="205"/>
      <c r="GZ114" s="205"/>
      <c r="HA114" s="205"/>
      <c r="HB114" s="205"/>
      <c r="HC114" s="205"/>
      <c r="HD114" s="205"/>
      <c r="HE114" s="205"/>
      <c r="HF114" s="205"/>
      <c r="HG114" s="205"/>
      <c r="HH114" s="205"/>
      <c r="HI114" s="205"/>
      <c r="HJ114" s="205"/>
      <c r="HK114" s="205"/>
      <c r="HL114" s="205"/>
      <c r="HM114" s="205"/>
      <c r="HN114" s="205"/>
      <c r="HO114" s="205"/>
      <c r="HP114" s="205"/>
      <c r="HQ114" s="205"/>
      <c r="HR114" s="205"/>
      <c r="HS114" s="205"/>
      <c r="HT114" s="205"/>
      <c r="HU114" s="205"/>
      <c r="HV114" s="205"/>
      <c r="HW114" s="205"/>
      <c r="HX114" s="205"/>
      <c r="HY114" s="205"/>
      <c r="HZ114" s="205"/>
      <c r="IA114" s="205"/>
      <c r="IB114" s="205"/>
      <c r="IC114" s="205"/>
      <c r="ID114" s="205"/>
      <c r="IE114" s="205"/>
      <c r="IF114" s="205"/>
      <c r="IG114" s="205"/>
      <c r="IH114" s="205"/>
      <c r="II114" s="205"/>
      <c r="IJ114" s="205"/>
      <c r="IK114" s="205"/>
      <c r="IL114" s="205"/>
      <c r="IM114" s="205"/>
      <c r="IN114" s="205"/>
      <c r="IO114" s="205"/>
      <c r="IP114" s="205"/>
      <c r="IQ114" s="205"/>
      <c r="IR114" s="205"/>
      <c r="IS114" s="205"/>
      <c r="IT114" s="205"/>
      <c r="IU114" s="205"/>
      <c r="IV114" s="205"/>
      <c r="IW114" s="205"/>
      <c r="IX114" s="205"/>
      <c r="IY114" s="205"/>
      <c r="IZ114" s="205"/>
      <c r="JA114" s="205"/>
      <c r="JB114" s="205"/>
      <c r="JC114" s="205"/>
      <c r="JD114" s="205"/>
      <c r="JE114" s="205"/>
      <c r="JF114" s="205"/>
      <c r="JG114" s="205"/>
      <c r="JH114" s="205"/>
      <c r="JI114" s="205"/>
      <c r="JJ114" s="205"/>
      <c r="JK114" s="205"/>
      <c r="JL114" s="205"/>
      <c r="JM114" s="205"/>
      <c r="JN114" s="205"/>
      <c r="JO114" s="205"/>
      <c r="JP114" s="205"/>
      <c r="JQ114" s="205"/>
      <c r="JR114" s="205"/>
      <c r="JS114" s="205"/>
      <c r="JT114" s="205"/>
      <c r="JU114" s="205"/>
      <c r="JV114" s="205"/>
      <c r="JW114" s="205"/>
      <c r="JX114" s="205"/>
      <c r="JY114" s="205"/>
      <c r="JZ114" s="205"/>
      <c r="KA114" s="205"/>
      <c r="KB114" s="205"/>
      <c r="KC114" s="205"/>
      <c r="KD114" s="205"/>
      <c r="KE114" s="205"/>
      <c r="KF114" s="205"/>
      <c r="KG114" s="205"/>
      <c r="KH114" s="205"/>
      <c r="KI114" s="205"/>
      <c r="KJ114" s="205"/>
      <c r="KK114" s="205"/>
      <c r="KL114" s="205"/>
      <c r="KM114" s="205"/>
      <c r="KN114" s="205"/>
      <c r="KO114" s="205"/>
      <c r="KP114" s="205"/>
      <c r="KQ114" s="205"/>
      <c r="KR114" s="205"/>
      <c r="KS114" s="205"/>
      <c r="KT114" s="205"/>
      <c r="KU114" s="205"/>
      <c r="KV114" s="205"/>
      <c r="KW114" s="205"/>
      <c r="KX114" s="205"/>
      <c r="KY114" s="205"/>
      <c r="KZ114" s="205"/>
      <c r="LA114" s="205"/>
      <c r="LB114" s="205"/>
      <c r="LC114" s="205"/>
      <c r="LD114" s="205"/>
      <c r="LE114" s="205"/>
      <c r="LF114" s="205"/>
      <c r="LG114" s="205"/>
      <c r="LH114" s="205"/>
      <c r="LI114" s="205"/>
      <c r="LJ114" s="205"/>
      <c r="LK114" s="205"/>
      <c r="LL114" s="205"/>
      <c r="LM114" s="205"/>
      <c r="LN114" s="205"/>
      <c r="LO114" s="205"/>
      <c r="LP114" s="205"/>
      <c r="LQ114" s="205"/>
      <c r="LR114" s="205"/>
      <c r="LS114" s="205"/>
      <c r="LT114" s="205"/>
      <c r="LU114" s="205"/>
      <c r="LV114" s="205"/>
      <c r="LW114" s="205"/>
      <c r="LX114" s="205"/>
      <c r="LY114" s="205"/>
      <c r="LZ114" s="205"/>
      <c r="MA114" s="205"/>
      <c r="MB114" s="205"/>
      <c r="MC114" s="205"/>
      <c r="MD114" s="205"/>
      <c r="ME114" s="205"/>
      <c r="MF114" s="205"/>
      <c r="MG114" s="205"/>
      <c r="MH114" s="205"/>
      <c r="MI114" s="205"/>
      <c r="MJ114" s="205"/>
      <c r="MK114" s="205"/>
      <c r="ML114" s="205"/>
      <c r="MM114" s="205"/>
      <c r="MN114" s="205"/>
      <c r="MO114" s="205"/>
      <c r="MP114" s="205"/>
      <c r="MQ114" s="205"/>
      <c r="MR114" s="205"/>
      <c r="MS114" s="205"/>
      <c r="MT114" s="205"/>
      <c r="MU114" s="205"/>
      <c r="MV114" s="205"/>
      <c r="MW114" s="205"/>
      <c r="MX114" s="205"/>
      <c r="MY114" s="205"/>
      <c r="MZ114" s="205"/>
      <c r="NA114" s="205"/>
      <c r="NB114" s="205"/>
      <c r="NC114" s="205"/>
      <c r="ND114" s="205"/>
      <c r="NE114" s="205"/>
      <c r="NF114" s="205"/>
      <c r="NG114" s="205"/>
      <c r="NH114" s="205"/>
      <c r="NI114" s="205"/>
      <c r="NJ114" s="205"/>
      <c r="NK114" s="205"/>
      <c r="NL114" s="205"/>
      <c r="NM114" s="205"/>
      <c r="NN114" s="205"/>
      <c r="NO114" s="205"/>
      <c r="NP114" s="205"/>
      <c r="NQ114" s="205"/>
      <c r="NR114" s="205"/>
      <c r="NS114" s="205"/>
      <c r="NT114" s="205"/>
      <c r="NU114" s="205"/>
      <c r="NV114" s="205"/>
      <c r="NW114" s="205"/>
      <c r="NX114" s="205"/>
      <c r="NY114" s="205"/>
      <c r="NZ114" s="205"/>
      <c r="OA114" s="205"/>
      <c r="OB114" s="205"/>
      <c r="OC114" s="205"/>
      <c r="OD114" s="205"/>
      <c r="OE114" s="205"/>
      <c r="OF114" s="205"/>
      <c r="OG114" s="205"/>
      <c r="OH114" s="205"/>
      <c r="OI114" s="205"/>
      <c r="OJ114" s="205"/>
      <c r="OK114" s="205"/>
      <c r="OL114" s="205"/>
      <c r="OM114" s="205"/>
      <c r="ON114" s="205"/>
      <c r="OO114" s="205"/>
      <c r="OP114" s="205"/>
      <c r="OQ114" s="205"/>
      <c r="OR114" s="205"/>
      <c r="OS114" s="205"/>
      <c r="OT114" s="205"/>
      <c r="OU114" s="205"/>
      <c r="OV114" s="205"/>
      <c r="OW114" s="205"/>
      <c r="OX114" s="205"/>
      <c r="OY114" s="205"/>
      <c r="OZ114" s="205"/>
      <c r="PA114" s="205"/>
      <c r="PB114" s="205"/>
      <c r="PC114" s="205"/>
      <c r="PD114" s="205"/>
      <c r="PE114" s="205"/>
      <c r="PF114" s="205"/>
      <c r="PG114" s="205"/>
      <c r="PH114" s="205"/>
      <c r="PI114" s="205"/>
      <c r="PJ114" s="205"/>
      <c r="PK114" s="205"/>
      <c r="PL114" s="205"/>
      <c r="PM114" s="205"/>
      <c r="PN114" s="205"/>
      <c r="PO114" s="205"/>
      <c r="PP114" s="205"/>
      <c r="PQ114" s="205"/>
      <c r="PR114" s="205"/>
      <c r="PS114" s="205"/>
      <c r="PT114" s="205"/>
      <c r="PU114" s="205"/>
      <c r="PV114" s="205"/>
      <c r="PW114" s="205"/>
      <c r="PX114" s="205"/>
      <c r="PY114" s="205"/>
      <c r="PZ114" s="205"/>
      <c r="QA114" s="205"/>
      <c r="QB114" s="205"/>
      <c r="QC114" s="205"/>
      <c r="QD114" s="205"/>
      <c r="QE114" s="205"/>
      <c r="QF114" s="205"/>
      <c r="QG114" s="205"/>
      <c r="QH114" s="205"/>
      <c r="QI114" s="205"/>
      <c r="QJ114" s="205"/>
      <c r="QK114" s="205"/>
      <c r="QL114" s="205"/>
      <c r="QM114" s="205"/>
      <c r="QN114" s="205"/>
      <c r="QO114" s="205"/>
      <c r="QP114" s="205"/>
      <c r="QQ114" s="205"/>
      <c r="QR114" s="205"/>
      <c r="QS114" s="205"/>
      <c r="QT114" s="205"/>
      <c r="QU114" s="205"/>
      <c r="QV114" s="205"/>
      <c r="QW114" s="205"/>
      <c r="QX114" s="205"/>
      <c r="QY114" s="205"/>
      <c r="QZ114" s="205"/>
      <c r="RA114" s="205"/>
      <c r="RB114" s="205"/>
      <c r="RC114" s="205"/>
      <c r="RD114" s="205"/>
      <c r="RE114" s="205"/>
      <c r="RF114" s="205"/>
      <c r="RG114" s="205"/>
      <c r="RH114" s="205"/>
      <c r="RI114" s="205"/>
      <c r="RJ114" s="205"/>
      <c r="RK114" s="205"/>
      <c r="RL114" s="205"/>
      <c r="RM114" s="205"/>
      <c r="RN114" s="205"/>
      <c r="RO114" s="205"/>
      <c r="RP114" s="205"/>
      <c r="RQ114" s="205"/>
      <c r="RR114" s="205"/>
      <c r="RS114" s="205"/>
      <c r="RT114" s="205"/>
      <c r="RU114" s="205"/>
      <c r="RV114" s="205"/>
      <c r="RW114" s="205"/>
      <c r="RX114" s="205"/>
      <c r="RY114" s="205"/>
    </row>
    <row r="115" s="195" customFormat="1" ht="14.8" spans="1:493">
      <c r="A115" s="207"/>
      <c r="B115" s="200"/>
      <c r="C115" s="203"/>
      <c r="D115" s="203"/>
      <c r="E115" s="203"/>
      <c r="F115" s="203"/>
      <c r="G115" s="203"/>
      <c r="H115" s="200"/>
      <c r="I115" s="200"/>
      <c r="J115" s="205"/>
      <c r="K115" s="205"/>
      <c r="L115" s="205"/>
      <c r="M115" s="205"/>
      <c r="N115" s="205"/>
      <c r="O115" s="205"/>
      <c r="P115" s="205"/>
      <c r="Q115" s="205"/>
      <c r="R115" s="205"/>
      <c r="S115" s="205"/>
      <c r="T115" s="205"/>
      <c r="U115" s="205"/>
      <c r="V115" s="205"/>
      <c r="W115" s="205"/>
      <c r="X115" s="205"/>
      <c r="Y115" s="205"/>
      <c r="Z115" s="205"/>
      <c r="AA115" s="205"/>
      <c r="AB115" s="205"/>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05"/>
      <c r="AY115" s="205"/>
      <c r="AZ115" s="205"/>
      <c r="BA115" s="205"/>
      <c r="BB115" s="205"/>
      <c r="BC115" s="205"/>
      <c r="BD115" s="205"/>
      <c r="BE115" s="205"/>
      <c r="BF115" s="205"/>
      <c r="BG115" s="205"/>
      <c r="BH115" s="205"/>
      <c r="BI115" s="205"/>
      <c r="BJ115" s="205"/>
      <c r="BK115" s="205"/>
      <c r="BL115" s="205"/>
      <c r="BM115" s="205"/>
      <c r="BN115" s="205"/>
      <c r="BO115" s="205"/>
      <c r="BP115" s="205"/>
      <c r="BQ115" s="205"/>
      <c r="BR115" s="205"/>
      <c r="BS115" s="205"/>
      <c r="BT115" s="205"/>
      <c r="BU115" s="205"/>
      <c r="BV115" s="205"/>
      <c r="BW115" s="205"/>
      <c r="BX115" s="205"/>
      <c r="BY115" s="205"/>
      <c r="BZ115" s="205"/>
      <c r="CA115" s="205"/>
      <c r="CB115" s="205"/>
      <c r="CC115" s="205"/>
      <c r="CD115" s="205"/>
      <c r="CE115" s="205"/>
      <c r="CF115" s="205"/>
      <c r="CG115" s="205"/>
      <c r="CH115" s="205"/>
      <c r="CI115" s="205"/>
      <c r="CJ115" s="205"/>
      <c r="CK115" s="205"/>
      <c r="CL115" s="205"/>
      <c r="CM115" s="205"/>
      <c r="CN115" s="205"/>
      <c r="CO115" s="205"/>
      <c r="CP115" s="205"/>
      <c r="CQ115" s="205"/>
      <c r="CR115" s="205"/>
      <c r="CS115" s="205"/>
      <c r="CT115" s="205"/>
      <c r="CU115" s="205"/>
      <c r="CV115" s="205"/>
      <c r="CW115" s="205"/>
      <c r="CX115" s="205"/>
      <c r="CY115" s="205"/>
      <c r="CZ115" s="205"/>
      <c r="DA115" s="205"/>
      <c r="DB115" s="205"/>
      <c r="DC115" s="205"/>
      <c r="DD115" s="205"/>
      <c r="DE115" s="205"/>
      <c r="DF115" s="205"/>
      <c r="DG115" s="205"/>
      <c r="DH115" s="205"/>
      <c r="DI115" s="205"/>
      <c r="DJ115" s="205"/>
      <c r="DK115" s="205"/>
      <c r="DL115" s="205"/>
      <c r="DM115" s="205"/>
      <c r="DN115" s="205"/>
      <c r="DO115" s="205"/>
      <c r="DP115" s="205"/>
      <c r="DQ115" s="205"/>
      <c r="DR115" s="205"/>
      <c r="DS115" s="205"/>
      <c r="DT115" s="205"/>
      <c r="DU115" s="205"/>
      <c r="DV115" s="205"/>
      <c r="DW115" s="205"/>
      <c r="DX115" s="205"/>
      <c r="DY115" s="205"/>
      <c r="DZ115" s="205"/>
      <c r="EA115" s="205"/>
      <c r="EB115" s="205"/>
      <c r="EC115" s="205"/>
      <c r="ED115" s="205"/>
      <c r="EE115" s="205"/>
      <c r="EF115" s="205"/>
      <c r="EG115" s="205"/>
      <c r="EH115" s="205"/>
      <c r="EI115" s="205"/>
      <c r="EJ115" s="205"/>
      <c r="EK115" s="205"/>
      <c r="EL115" s="205"/>
      <c r="EM115" s="205"/>
      <c r="EN115" s="205"/>
      <c r="EO115" s="205"/>
      <c r="EP115" s="205"/>
      <c r="EQ115" s="205"/>
      <c r="ER115" s="205"/>
      <c r="ES115" s="205"/>
      <c r="ET115" s="205"/>
      <c r="EU115" s="205"/>
      <c r="EV115" s="205"/>
      <c r="EW115" s="205"/>
      <c r="EX115" s="205"/>
      <c r="EY115" s="205"/>
      <c r="EZ115" s="205"/>
      <c r="FA115" s="205"/>
      <c r="FB115" s="205"/>
      <c r="FC115" s="205"/>
      <c r="FD115" s="205"/>
      <c r="FE115" s="205"/>
      <c r="FF115" s="205"/>
      <c r="FG115" s="205"/>
      <c r="FH115" s="205"/>
      <c r="FI115" s="205"/>
      <c r="FJ115" s="205"/>
      <c r="FK115" s="205"/>
      <c r="FL115" s="205"/>
      <c r="FM115" s="205"/>
      <c r="FN115" s="205"/>
      <c r="FO115" s="205"/>
      <c r="FP115" s="205"/>
      <c r="FQ115" s="205"/>
      <c r="FR115" s="205"/>
      <c r="FS115" s="205"/>
      <c r="FT115" s="205"/>
      <c r="FU115" s="205"/>
      <c r="FV115" s="205"/>
      <c r="FW115" s="205"/>
      <c r="FX115" s="205"/>
      <c r="FY115" s="205"/>
      <c r="FZ115" s="205"/>
      <c r="GA115" s="205"/>
      <c r="GB115" s="205"/>
      <c r="GC115" s="205"/>
      <c r="GD115" s="205"/>
      <c r="GE115" s="205"/>
      <c r="GF115" s="205"/>
      <c r="GG115" s="205"/>
      <c r="GH115" s="205"/>
      <c r="GI115" s="205"/>
      <c r="GJ115" s="205"/>
      <c r="GK115" s="205"/>
      <c r="GL115" s="205"/>
      <c r="GM115" s="205"/>
      <c r="GN115" s="205"/>
      <c r="GO115" s="205"/>
      <c r="GP115" s="205"/>
      <c r="GQ115" s="205"/>
      <c r="GR115" s="205"/>
      <c r="GS115" s="205"/>
      <c r="GT115" s="205"/>
      <c r="GU115" s="205"/>
      <c r="GV115" s="205"/>
      <c r="GW115" s="205"/>
      <c r="GX115" s="205"/>
      <c r="GY115" s="205"/>
      <c r="GZ115" s="205"/>
      <c r="HA115" s="205"/>
      <c r="HB115" s="205"/>
      <c r="HC115" s="205"/>
      <c r="HD115" s="205"/>
      <c r="HE115" s="205"/>
      <c r="HF115" s="205"/>
      <c r="HG115" s="205"/>
      <c r="HH115" s="205"/>
      <c r="HI115" s="205"/>
      <c r="HJ115" s="205"/>
      <c r="HK115" s="205"/>
      <c r="HL115" s="205"/>
      <c r="HM115" s="205"/>
      <c r="HN115" s="205"/>
      <c r="HO115" s="205"/>
      <c r="HP115" s="205"/>
      <c r="HQ115" s="205"/>
      <c r="HR115" s="205"/>
      <c r="HS115" s="205"/>
      <c r="HT115" s="205"/>
      <c r="HU115" s="205"/>
      <c r="HV115" s="205"/>
      <c r="HW115" s="205"/>
      <c r="HX115" s="205"/>
      <c r="HY115" s="205"/>
      <c r="HZ115" s="205"/>
      <c r="IA115" s="205"/>
      <c r="IB115" s="205"/>
      <c r="IC115" s="205"/>
      <c r="ID115" s="205"/>
      <c r="IE115" s="205"/>
      <c r="IF115" s="205"/>
      <c r="IG115" s="205"/>
      <c r="IH115" s="205"/>
      <c r="II115" s="205"/>
      <c r="IJ115" s="205"/>
      <c r="IK115" s="205"/>
      <c r="IL115" s="205"/>
      <c r="IM115" s="205"/>
      <c r="IN115" s="205"/>
      <c r="IO115" s="205"/>
      <c r="IP115" s="205"/>
      <c r="IQ115" s="205"/>
      <c r="IR115" s="205"/>
      <c r="IS115" s="205"/>
      <c r="IT115" s="205"/>
      <c r="IU115" s="205"/>
      <c r="IV115" s="205"/>
      <c r="IW115" s="205"/>
      <c r="IX115" s="205"/>
      <c r="IY115" s="205"/>
      <c r="IZ115" s="205"/>
      <c r="JA115" s="205"/>
      <c r="JB115" s="205"/>
      <c r="JC115" s="205"/>
      <c r="JD115" s="205"/>
      <c r="JE115" s="205"/>
      <c r="JF115" s="205"/>
      <c r="JG115" s="205"/>
      <c r="JH115" s="205"/>
      <c r="JI115" s="205"/>
      <c r="JJ115" s="205"/>
      <c r="JK115" s="205"/>
      <c r="JL115" s="205"/>
      <c r="JM115" s="205"/>
      <c r="JN115" s="205"/>
      <c r="JO115" s="205"/>
      <c r="JP115" s="205"/>
      <c r="JQ115" s="205"/>
      <c r="JR115" s="205"/>
      <c r="JS115" s="205"/>
      <c r="JT115" s="205"/>
      <c r="JU115" s="205"/>
      <c r="JV115" s="205"/>
      <c r="JW115" s="205"/>
      <c r="JX115" s="205"/>
      <c r="JY115" s="205"/>
      <c r="JZ115" s="205"/>
      <c r="KA115" s="205"/>
      <c r="KB115" s="205"/>
      <c r="KC115" s="205"/>
      <c r="KD115" s="205"/>
      <c r="KE115" s="205"/>
      <c r="KF115" s="205"/>
      <c r="KG115" s="205"/>
      <c r="KH115" s="205"/>
      <c r="KI115" s="205"/>
      <c r="KJ115" s="205"/>
      <c r="KK115" s="205"/>
      <c r="KL115" s="205"/>
      <c r="KM115" s="205"/>
      <c r="KN115" s="205"/>
      <c r="KO115" s="205"/>
      <c r="KP115" s="205"/>
      <c r="KQ115" s="205"/>
      <c r="KR115" s="205"/>
      <c r="KS115" s="205"/>
      <c r="KT115" s="205"/>
      <c r="KU115" s="205"/>
      <c r="KV115" s="205"/>
      <c r="KW115" s="205"/>
      <c r="KX115" s="205"/>
      <c r="KY115" s="205"/>
      <c r="KZ115" s="205"/>
      <c r="LA115" s="205"/>
      <c r="LB115" s="205"/>
      <c r="LC115" s="205"/>
      <c r="LD115" s="205"/>
      <c r="LE115" s="205"/>
      <c r="LF115" s="205"/>
      <c r="LG115" s="205"/>
      <c r="LH115" s="205"/>
      <c r="LI115" s="205"/>
      <c r="LJ115" s="205"/>
      <c r="LK115" s="205"/>
      <c r="LL115" s="205"/>
      <c r="LM115" s="205"/>
      <c r="LN115" s="205"/>
      <c r="LO115" s="205"/>
      <c r="LP115" s="205"/>
      <c r="LQ115" s="205"/>
      <c r="LR115" s="205"/>
      <c r="LS115" s="205"/>
      <c r="LT115" s="205"/>
      <c r="LU115" s="205"/>
      <c r="LV115" s="205"/>
      <c r="LW115" s="205"/>
      <c r="LX115" s="205"/>
      <c r="LY115" s="205"/>
      <c r="LZ115" s="205"/>
      <c r="MA115" s="205"/>
      <c r="MB115" s="205"/>
      <c r="MC115" s="205"/>
      <c r="MD115" s="205"/>
      <c r="ME115" s="205"/>
      <c r="MF115" s="205"/>
      <c r="MG115" s="205"/>
      <c r="MH115" s="205"/>
      <c r="MI115" s="205"/>
      <c r="MJ115" s="205"/>
      <c r="MK115" s="205"/>
      <c r="ML115" s="205"/>
      <c r="MM115" s="205"/>
      <c r="MN115" s="205"/>
      <c r="MO115" s="205"/>
      <c r="MP115" s="205"/>
      <c r="MQ115" s="205"/>
      <c r="MR115" s="205"/>
      <c r="MS115" s="205"/>
      <c r="MT115" s="205"/>
      <c r="MU115" s="205"/>
      <c r="MV115" s="205"/>
      <c r="MW115" s="205"/>
      <c r="MX115" s="205"/>
      <c r="MY115" s="205"/>
      <c r="MZ115" s="205"/>
      <c r="NA115" s="205"/>
      <c r="NB115" s="205"/>
      <c r="NC115" s="205"/>
      <c r="ND115" s="205"/>
      <c r="NE115" s="205"/>
      <c r="NF115" s="205"/>
      <c r="NG115" s="205"/>
      <c r="NH115" s="205"/>
      <c r="NI115" s="205"/>
      <c r="NJ115" s="205"/>
      <c r="NK115" s="205"/>
      <c r="NL115" s="205"/>
      <c r="NM115" s="205"/>
      <c r="NN115" s="205"/>
      <c r="NO115" s="205"/>
      <c r="NP115" s="205"/>
      <c r="NQ115" s="205"/>
      <c r="NR115" s="205"/>
      <c r="NS115" s="205"/>
      <c r="NT115" s="205"/>
      <c r="NU115" s="205"/>
      <c r="NV115" s="205"/>
      <c r="NW115" s="205"/>
      <c r="NX115" s="205"/>
      <c r="NY115" s="205"/>
      <c r="NZ115" s="205"/>
      <c r="OA115" s="205"/>
      <c r="OB115" s="205"/>
      <c r="OC115" s="205"/>
      <c r="OD115" s="205"/>
      <c r="OE115" s="205"/>
      <c r="OF115" s="205"/>
      <c r="OG115" s="205"/>
      <c r="OH115" s="205"/>
      <c r="OI115" s="205"/>
      <c r="OJ115" s="205"/>
      <c r="OK115" s="205"/>
      <c r="OL115" s="205"/>
      <c r="OM115" s="205"/>
      <c r="ON115" s="205"/>
      <c r="OO115" s="205"/>
      <c r="OP115" s="205"/>
      <c r="OQ115" s="205"/>
      <c r="OR115" s="205"/>
      <c r="OS115" s="205"/>
      <c r="OT115" s="205"/>
      <c r="OU115" s="205"/>
      <c r="OV115" s="205"/>
      <c r="OW115" s="205"/>
      <c r="OX115" s="205"/>
      <c r="OY115" s="205"/>
      <c r="OZ115" s="205"/>
      <c r="PA115" s="205"/>
      <c r="PB115" s="205"/>
      <c r="PC115" s="205"/>
      <c r="PD115" s="205"/>
      <c r="PE115" s="205"/>
      <c r="PF115" s="205"/>
      <c r="PG115" s="205"/>
      <c r="PH115" s="205"/>
      <c r="PI115" s="205"/>
      <c r="PJ115" s="205"/>
      <c r="PK115" s="205"/>
      <c r="PL115" s="205"/>
      <c r="PM115" s="205"/>
      <c r="PN115" s="205"/>
      <c r="PO115" s="205"/>
      <c r="PP115" s="205"/>
      <c r="PQ115" s="205"/>
      <c r="PR115" s="205"/>
      <c r="PS115" s="205"/>
      <c r="PT115" s="205"/>
      <c r="PU115" s="205"/>
      <c r="PV115" s="205"/>
      <c r="PW115" s="205"/>
      <c r="PX115" s="205"/>
      <c r="PY115" s="205"/>
      <c r="PZ115" s="205"/>
      <c r="QA115" s="205"/>
      <c r="QB115" s="205"/>
      <c r="QC115" s="205"/>
      <c r="QD115" s="205"/>
      <c r="QE115" s="205"/>
      <c r="QF115" s="205"/>
      <c r="QG115" s="205"/>
      <c r="QH115" s="205"/>
      <c r="QI115" s="205"/>
      <c r="QJ115" s="205"/>
      <c r="QK115" s="205"/>
      <c r="QL115" s="205"/>
      <c r="QM115" s="205"/>
      <c r="QN115" s="205"/>
      <c r="QO115" s="205"/>
      <c r="QP115" s="205"/>
      <c r="QQ115" s="205"/>
      <c r="QR115" s="205"/>
      <c r="QS115" s="205"/>
      <c r="QT115" s="205"/>
      <c r="QU115" s="205"/>
      <c r="QV115" s="205"/>
      <c r="QW115" s="205"/>
      <c r="QX115" s="205"/>
      <c r="QY115" s="205"/>
      <c r="QZ115" s="205"/>
      <c r="RA115" s="205"/>
      <c r="RB115" s="205"/>
      <c r="RC115" s="205"/>
      <c r="RD115" s="205"/>
      <c r="RE115" s="205"/>
      <c r="RF115" s="205"/>
      <c r="RG115" s="205"/>
      <c r="RH115" s="205"/>
      <c r="RI115" s="205"/>
      <c r="RJ115" s="205"/>
      <c r="RK115" s="205"/>
      <c r="RL115" s="205"/>
      <c r="RM115" s="205"/>
      <c r="RN115" s="205"/>
      <c r="RO115" s="205"/>
      <c r="RP115" s="205"/>
      <c r="RQ115" s="205"/>
      <c r="RR115" s="205"/>
      <c r="RS115" s="205"/>
      <c r="RT115" s="205"/>
      <c r="RU115" s="205"/>
      <c r="RV115" s="205"/>
      <c r="RW115" s="205"/>
      <c r="RX115" s="205"/>
      <c r="RY115" s="205"/>
    </row>
    <row r="116" s="195" customFormat="1" ht="14.8" spans="1:493">
      <c r="A116" s="207"/>
      <c r="B116" s="200"/>
      <c r="C116" s="203"/>
      <c r="D116" s="203"/>
      <c r="E116" s="203"/>
      <c r="F116" s="203"/>
      <c r="G116" s="203"/>
      <c r="H116" s="200"/>
      <c r="I116" s="200"/>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5"/>
      <c r="AY116" s="205"/>
      <c r="AZ116" s="205"/>
      <c r="BA116" s="205"/>
      <c r="BB116" s="205"/>
      <c r="BC116" s="205"/>
      <c r="BD116" s="205"/>
      <c r="BE116" s="205"/>
      <c r="BF116" s="205"/>
      <c r="BG116" s="205"/>
      <c r="BH116" s="205"/>
      <c r="BI116" s="205"/>
      <c r="BJ116" s="205"/>
      <c r="BK116" s="205"/>
      <c r="BL116" s="205"/>
      <c r="BM116" s="205"/>
      <c r="BN116" s="205"/>
      <c r="BO116" s="205"/>
      <c r="BP116" s="205"/>
      <c r="BQ116" s="205"/>
      <c r="BR116" s="205"/>
      <c r="BS116" s="205"/>
      <c r="BT116" s="205"/>
      <c r="BU116" s="205"/>
      <c r="BV116" s="205"/>
      <c r="BW116" s="205"/>
      <c r="BX116" s="205"/>
      <c r="BY116" s="205"/>
      <c r="BZ116" s="205"/>
      <c r="CA116" s="205"/>
      <c r="CB116" s="205"/>
      <c r="CC116" s="205"/>
      <c r="CD116" s="205"/>
      <c r="CE116" s="205"/>
      <c r="CF116" s="205"/>
      <c r="CG116" s="205"/>
      <c r="CH116" s="205"/>
      <c r="CI116" s="205"/>
      <c r="CJ116" s="205"/>
      <c r="CK116" s="205"/>
      <c r="CL116" s="205"/>
      <c r="CM116" s="205"/>
      <c r="CN116" s="205"/>
      <c r="CO116" s="205"/>
      <c r="CP116" s="205"/>
      <c r="CQ116" s="205"/>
      <c r="CR116" s="205"/>
      <c r="CS116" s="205"/>
      <c r="CT116" s="205"/>
      <c r="CU116" s="205"/>
      <c r="CV116" s="205"/>
      <c r="CW116" s="205"/>
      <c r="CX116" s="205"/>
      <c r="CY116" s="205"/>
      <c r="CZ116" s="205"/>
      <c r="DA116" s="205"/>
      <c r="DB116" s="205"/>
      <c r="DC116" s="205"/>
      <c r="DD116" s="205"/>
      <c r="DE116" s="205"/>
      <c r="DF116" s="205"/>
      <c r="DG116" s="205"/>
      <c r="DH116" s="205"/>
      <c r="DI116" s="205"/>
      <c r="DJ116" s="205"/>
      <c r="DK116" s="205"/>
      <c r="DL116" s="205"/>
      <c r="DM116" s="205"/>
      <c r="DN116" s="205"/>
      <c r="DO116" s="205"/>
      <c r="DP116" s="205"/>
      <c r="DQ116" s="205"/>
      <c r="DR116" s="205"/>
      <c r="DS116" s="205"/>
      <c r="DT116" s="205"/>
      <c r="DU116" s="205"/>
      <c r="DV116" s="205"/>
      <c r="DW116" s="205"/>
      <c r="DX116" s="205"/>
      <c r="DY116" s="205"/>
      <c r="DZ116" s="205"/>
      <c r="EA116" s="205"/>
      <c r="EB116" s="205"/>
      <c r="EC116" s="205"/>
      <c r="ED116" s="205"/>
      <c r="EE116" s="205"/>
      <c r="EF116" s="205"/>
      <c r="EG116" s="205"/>
      <c r="EH116" s="205"/>
      <c r="EI116" s="205"/>
      <c r="EJ116" s="205"/>
      <c r="EK116" s="205"/>
      <c r="EL116" s="205"/>
      <c r="EM116" s="205"/>
      <c r="EN116" s="205"/>
      <c r="EO116" s="205"/>
      <c r="EP116" s="205"/>
      <c r="EQ116" s="205"/>
      <c r="ER116" s="205"/>
      <c r="ES116" s="205"/>
      <c r="ET116" s="205"/>
      <c r="EU116" s="205"/>
      <c r="EV116" s="205"/>
      <c r="EW116" s="205"/>
      <c r="EX116" s="205"/>
      <c r="EY116" s="205"/>
      <c r="EZ116" s="205"/>
      <c r="FA116" s="205"/>
      <c r="FB116" s="205"/>
      <c r="FC116" s="205"/>
      <c r="FD116" s="205"/>
      <c r="FE116" s="205"/>
      <c r="FF116" s="205"/>
      <c r="FG116" s="205"/>
      <c r="FH116" s="205"/>
      <c r="FI116" s="205"/>
      <c r="FJ116" s="205"/>
      <c r="FK116" s="205"/>
      <c r="FL116" s="205"/>
      <c r="FM116" s="205"/>
      <c r="FN116" s="205"/>
      <c r="FO116" s="205"/>
      <c r="FP116" s="205"/>
      <c r="FQ116" s="205"/>
      <c r="FR116" s="205"/>
      <c r="FS116" s="205"/>
      <c r="FT116" s="205"/>
      <c r="FU116" s="205"/>
      <c r="FV116" s="205"/>
      <c r="FW116" s="205"/>
      <c r="FX116" s="205"/>
      <c r="FY116" s="205"/>
      <c r="FZ116" s="205"/>
      <c r="GA116" s="205"/>
      <c r="GB116" s="205"/>
      <c r="GC116" s="205"/>
      <c r="GD116" s="205"/>
      <c r="GE116" s="205"/>
      <c r="GF116" s="205"/>
      <c r="GG116" s="205"/>
      <c r="GH116" s="205"/>
      <c r="GI116" s="205"/>
      <c r="GJ116" s="205"/>
      <c r="GK116" s="205"/>
      <c r="GL116" s="205"/>
      <c r="GM116" s="205"/>
      <c r="GN116" s="205"/>
      <c r="GO116" s="205"/>
      <c r="GP116" s="205"/>
      <c r="GQ116" s="205"/>
      <c r="GR116" s="205"/>
      <c r="GS116" s="205"/>
      <c r="GT116" s="205"/>
      <c r="GU116" s="205"/>
      <c r="GV116" s="205"/>
      <c r="GW116" s="205"/>
      <c r="GX116" s="205"/>
      <c r="GY116" s="205"/>
      <c r="GZ116" s="205"/>
      <c r="HA116" s="205"/>
      <c r="HB116" s="205"/>
      <c r="HC116" s="205"/>
      <c r="HD116" s="205"/>
      <c r="HE116" s="205"/>
      <c r="HF116" s="205"/>
      <c r="HG116" s="205"/>
      <c r="HH116" s="205"/>
      <c r="HI116" s="205"/>
      <c r="HJ116" s="205"/>
      <c r="HK116" s="205"/>
      <c r="HL116" s="205"/>
      <c r="HM116" s="205"/>
      <c r="HN116" s="205"/>
      <c r="HO116" s="205"/>
      <c r="HP116" s="205"/>
      <c r="HQ116" s="205"/>
      <c r="HR116" s="205"/>
      <c r="HS116" s="205"/>
      <c r="HT116" s="205"/>
      <c r="HU116" s="205"/>
      <c r="HV116" s="205"/>
      <c r="HW116" s="205"/>
      <c r="HX116" s="205"/>
      <c r="HY116" s="205"/>
      <c r="HZ116" s="205"/>
      <c r="IA116" s="205"/>
      <c r="IB116" s="205"/>
      <c r="IC116" s="205"/>
      <c r="ID116" s="205"/>
      <c r="IE116" s="205"/>
      <c r="IF116" s="205"/>
      <c r="IG116" s="205"/>
      <c r="IH116" s="205"/>
      <c r="II116" s="205"/>
      <c r="IJ116" s="205"/>
      <c r="IK116" s="205"/>
      <c r="IL116" s="205"/>
      <c r="IM116" s="205"/>
      <c r="IN116" s="205"/>
      <c r="IO116" s="205"/>
      <c r="IP116" s="205"/>
      <c r="IQ116" s="205"/>
      <c r="IR116" s="205"/>
      <c r="IS116" s="205"/>
      <c r="IT116" s="205"/>
      <c r="IU116" s="205"/>
      <c r="IV116" s="205"/>
      <c r="IW116" s="205"/>
      <c r="IX116" s="205"/>
      <c r="IY116" s="205"/>
      <c r="IZ116" s="205"/>
      <c r="JA116" s="205"/>
      <c r="JB116" s="205"/>
      <c r="JC116" s="205"/>
      <c r="JD116" s="205"/>
      <c r="JE116" s="205"/>
      <c r="JF116" s="205"/>
      <c r="JG116" s="205"/>
      <c r="JH116" s="205"/>
      <c r="JI116" s="205"/>
      <c r="JJ116" s="205"/>
      <c r="JK116" s="205"/>
      <c r="JL116" s="205"/>
      <c r="JM116" s="205"/>
      <c r="JN116" s="205"/>
      <c r="JO116" s="205"/>
      <c r="JP116" s="205"/>
      <c r="JQ116" s="205"/>
      <c r="JR116" s="205"/>
      <c r="JS116" s="205"/>
      <c r="JT116" s="205"/>
      <c r="JU116" s="205"/>
      <c r="JV116" s="205"/>
      <c r="JW116" s="205"/>
      <c r="JX116" s="205"/>
      <c r="JY116" s="205"/>
      <c r="JZ116" s="205"/>
      <c r="KA116" s="205"/>
      <c r="KB116" s="205"/>
      <c r="KC116" s="205"/>
      <c r="KD116" s="205"/>
      <c r="KE116" s="205"/>
      <c r="KF116" s="205"/>
      <c r="KG116" s="205"/>
      <c r="KH116" s="205"/>
      <c r="KI116" s="205"/>
      <c r="KJ116" s="205"/>
      <c r="KK116" s="205"/>
      <c r="KL116" s="205"/>
      <c r="KM116" s="205"/>
      <c r="KN116" s="205"/>
      <c r="KO116" s="205"/>
      <c r="KP116" s="205"/>
      <c r="KQ116" s="205"/>
      <c r="KR116" s="205"/>
      <c r="KS116" s="205"/>
      <c r="KT116" s="205"/>
      <c r="KU116" s="205"/>
      <c r="KV116" s="205"/>
      <c r="KW116" s="205"/>
      <c r="KX116" s="205"/>
      <c r="KY116" s="205"/>
      <c r="KZ116" s="205"/>
      <c r="LA116" s="205"/>
      <c r="LB116" s="205"/>
      <c r="LC116" s="205"/>
      <c r="LD116" s="205"/>
      <c r="LE116" s="205"/>
      <c r="LF116" s="205"/>
      <c r="LG116" s="205"/>
      <c r="LH116" s="205"/>
      <c r="LI116" s="205"/>
      <c r="LJ116" s="205"/>
      <c r="LK116" s="205"/>
      <c r="LL116" s="205"/>
      <c r="LM116" s="205"/>
      <c r="LN116" s="205"/>
      <c r="LO116" s="205"/>
      <c r="LP116" s="205"/>
      <c r="LQ116" s="205"/>
      <c r="LR116" s="205"/>
      <c r="LS116" s="205"/>
      <c r="LT116" s="205"/>
      <c r="LU116" s="205"/>
      <c r="LV116" s="205"/>
      <c r="LW116" s="205"/>
      <c r="LX116" s="205"/>
      <c r="LY116" s="205"/>
      <c r="LZ116" s="205"/>
      <c r="MA116" s="205"/>
      <c r="MB116" s="205"/>
      <c r="MC116" s="205"/>
      <c r="MD116" s="205"/>
      <c r="ME116" s="205"/>
      <c r="MF116" s="205"/>
      <c r="MG116" s="205"/>
      <c r="MH116" s="205"/>
      <c r="MI116" s="205"/>
      <c r="MJ116" s="205"/>
      <c r="MK116" s="205"/>
      <c r="ML116" s="205"/>
      <c r="MM116" s="205"/>
      <c r="MN116" s="205"/>
      <c r="MO116" s="205"/>
      <c r="MP116" s="205"/>
      <c r="MQ116" s="205"/>
      <c r="MR116" s="205"/>
      <c r="MS116" s="205"/>
      <c r="MT116" s="205"/>
      <c r="MU116" s="205"/>
      <c r="MV116" s="205"/>
      <c r="MW116" s="205"/>
      <c r="MX116" s="205"/>
      <c r="MY116" s="205"/>
      <c r="MZ116" s="205"/>
      <c r="NA116" s="205"/>
      <c r="NB116" s="205"/>
      <c r="NC116" s="205"/>
      <c r="ND116" s="205"/>
      <c r="NE116" s="205"/>
      <c r="NF116" s="205"/>
      <c r="NG116" s="205"/>
      <c r="NH116" s="205"/>
      <c r="NI116" s="205"/>
      <c r="NJ116" s="205"/>
      <c r="NK116" s="205"/>
      <c r="NL116" s="205"/>
      <c r="NM116" s="205"/>
      <c r="NN116" s="205"/>
      <c r="NO116" s="205"/>
      <c r="NP116" s="205"/>
      <c r="NQ116" s="205"/>
      <c r="NR116" s="205"/>
      <c r="NS116" s="205"/>
      <c r="NT116" s="205"/>
      <c r="NU116" s="205"/>
      <c r="NV116" s="205"/>
      <c r="NW116" s="205"/>
      <c r="NX116" s="205"/>
      <c r="NY116" s="205"/>
      <c r="NZ116" s="205"/>
      <c r="OA116" s="205"/>
      <c r="OB116" s="205"/>
      <c r="OC116" s="205"/>
      <c r="OD116" s="205"/>
      <c r="OE116" s="205"/>
      <c r="OF116" s="205"/>
      <c r="OG116" s="205"/>
      <c r="OH116" s="205"/>
      <c r="OI116" s="205"/>
      <c r="OJ116" s="205"/>
      <c r="OK116" s="205"/>
      <c r="OL116" s="205"/>
      <c r="OM116" s="205"/>
      <c r="ON116" s="205"/>
      <c r="OO116" s="205"/>
      <c r="OP116" s="205"/>
      <c r="OQ116" s="205"/>
      <c r="OR116" s="205"/>
      <c r="OS116" s="205"/>
      <c r="OT116" s="205"/>
      <c r="OU116" s="205"/>
      <c r="OV116" s="205"/>
      <c r="OW116" s="205"/>
      <c r="OX116" s="205"/>
      <c r="OY116" s="205"/>
      <c r="OZ116" s="205"/>
      <c r="PA116" s="205"/>
      <c r="PB116" s="205"/>
      <c r="PC116" s="205"/>
      <c r="PD116" s="205"/>
      <c r="PE116" s="205"/>
      <c r="PF116" s="205"/>
      <c r="PG116" s="205"/>
      <c r="PH116" s="205"/>
      <c r="PI116" s="205"/>
      <c r="PJ116" s="205"/>
      <c r="PK116" s="205"/>
      <c r="PL116" s="205"/>
      <c r="PM116" s="205"/>
      <c r="PN116" s="205"/>
      <c r="PO116" s="205"/>
      <c r="PP116" s="205"/>
      <c r="PQ116" s="205"/>
      <c r="PR116" s="205"/>
      <c r="PS116" s="205"/>
      <c r="PT116" s="205"/>
      <c r="PU116" s="205"/>
      <c r="PV116" s="205"/>
      <c r="PW116" s="205"/>
      <c r="PX116" s="205"/>
      <c r="PY116" s="205"/>
      <c r="PZ116" s="205"/>
      <c r="QA116" s="205"/>
      <c r="QB116" s="205"/>
      <c r="QC116" s="205"/>
      <c r="QD116" s="205"/>
      <c r="QE116" s="205"/>
      <c r="QF116" s="205"/>
      <c r="QG116" s="205"/>
      <c r="QH116" s="205"/>
      <c r="QI116" s="205"/>
      <c r="QJ116" s="205"/>
      <c r="QK116" s="205"/>
      <c r="QL116" s="205"/>
      <c r="QM116" s="205"/>
      <c r="QN116" s="205"/>
      <c r="QO116" s="205"/>
      <c r="QP116" s="205"/>
      <c r="QQ116" s="205"/>
      <c r="QR116" s="205"/>
      <c r="QS116" s="205"/>
      <c r="QT116" s="205"/>
      <c r="QU116" s="205"/>
      <c r="QV116" s="205"/>
      <c r="QW116" s="205"/>
      <c r="QX116" s="205"/>
      <c r="QY116" s="205"/>
      <c r="QZ116" s="205"/>
      <c r="RA116" s="205"/>
      <c r="RB116" s="205"/>
      <c r="RC116" s="205"/>
      <c r="RD116" s="205"/>
      <c r="RE116" s="205"/>
      <c r="RF116" s="205"/>
      <c r="RG116" s="205"/>
      <c r="RH116" s="205"/>
      <c r="RI116" s="205"/>
      <c r="RJ116" s="205"/>
      <c r="RK116" s="205"/>
      <c r="RL116" s="205"/>
      <c r="RM116" s="205"/>
      <c r="RN116" s="205"/>
      <c r="RO116" s="205"/>
      <c r="RP116" s="205"/>
      <c r="RQ116" s="205"/>
      <c r="RR116" s="205"/>
      <c r="RS116" s="205"/>
      <c r="RT116" s="205"/>
      <c r="RU116" s="205"/>
      <c r="RV116" s="205"/>
      <c r="RW116" s="205"/>
      <c r="RX116" s="205"/>
      <c r="RY116" s="205"/>
    </row>
    <row r="117" s="195" customFormat="1" ht="14.8" spans="1:493">
      <c r="A117" s="207"/>
      <c r="B117" s="200"/>
      <c r="C117" s="203"/>
      <c r="D117" s="203"/>
      <c r="E117" s="203"/>
      <c r="F117" s="203"/>
      <c r="G117" s="203"/>
      <c r="H117" s="200"/>
      <c r="I117" s="200"/>
      <c r="J117" s="205"/>
      <c r="K117" s="205"/>
      <c r="L117" s="205"/>
      <c r="M117" s="205"/>
      <c r="N117" s="205"/>
      <c r="O117" s="205"/>
      <c r="P117" s="205"/>
      <c r="Q117" s="205"/>
      <c r="R117" s="205"/>
      <c r="S117" s="205"/>
      <c r="T117" s="205"/>
      <c r="U117" s="205"/>
      <c r="V117" s="205"/>
      <c r="W117" s="205"/>
      <c r="X117" s="205"/>
      <c r="Y117" s="205"/>
      <c r="Z117" s="205"/>
      <c r="AA117" s="205"/>
      <c r="AB117" s="205"/>
      <c r="AC117" s="205"/>
      <c r="AD117" s="205"/>
      <c r="AE117" s="205"/>
      <c r="AF117" s="205"/>
      <c r="AG117" s="205"/>
      <c r="AH117" s="205"/>
      <c r="AI117" s="205"/>
      <c r="AJ117" s="205"/>
      <c r="AK117" s="205"/>
      <c r="AL117" s="205"/>
      <c r="AM117" s="205"/>
      <c r="AN117" s="205"/>
      <c r="AO117" s="205"/>
      <c r="AP117" s="205"/>
      <c r="AQ117" s="205"/>
      <c r="AR117" s="205"/>
      <c r="AS117" s="205"/>
      <c r="AT117" s="205"/>
      <c r="AU117" s="205"/>
      <c r="AV117" s="205"/>
      <c r="AW117" s="205"/>
      <c r="AX117" s="205"/>
      <c r="AY117" s="205"/>
      <c r="AZ117" s="205"/>
      <c r="BA117" s="205"/>
      <c r="BB117" s="205"/>
      <c r="BC117" s="205"/>
      <c r="BD117" s="205"/>
      <c r="BE117" s="205"/>
      <c r="BF117" s="205"/>
      <c r="BG117" s="205"/>
      <c r="BH117" s="205"/>
      <c r="BI117" s="205"/>
      <c r="BJ117" s="205"/>
      <c r="BK117" s="205"/>
      <c r="BL117" s="205"/>
      <c r="BM117" s="205"/>
      <c r="BN117" s="205"/>
      <c r="BO117" s="205"/>
      <c r="BP117" s="205"/>
      <c r="BQ117" s="205"/>
      <c r="BR117" s="205"/>
      <c r="BS117" s="205"/>
      <c r="BT117" s="205"/>
      <c r="BU117" s="205"/>
      <c r="BV117" s="205"/>
      <c r="BW117" s="205"/>
      <c r="BX117" s="205"/>
      <c r="BY117" s="205"/>
      <c r="BZ117" s="205"/>
      <c r="CA117" s="205"/>
      <c r="CB117" s="205"/>
      <c r="CC117" s="205"/>
      <c r="CD117" s="205"/>
      <c r="CE117" s="205"/>
      <c r="CF117" s="205"/>
      <c r="CG117" s="205"/>
      <c r="CH117" s="205"/>
      <c r="CI117" s="205"/>
      <c r="CJ117" s="205"/>
      <c r="CK117" s="205"/>
      <c r="CL117" s="205"/>
      <c r="CM117" s="205"/>
      <c r="CN117" s="205"/>
      <c r="CO117" s="205"/>
      <c r="CP117" s="205"/>
      <c r="CQ117" s="205"/>
      <c r="CR117" s="205"/>
      <c r="CS117" s="205"/>
      <c r="CT117" s="205"/>
      <c r="CU117" s="205"/>
      <c r="CV117" s="205"/>
      <c r="CW117" s="205"/>
      <c r="CX117" s="205"/>
      <c r="CY117" s="205"/>
      <c r="CZ117" s="205"/>
      <c r="DA117" s="205"/>
      <c r="DB117" s="205"/>
      <c r="DC117" s="205"/>
      <c r="DD117" s="205"/>
      <c r="DE117" s="205"/>
      <c r="DF117" s="205"/>
      <c r="DG117" s="205"/>
      <c r="DH117" s="205"/>
      <c r="DI117" s="205"/>
      <c r="DJ117" s="205"/>
      <c r="DK117" s="205"/>
      <c r="DL117" s="205"/>
      <c r="DM117" s="205"/>
      <c r="DN117" s="205"/>
      <c r="DO117" s="205"/>
      <c r="DP117" s="205"/>
      <c r="DQ117" s="205"/>
      <c r="DR117" s="205"/>
      <c r="DS117" s="205"/>
      <c r="DT117" s="205"/>
      <c r="DU117" s="205"/>
      <c r="DV117" s="205"/>
      <c r="DW117" s="205"/>
      <c r="DX117" s="205"/>
      <c r="DY117" s="205"/>
      <c r="DZ117" s="205"/>
      <c r="EA117" s="205"/>
      <c r="EB117" s="205"/>
      <c r="EC117" s="205"/>
      <c r="ED117" s="205"/>
      <c r="EE117" s="205"/>
      <c r="EF117" s="205"/>
      <c r="EG117" s="205"/>
      <c r="EH117" s="205"/>
      <c r="EI117" s="205"/>
      <c r="EJ117" s="205"/>
      <c r="EK117" s="205"/>
      <c r="EL117" s="205"/>
      <c r="EM117" s="205"/>
      <c r="EN117" s="205"/>
      <c r="EO117" s="205"/>
      <c r="EP117" s="205"/>
      <c r="EQ117" s="205"/>
      <c r="ER117" s="205"/>
      <c r="ES117" s="205"/>
      <c r="ET117" s="205"/>
      <c r="EU117" s="205"/>
      <c r="EV117" s="205"/>
      <c r="EW117" s="205"/>
      <c r="EX117" s="205"/>
      <c r="EY117" s="205"/>
      <c r="EZ117" s="205"/>
      <c r="FA117" s="205"/>
      <c r="FB117" s="205"/>
      <c r="FC117" s="205"/>
      <c r="FD117" s="205"/>
      <c r="FE117" s="205"/>
      <c r="FF117" s="205"/>
      <c r="FG117" s="205"/>
      <c r="FH117" s="205"/>
      <c r="FI117" s="205"/>
      <c r="FJ117" s="205"/>
      <c r="FK117" s="205"/>
      <c r="FL117" s="205"/>
      <c r="FM117" s="205"/>
      <c r="FN117" s="205"/>
      <c r="FO117" s="205"/>
      <c r="FP117" s="205"/>
      <c r="FQ117" s="205"/>
      <c r="FR117" s="205"/>
      <c r="FS117" s="205"/>
      <c r="FT117" s="205"/>
      <c r="FU117" s="205"/>
      <c r="FV117" s="205"/>
      <c r="FW117" s="205"/>
      <c r="FX117" s="205"/>
      <c r="FY117" s="205"/>
      <c r="FZ117" s="205"/>
      <c r="GA117" s="205"/>
      <c r="GB117" s="205"/>
      <c r="GC117" s="205"/>
      <c r="GD117" s="205"/>
      <c r="GE117" s="205"/>
      <c r="GF117" s="205"/>
      <c r="GG117" s="205"/>
      <c r="GH117" s="205"/>
      <c r="GI117" s="205"/>
      <c r="GJ117" s="205"/>
      <c r="GK117" s="205"/>
      <c r="GL117" s="205"/>
      <c r="GM117" s="205"/>
      <c r="GN117" s="205"/>
      <c r="GO117" s="205"/>
      <c r="GP117" s="205"/>
      <c r="GQ117" s="205"/>
      <c r="GR117" s="205"/>
      <c r="GS117" s="205"/>
      <c r="GT117" s="205"/>
      <c r="GU117" s="205"/>
      <c r="GV117" s="205"/>
      <c r="GW117" s="205"/>
      <c r="GX117" s="205"/>
      <c r="GY117" s="205"/>
      <c r="GZ117" s="205"/>
      <c r="HA117" s="205"/>
      <c r="HB117" s="205"/>
      <c r="HC117" s="205"/>
      <c r="HD117" s="205"/>
      <c r="HE117" s="205"/>
      <c r="HF117" s="205"/>
      <c r="HG117" s="205"/>
      <c r="HH117" s="205"/>
      <c r="HI117" s="205"/>
      <c r="HJ117" s="205"/>
      <c r="HK117" s="205"/>
      <c r="HL117" s="205"/>
      <c r="HM117" s="205"/>
      <c r="HN117" s="205"/>
      <c r="HO117" s="205"/>
      <c r="HP117" s="205"/>
      <c r="HQ117" s="205"/>
      <c r="HR117" s="205"/>
      <c r="HS117" s="205"/>
      <c r="HT117" s="205"/>
      <c r="HU117" s="205"/>
      <c r="HV117" s="205"/>
      <c r="HW117" s="205"/>
      <c r="HX117" s="205"/>
      <c r="HY117" s="205"/>
      <c r="HZ117" s="205"/>
      <c r="IA117" s="205"/>
      <c r="IB117" s="205"/>
      <c r="IC117" s="205"/>
      <c r="ID117" s="205"/>
      <c r="IE117" s="205"/>
      <c r="IF117" s="205"/>
      <c r="IG117" s="205"/>
      <c r="IH117" s="205"/>
      <c r="II117" s="205"/>
      <c r="IJ117" s="205"/>
      <c r="IK117" s="205"/>
      <c r="IL117" s="205"/>
      <c r="IM117" s="205"/>
      <c r="IN117" s="205"/>
      <c r="IO117" s="205"/>
      <c r="IP117" s="205"/>
      <c r="IQ117" s="205"/>
      <c r="IR117" s="205"/>
      <c r="IS117" s="205"/>
      <c r="IT117" s="205"/>
      <c r="IU117" s="205"/>
      <c r="IV117" s="205"/>
      <c r="IW117" s="205"/>
      <c r="IX117" s="205"/>
      <c r="IY117" s="205"/>
      <c r="IZ117" s="205"/>
      <c r="JA117" s="205"/>
      <c r="JB117" s="205"/>
      <c r="JC117" s="205"/>
      <c r="JD117" s="205"/>
      <c r="JE117" s="205"/>
      <c r="JF117" s="205"/>
      <c r="JG117" s="205"/>
      <c r="JH117" s="205"/>
      <c r="JI117" s="205"/>
      <c r="JJ117" s="205"/>
      <c r="JK117" s="205"/>
      <c r="JL117" s="205"/>
      <c r="JM117" s="205"/>
      <c r="JN117" s="205"/>
      <c r="JO117" s="205"/>
      <c r="JP117" s="205"/>
      <c r="JQ117" s="205"/>
      <c r="JR117" s="205"/>
      <c r="JS117" s="205"/>
      <c r="JT117" s="205"/>
      <c r="JU117" s="205"/>
      <c r="JV117" s="205"/>
      <c r="JW117" s="205"/>
      <c r="JX117" s="205"/>
      <c r="JY117" s="205"/>
      <c r="JZ117" s="205"/>
      <c r="KA117" s="205"/>
      <c r="KB117" s="205"/>
      <c r="KC117" s="205"/>
      <c r="KD117" s="205"/>
      <c r="KE117" s="205"/>
      <c r="KF117" s="205"/>
      <c r="KG117" s="205"/>
      <c r="KH117" s="205"/>
      <c r="KI117" s="205"/>
      <c r="KJ117" s="205"/>
      <c r="KK117" s="205"/>
      <c r="KL117" s="205"/>
      <c r="KM117" s="205"/>
      <c r="KN117" s="205"/>
      <c r="KO117" s="205"/>
      <c r="KP117" s="205"/>
      <c r="KQ117" s="205"/>
      <c r="KR117" s="205"/>
      <c r="KS117" s="205"/>
      <c r="KT117" s="205"/>
      <c r="KU117" s="205"/>
      <c r="KV117" s="205"/>
      <c r="KW117" s="205"/>
      <c r="KX117" s="205"/>
      <c r="KY117" s="205"/>
      <c r="KZ117" s="205"/>
      <c r="LA117" s="205"/>
      <c r="LB117" s="205"/>
      <c r="LC117" s="205"/>
      <c r="LD117" s="205"/>
      <c r="LE117" s="205"/>
      <c r="LF117" s="205"/>
      <c r="LG117" s="205"/>
      <c r="LH117" s="205"/>
      <c r="LI117" s="205"/>
      <c r="LJ117" s="205"/>
      <c r="LK117" s="205"/>
      <c r="LL117" s="205"/>
      <c r="LM117" s="205"/>
      <c r="LN117" s="205"/>
      <c r="LO117" s="205"/>
      <c r="LP117" s="205"/>
      <c r="LQ117" s="205"/>
      <c r="LR117" s="205"/>
      <c r="LS117" s="205"/>
      <c r="LT117" s="205"/>
      <c r="LU117" s="205"/>
      <c r="LV117" s="205"/>
      <c r="LW117" s="205"/>
      <c r="LX117" s="205"/>
      <c r="LY117" s="205"/>
      <c r="LZ117" s="205"/>
      <c r="MA117" s="205"/>
      <c r="MB117" s="205"/>
      <c r="MC117" s="205"/>
      <c r="MD117" s="205"/>
      <c r="ME117" s="205"/>
      <c r="MF117" s="205"/>
      <c r="MG117" s="205"/>
      <c r="MH117" s="205"/>
      <c r="MI117" s="205"/>
      <c r="MJ117" s="205"/>
      <c r="MK117" s="205"/>
      <c r="ML117" s="205"/>
      <c r="MM117" s="205"/>
      <c r="MN117" s="205"/>
      <c r="MO117" s="205"/>
      <c r="MP117" s="205"/>
      <c r="MQ117" s="205"/>
      <c r="MR117" s="205"/>
      <c r="MS117" s="205"/>
      <c r="MT117" s="205"/>
      <c r="MU117" s="205"/>
      <c r="MV117" s="205"/>
      <c r="MW117" s="205"/>
      <c r="MX117" s="205"/>
      <c r="MY117" s="205"/>
      <c r="MZ117" s="205"/>
      <c r="NA117" s="205"/>
      <c r="NB117" s="205"/>
      <c r="NC117" s="205"/>
      <c r="ND117" s="205"/>
      <c r="NE117" s="205"/>
      <c r="NF117" s="205"/>
      <c r="NG117" s="205"/>
      <c r="NH117" s="205"/>
      <c r="NI117" s="205"/>
      <c r="NJ117" s="205"/>
      <c r="NK117" s="205"/>
      <c r="NL117" s="205"/>
      <c r="NM117" s="205"/>
      <c r="NN117" s="205"/>
      <c r="NO117" s="205"/>
      <c r="NP117" s="205"/>
      <c r="NQ117" s="205"/>
      <c r="NR117" s="205"/>
      <c r="NS117" s="205"/>
      <c r="NT117" s="205"/>
      <c r="NU117" s="205"/>
      <c r="NV117" s="205"/>
      <c r="NW117" s="205"/>
      <c r="NX117" s="205"/>
      <c r="NY117" s="205"/>
      <c r="NZ117" s="205"/>
      <c r="OA117" s="205"/>
      <c r="OB117" s="205"/>
      <c r="OC117" s="205"/>
      <c r="OD117" s="205"/>
      <c r="OE117" s="205"/>
      <c r="OF117" s="205"/>
      <c r="OG117" s="205"/>
      <c r="OH117" s="205"/>
      <c r="OI117" s="205"/>
      <c r="OJ117" s="205"/>
      <c r="OK117" s="205"/>
      <c r="OL117" s="205"/>
      <c r="OM117" s="205"/>
      <c r="ON117" s="205"/>
      <c r="OO117" s="205"/>
      <c r="OP117" s="205"/>
      <c r="OQ117" s="205"/>
      <c r="OR117" s="205"/>
      <c r="OS117" s="205"/>
      <c r="OT117" s="205"/>
      <c r="OU117" s="205"/>
      <c r="OV117" s="205"/>
      <c r="OW117" s="205"/>
      <c r="OX117" s="205"/>
      <c r="OY117" s="205"/>
      <c r="OZ117" s="205"/>
      <c r="PA117" s="205"/>
      <c r="PB117" s="205"/>
      <c r="PC117" s="205"/>
      <c r="PD117" s="205"/>
      <c r="PE117" s="205"/>
      <c r="PF117" s="205"/>
      <c r="PG117" s="205"/>
      <c r="PH117" s="205"/>
      <c r="PI117" s="205"/>
      <c r="PJ117" s="205"/>
      <c r="PK117" s="205"/>
      <c r="PL117" s="205"/>
      <c r="PM117" s="205"/>
      <c r="PN117" s="205"/>
      <c r="PO117" s="205"/>
      <c r="PP117" s="205"/>
      <c r="PQ117" s="205"/>
      <c r="PR117" s="205"/>
      <c r="PS117" s="205"/>
      <c r="PT117" s="205"/>
      <c r="PU117" s="205"/>
      <c r="PV117" s="205"/>
      <c r="PW117" s="205"/>
      <c r="PX117" s="205"/>
      <c r="PY117" s="205"/>
      <c r="PZ117" s="205"/>
      <c r="QA117" s="205"/>
      <c r="QB117" s="205"/>
      <c r="QC117" s="205"/>
      <c r="QD117" s="205"/>
      <c r="QE117" s="205"/>
      <c r="QF117" s="205"/>
      <c r="QG117" s="205"/>
      <c r="QH117" s="205"/>
      <c r="QI117" s="205"/>
      <c r="QJ117" s="205"/>
      <c r="QK117" s="205"/>
      <c r="QL117" s="205"/>
      <c r="QM117" s="205"/>
      <c r="QN117" s="205"/>
      <c r="QO117" s="205"/>
      <c r="QP117" s="205"/>
      <c r="QQ117" s="205"/>
      <c r="QR117" s="205"/>
      <c r="QS117" s="205"/>
      <c r="QT117" s="205"/>
      <c r="QU117" s="205"/>
      <c r="QV117" s="205"/>
      <c r="QW117" s="205"/>
      <c r="QX117" s="205"/>
      <c r="QY117" s="205"/>
      <c r="QZ117" s="205"/>
      <c r="RA117" s="205"/>
      <c r="RB117" s="205"/>
      <c r="RC117" s="205"/>
      <c r="RD117" s="205"/>
      <c r="RE117" s="205"/>
      <c r="RF117" s="205"/>
      <c r="RG117" s="205"/>
      <c r="RH117" s="205"/>
      <c r="RI117" s="205"/>
      <c r="RJ117" s="205"/>
      <c r="RK117" s="205"/>
      <c r="RL117" s="205"/>
      <c r="RM117" s="205"/>
      <c r="RN117" s="205"/>
      <c r="RO117" s="205"/>
      <c r="RP117" s="205"/>
      <c r="RQ117" s="205"/>
      <c r="RR117" s="205"/>
      <c r="RS117" s="205"/>
      <c r="RT117" s="205"/>
      <c r="RU117" s="205"/>
      <c r="RV117" s="205"/>
      <c r="RW117" s="205"/>
      <c r="RX117" s="205"/>
      <c r="RY117" s="205"/>
    </row>
    <row r="118" s="195" customFormat="1" ht="14.8" spans="1:493">
      <c r="A118" s="207"/>
      <c r="B118" s="200"/>
      <c r="C118" s="203"/>
      <c r="D118" s="203"/>
      <c r="E118" s="203"/>
      <c r="F118" s="203"/>
      <c r="G118" s="203"/>
      <c r="H118" s="200"/>
      <c r="I118" s="200"/>
      <c r="J118" s="205"/>
      <c r="K118" s="205"/>
      <c r="L118" s="205"/>
      <c r="M118" s="205"/>
      <c r="N118" s="205"/>
      <c r="O118" s="205"/>
      <c r="P118" s="205"/>
      <c r="Q118" s="205"/>
      <c r="R118" s="205"/>
      <c r="S118" s="205"/>
      <c r="T118" s="205"/>
      <c r="U118" s="205"/>
      <c r="V118" s="205"/>
      <c r="W118" s="205"/>
      <c r="X118" s="205"/>
      <c r="Y118" s="205"/>
      <c r="Z118" s="205"/>
      <c r="AA118" s="205"/>
      <c r="AB118" s="205"/>
      <c r="AC118" s="205"/>
      <c r="AD118" s="205"/>
      <c r="AE118" s="205"/>
      <c r="AF118" s="205"/>
      <c r="AG118" s="205"/>
      <c r="AH118" s="205"/>
      <c r="AI118" s="205"/>
      <c r="AJ118" s="205"/>
      <c r="AK118" s="205"/>
      <c r="AL118" s="205"/>
      <c r="AM118" s="205"/>
      <c r="AN118" s="205"/>
      <c r="AO118" s="205"/>
      <c r="AP118" s="205"/>
      <c r="AQ118" s="205"/>
      <c r="AR118" s="205"/>
      <c r="AS118" s="205"/>
      <c r="AT118" s="205"/>
      <c r="AU118" s="205"/>
      <c r="AV118" s="205"/>
      <c r="AW118" s="205"/>
      <c r="AX118" s="205"/>
      <c r="AY118" s="205"/>
      <c r="AZ118" s="205"/>
      <c r="BA118" s="205"/>
      <c r="BB118" s="205"/>
      <c r="BC118" s="205"/>
      <c r="BD118" s="205"/>
      <c r="BE118" s="205"/>
      <c r="BF118" s="205"/>
      <c r="BG118" s="205"/>
      <c r="BH118" s="205"/>
      <c r="BI118" s="205"/>
      <c r="BJ118" s="205"/>
      <c r="BK118" s="205"/>
      <c r="BL118" s="205"/>
      <c r="BM118" s="205"/>
      <c r="BN118" s="205"/>
      <c r="BO118" s="205"/>
      <c r="BP118" s="205"/>
      <c r="BQ118" s="205"/>
      <c r="BR118" s="205"/>
      <c r="BS118" s="205"/>
      <c r="BT118" s="205"/>
      <c r="BU118" s="205"/>
      <c r="BV118" s="205"/>
      <c r="BW118" s="205"/>
      <c r="BX118" s="205"/>
      <c r="BY118" s="205"/>
      <c r="BZ118" s="205"/>
      <c r="CA118" s="205"/>
      <c r="CB118" s="205"/>
      <c r="CC118" s="205"/>
      <c r="CD118" s="205"/>
      <c r="CE118" s="205"/>
      <c r="CF118" s="205"/>
      <c r="CG118" s="205"/>
      <c r="CH118" s="205"/>
      <c r="CI118" s="205"/>
      <c r="CJ118" s="205"/>
      <c r="CK118" s="205"/>
      <c r="CL118" s="205"/>
      <c r="CM118" s="205"/>
      <c r="CN118" s="205"/>
      <c r="CO118" s="205"/>
      <c r="CP118" s="205"/>
      <c r="CQ118" s="205"/>
      <c r="CR118" s="205"/>
      <c r="CS118" s="205"/>
      <c r="CT118" s="205"/>
      <c r="CU118" s="205"/>
      <c r="CV118" s="205"/>
      <c r="CW118" s="205"/>
      <c r="CX118" s="205"/>
      <c r="CY118" s="205"/>
      <c r="CZ118" s="205"/>
      <c r="DA118" s="205"/>
      <c r="DB118" s="205"/>
      <c r="DC118" s="205"/>
      <c r="DD118" s="205"/>
      <c r="DE118" s="205"/>
      <c r="DF118" s="205"/>
      <c r="DG118" s="205"/>
      <c r="DH118" s="205"/>
      <c r="DI118" s="205"/>
      <c r="DJ118" s="205"/>
      <c r="DK118" s="205"/>
      <c r="DL118" s="205"/>
      <c r="DM118" s="205"/>
      <c r="DN118" s="205"/>
      <c r="DO118" s="205"/>
      <c r="DP118" s="205"/>
      <c r="DQ118" s="205"/>
      <c r="DR118" s="205"/>
      <c r="DS118" s="205"/>
      <c r="DT118" s="205"/>
      <c r="DU118" s="205"/>
      <c r="DV118" s="205"/>
      <c r="DW118" s="205"/>
      <c r="DX118" s="205"/>
      <c r="DY118" s="205"/>
      <c r="DZ118" s="205"/>
      <c r="EA118" s="205"/>
      <c r="EB118" s="205"/>
      <c r="EC118" s="205"/>
      <c r="ED118" s="205"/>
      <c r="EE118" s="205"/>
      <c r="EF118" s="205"/>
      <c r="EG118" s="205"/>
      <c r="EH118" s="205"/>
      <c r="EI118" s="205"/>
      <c r="EJ118" s="205"/>
      <c r="EK118" s="205"/>
      <c r="EL118" s="205"/>
      <c r="EM118" s="205"/>
      <c r="EN118" s="205"/>
      <c r="EO118" s="205"/>
      <c r="EP118" s="205"/>
      <c r="EQ118" s="205"/>
      <c r="ER118" s="205"/>
      <c r="ES118" s="205"/>
      <c r="ET118" s="205"/>
      <c r="EU118" s="205"/>
      <c r="EV118" s="205"/>
      <c r="EW118" s="205"/>
      <c r="EX118" s="205"/>
      <c r="EY118" s="205"/>
      <c r="EZ118" s="205"/>
      <c r="FA118" s="205"/>
      <c r="FB118" s="205"/>
      <c r="FC118" s="205"/>
      <c r="FD118" s="205"/>
      <c r="FE118" s="205"/>
      <c r="FF118" s="205"/>
      <c r="FG118" s="205"/>
      <c r="FH118" s="205"/>
      <c r="FI118" s="205"/>
      <c r="FJ118" s="205"/>
      <c r="FK118" s="205"/>
      <c r="FL118" s="205"/>
      <c r="FM118" s="205"/>
      <c r="FN118" s="205"/>
      <c r="FO118" s="205"/>
      <c r="FP118" s="205"/>
      <c r="FQ118" s="205"/>
      <c r="FR118" s="205"/>
      <c r="FS118" s="205"/>
      <c r="FT118" s="205"/>
      <c r="FU118" s="205"/>
      <c r="FV118" s="205"/>
      <c r="FW118" s="205"/>
      <c r="FX118" s="205"/>
      <c r="FY118" s="205"/>
      <c r="FZ118" s="205"/>
      <c r="GA118" s="205"/>
      <c r="GB118" s="205"/>
      <c r="GC118" s="205"/>
      <c r="GD118" s="205"/>
      <c r="GE118" s="205"/>
      <c r="GF118" s="205"/>
      <c r="GG118" s="205"/>
      <c r="GH118" s="205"/>
      <c r="GI118" s="205"/>
      <c r="GJ118" s="205"/>
      <c r="GK118" s="205"/>
      <c r="GL118" s="205"/>
      <c r="GM118" s="205"/>
      <c r="GN118" s="205"/>
      <c r="GO118" s="205"/>
      <c r="GP118" s="205"/>
      <c r="GQ118" s="205"/>
      <c r="GR118" s="205"/>
      <c r="GS118" s="205"/>
      <c r="GT118" s="205"/>
      <c r="GU118" s="205"/>
      <c r="GV118" s="205"/>
      <c r="GW118" s="205"/>
      <c r="GX118" s="205"/>
      <c r="GY118" s="205"/>
      <c r="GZ118" s="205"/>
      <c r="HA118" s="205"/>
      <c r="HB118" s="205"/>
      <c r="HC118" s="205"/>
      <c r="HD118" s="205"/>
      <c r="HE118" s="205"/>
      <c r="HF118" s="205"/>
      <c r="HG118" s="205"/>
      <c r="HH118" s="205"/>
      <c r="HI118" s="205"/>
      <c r="HJ118" s="205"/>
      <c r="HK118" s="205"/>
      <c r="HL118" s="205"/>
      <c r="HM118" s="205"/>
      <c r="HN118" s="205"/>
      <c r="HO118" s="205"/>
      <c r="HP118" s="205"/>
      <c r="HQ118" s="205"/>
      <c r="HR118" s="205"/>
      <c r="HS118" s="205"/>
      <c r="HT118" s="205"/>
      <c r="HU118" s="205"/>
      <c r="HV118" s="205"/>
      <c r="HW118" s="205"/>
      <c r="HX118" s="205"/>
      <c r="HY118" s="205"/>
      <c r="HZ118" s="205"/>
      <c r="IA118" s="205"/>
      <c r="IB118" s="205"/>
      <c r="IC118" s="205"/>
      <c r="ID118" s="205"/>
      <c r="IE118" s="205"/>
      <c r="IF118" s="205"/>
      <c r="IG118" s="205"/>
      <c r="IH118" s="205"/>
      <c r="II118" s="205"/>
      <c r="IJ118" s="205"/>
      <c r="IK118" s="205"/>
      <c r="IL118" s="205"/>
      <c r="IM118" s="205"/>
      <c r="IN118" s="205"/>
      <c r="IO118" s="205"/>
      <c r="IP118" s="205"/>
      <c r="IQ118" s="205"/>
      <c r="IR118" s="205"/>
      <c r="IS118" s="205"/>
      <c r="IT118" s="205"/>
      <c r="IU118" s="205"/>
      <c r="IV118" s="205"/>
      <c r="IW118" s="205"/>
      <c r="IX118" s="205"/>
      <c r="IY118" s="205"/>
      <c r="IZ118" s="205"/>
      <c r="JA118" s="205"/>
      <c r="JB118" s="205"/>
      <c r="JC118" s="205"/>
      <c r="JD118" s="205"/>
      <c r="JE118" s="205"/>
      <c r="JF118" s="205"/>
      <c r="JG118" s="205"/>
      <c r="JH118" s="205"/>
      <c r="JI118" s="205"/>
      <c r="JJ118" s="205"/>
      <c r="JK118" s="205"/>
      <c r="JL118" s="205"/>
      <c r="JM118" s="205"/>
      <c r="JN118" s="205"/>
      <c r="JO118" s="205"/>
      <c r="JP118" s="205"/>
      <c r="JQ118" s="205"/>
      <c r="JR118" s="205"/>
      <c r="JS118" s="205"/>
      <c r="JT118" s="205"/>
      <c r="JU118" s="205"/>
      <c r="JV118" s="205"/>
      <c r="JW118" s="205"/>
      <c r="JX118" s="205"/>
      <c r="JY118" s="205"/>
      <c r="JZ118" s="205"/>
      <c r="KA118" s="205"/>
      <c r="KB118" s="205"/>
      <c r="KC118" s="205"/>
      <c r="KD118" s="205"/>
      <c r="KE118" s="205"/>
      <c r="KF118" s="205"/>
      <c r="KG118" s="205"/>
      <c r="KH118" s="205"/>
      <c r="KI118" s="205"/>
      <c r="KJ118" s="205"/>
      <c r="KK118" s="205"/>
      <c r="KL118" s="205"/>
      <c r="KM118" s="205"/>
      <c r="KN118" s="205"/>
      <c r="KO118" s="205"/>
      <c r="KP118" s="205"/>
      <c r="KQ118" s="205"/>
      <c r="KR118" s="205"/>
      <c r="KS118" s="205"/>
      <c r="KT118" s="205"/>
      <c r="KU118" s="205"/>
      <c r="KV118" s="205"/>
      <c r="KW118" s="205"/>
      <c r="KX118" s="205"/>
      <c r="KY118" s="205"/>
      <c r="KZ118" s="205"/>
      <c r="LA118" s="205"/>
      <c r="LB118" s="205"/>
      <c r="LC118" s="205"/>
      <c r="LD118" s="205"/>
      <c r="LE118" s="205"/>
      <c r="LF118" s="205"/>
      <c r="LG118" s="205"/>
      <c r="LH118" s="205"/>
      <c r="LI118" s="205"/>
      <c r="LJ118" s="205"/>
      <c r="LK118" s="205"/>
      <c r="LL118" s="205"/>
      <c r="LM118" s="205"/>
      <c r="LN118" s="205"/>
      <c r="LO118" s="205"/>
      <c r="LP118" s="205"/>
      <c r="LQ118" s="205"/>
      <c r="LR118" s="205"/>
      <c r="LS118" s="205"/>
      <c r="LT118" s="205"/>
      <c r="LU118" s="205"/>
      <c r="LV118" s="205"/>
      <c r="LW118" s="205"/>
      <c r="LX118" s="205"/>
      <c r="LY118" s="205"/>
      <c r="LZ118" s="205"/>
      <c r="MA118" s="205"/>
      <c r="MB118" s="205"/>
      <c r="MC118" s="205"/>
      <c r="MD118" s="205"/>
      <c r="ME118" s="205"/>
      <c r="MF118" s="205"/>
      <c r="MG118" s="205"/>
      <c r="MH118" s="205"/>
      <c r="MI118" s="205"/>
      <c r="MJ118" s="205"/>
      <c r="MK118" s="205"/>
      <c r="ML118" s="205"/>
      <c r="MM118" s="205"/>
      <c r="MN118" s="205"/>
      <c r="MO118" s="205"/>
      <c r="MP118" s="205"/>
      <c r="MQ118" s="205"/>
      <c r="MR118" s="205"/>
      <c r="MS118" s="205"/>
      <c r="MT118" s="205"/>
      <c r="MU118" s="205"/>
      <c r="MV118" s="205"/>
      <c r="MW118" s="205"/>
      <c r="MX118" s="205"/>
      <c r="MY118" s="205"/>
      <c r="MZ118" s="205"/>
      <c r="NA118" s="205"/>
      <c r="NB118" s="205"/>
      <c r="NC118" s="205"/>
      <c r="ND118" s="205"/>
      <c r="NE118" s="205"/>
      <c r="NF118" s="205"/>
      <c r="NG118" s="205"/>
      <c r="NH118" s="205"/>
      <c r="NI118" s="205"/>
      <c r="NJ118" s="205"/>
      <c r="NK118" s="205"/>
      <c r="NL118" s="205"/>
      <c r="NM118" s="205"/>
      <c r="NN118" s="205"/>
      <c r="NO118" s="205"/>
      <c r="NP118" s="205"/>
      <c r="NQ118" s="205"/>
      <c r="NR118" s="205"/>
      <c r="NS118" s="205"/>
      <c r="NT118" s="205"/>
      <c r="NU118" s="205"/>
      <c r="NV118" s="205"/>
      <c r="NW118" s="205"/>
      <c r="NX118" s="205"/>
      <c r="NY118" s="205"/>
      <c r="NZ118" s="205"/>
      <c r="OA118" s="205"/>
      <c r="OB118" s="205"/>
      <c r="OC118" s="205"/>
      <c r="OD118" s="205"/>
      <c r="OE118" s="205"/>
      <c r="OF118" s="205"/>
      <c r="OG118" s="205"/>
      <c r="OH118" s="205"/>
      <c r="OI118" s="205"/>
      <c r="OJ118" s="205"/>
      <c r="OK118" s="205"/>
      <c r="OL118" s="205"/>
      <c r="OM118" s="205"/>
      <c r="ON118" s="205"/>
      <c r="OO118" s="205"/>
      <c r="OP118" s="205"/>
      <c r="OQ118" s="205"/>
      <c r="OR118" s="205"/>
      <c r="OS118" s="205"/>
      <c r="OT118" s="205"/>
      <c r="OU118" s="205"/>
      <c r="OV118" s="205"/>
      <c r="OW118" s="205"/>
      <c r="OX118" s="205"/>
      <c r="OY118" s="205"/>
      <c r="OZ118" s="205"/>
      <c r="PA118" s="205"/>
      <c r="PB118" s="205"/>
      <c r="PC118" s="205"/>
      <c r="PD118" s="205"/>
      <c r="PE118" s="205"/>
      <c r="PF118" s="205"/>
      <c r="PG118" s="205"/>
      <c r="PH118" s="205"/>
      <c r="PI118" s="205"/>
      <c r="PJ118" s="205"/>
      <c r="PK118" s="205"/>
      <c r="PL118" s="205"/>
      <c r="PM118" s="205"/>
      <c r="PN118" s="205"/>
      <c r="PO118" s="205"/>
      <c r="PP118" s="205"/>
      <c r="PQ118" s="205"/>
      <c r="PR118" s="205"/>
      <c r="PS118" s="205"/>
      <c r="PT118" s="205"/>
      <c r="PU118" s="205"/>
      <c r="PV118" s="205"/>
      <c r="PW118" s="205"/>
      <c r="PX118" s="205"/>
      <c r="PY118" s="205"/>
      <c r="PZ118" s="205"/>
      <c r="QA118" s="205"/>
      <c r="QB118" s="205"/>
      <c r="QC118" s="205"/>
      <c r="QD118" s="205"/>
      <c r="QE118" s="205"/>
      <c r="QF118" s="205"/>
      <c r="QG118" s="205"/>
      <c r="QH118" s="205"/>
      <c r="QI118" s="205"/>
      <c r="QJ118" s="205"/>
      <c r="QK118" s="205"/>
      <c r="QL118" s="205"/>
      <c r="QM118" s="205"/>
      <c r="QN118" s="205"/>
      <c r="QO118" s="205"/>
      <c r="QP118" s="205"/>
      <c r="QQ118" s="205"/>
      <c r="QR118" s="205"/>
      <c r="QS118" s="205"/>
      <c r="QT118" s="205"/>
      <c r="QU118" s="205"/>
      <c r="QV118" s="205"/>
      <c r="QW118" s="205"/>
      <c r="QX118" s="205"/>
      <c r="QY118" s="205"/>
      <c r="QZ118" s="205"/>
      <c r="RA118" s="205"/>
      <c r="RB118" s="205"/>
      <c r="RC118" s="205"/>
      <c r="RD118" s="205"/>
      <c r="RE118" s="205"/>
      <c r="RF118" s="205"/>
      <c r="RG118" s="205"/>
      <c r="RH118" s="205"/>
      <c r="RI118" s="205"/>
      <c r="RJ118" s="205"/>
      <c r="RK118" s="205"/>
      <c r="RL118" s="205"/>
      <c r="RM118" s="205"/>
      <c r="RN118" s="205"/>
      <c r="RO118" s="205"/>
      <c r="RP118" s="205"/>
      <c r="RQ118" s="205"/>
      <c r="RR118" s="205"/>
      <c r="RS118" s="205"/>
      <c r="RT118" s="205"/>
      <c r="RU118" s="205"/>
      <c r="RV118" s="205"/>
      <c r="RW118" s="205"/>
      <c r="RX118" s="205"/>
      <c r="RY118" s="205"/>
    </row>
    <row r="119" s="195" customFormat="1" ht="14.8" spans="1:493">
      <c r="A119" s="207"/>
      <c r="B119" s="200"/>
      <c r="C119" s="203"/>
      <c r="D119" s="203"/>
      <c r="E119" s="203"/>
      <c r="F119" s="203"/>
      <c r="G119" s="203"/>
      <c r="H119" s="200"/>
      <c r="I119" s="200"/>
      <c r="J119" s="205"/>
      <c r="K119" s="205"/>
      <c r="L119" s="205"/>
      <c r="M119" s="205"/>
      <c r="N119" s="205"/>
      <c r="O119" s="205"/>
      <c r="P119" s="205"/>
      <c r="Q119" s="205"/>
      <c r="R119" s="205"/>
      <c r="S119" s="205"/>
      <c r="T119" s="205"/>
      <c r="U119" s="205"/>
      <c r="V119" s="205"/>
      <c r="W119" s="205"/>
      <c r="X119" s="205"/>
      <c r="Y119" s="205"/>
      <c r="Z119" s="205"/>
      <c r="AA119" s="205"/>
      <c r="AB119" s="205"/>
      <c r="AC119" s="205"/>
      <c r="AD119" s="205"/>
      <c r="AE119" s="205"/>
      <c r="AF119" s="205"/>
      <c r="AG119" s="205"/>
      <c r="AH119" s="205"/>
      <c r="AI119" s="205"/>
      <c r="AJ119" s="205"/>
      <c r="AK119" s="205"/>
      <c r="AL119" s="205"/>
      <c r="AM119" s="205"/>
      <c r="AN119" s="205"/>
      <c r="AO119" s="205"/>
      <c r="AP119" s="205"/>
      <c r="AQ119" s="205"/>
      <c r="AR119" s="205"/>
      <c r="AS119" s="205"/>
      <c r="AT119" s="205"/>
      <c r="AU119" s="205"/>
      <c r="AV119" s="205"/>
      <c r="AW119" s="205"/>
      <c r="AX119" s="205"/>
      <c r="AY119" s="205"/>
      <c r="AZ119" s="205"/>
      <c r="BA119" s="205"/>
      <c r="BB119" s="205"/>
      <c r="BC119" s="205"/>
      <c r="BD119" s="205"/>
      <c r="BE119" s="205"/>
      <c r="BF119" s="205"/>
      <c r="BG119" s="205"/>
      <c r="BH119" s="205"/>
      <c r="BI119" s="205"/>
      <c r="BJ119" s="205"/>
      <c r="BK119" s="205"/>
      <c r="BL119" s="205"/>
      <c r="BM119" s="205"/>
      <c r="BN119" s="205"/>
      <c r="BO119" s="205"/>
      <c r="BP119" s="205"/>
      <c r="BQ119" s="205"/>
      <c r="BR119" s="205"/>
      <c r="BS119" s="205"/>
      <c r="BT119" s="205"/>
      <c r="BU119" s="205"/>
      <c r="BV119" s="205"/>
      <c r="BW119" s="205"/>
      <c r="BX119" s="205"/>
      <c r="BY119" s="205"/>
      <c r="BZ119" s="205"/>
      <c r="CA119" s="205"/>
      <c r="CB119" s="205"/>
      <c r="CC119" s="205"/>
      <c r="CD119" s="205"/>
      <c r="CE119" s="205"/>
      <c r="CF119" s="205"/>
      <c r="CG119" s="205"/>
      <c r="CH119" s="205"/>
      <c r="CI119" s="205"/>
      <c r="CJ119" s="205"/>
      <c r="CK119" s="205"/>
      <c r="CL119" s="205"/>
      <c r="CM119" s="205"/>
      <c r="CN119" s="205"/>
      <c r="CO119" s="205"/>
      <c r="CP119" s="205"/>
      <c r="CQ119" s="205"/>
      <c r="CR119" s="205"/>
      <c r="CS119" s="205"/>
      <c r="CT119" s="205"/>
      <c r="CU119" s="205"/>
      <c r="CV119" s="205"/>
      <c r="CW119" s="205"/>
      <c r="CX119" s="205"/>
      <c r="CY119" s="205"/>
      <c r="CZ119" s="205"/>
      <c r="DA119" s="205"/>
      <c r="DB119" s="205"/>
      <c r="DC119" s="205"/>
      <c r="DD119" s="205"/>
      <c r="DE119" s="205"/>
      <c r="DF119" s="205"/>
      <c r="DG119" s="205"/>
      <c r="DH119" s="205"/>
      <c r="DI119" s="205"/>
      <c r="DJ119" s="205"/>
      <c r="DK119" s="205"/>
      <c r="DL119" s="205"/>
      <c r="DM119" s="205"/>
      <c r="DN119" s="205"/>
      <c r="DO119" s="205"/>
      <c r="DP119" s="205"/>
      <c r="DQ119" s="205"/>
      <c r="DR119" s="205"/>
      <c r="DS119" s="205"/>
      <c r="DT119" s="205"/>
      <c r="DU119" s="205"/>
      <c r="DV119" s="205"/>
      <c r="DW119" s="205"/>
      <c r="DX119" s="205"/>
      <c r="DY119" s="205"/>
      <c r="DZ119" s="205"/>
      <c r="EA119" s="205"/>
      <c r="EB119" s="205"/>
      <c r="EC119" s="205"/>
      <c r="ED119" s="205"/>
      <c r="EE119" s="205"/>
      <c r="EF119" s="205"/>
      <c r="EG119" s="205"/>
      <c r="EH119" s="205"/>
      <c r="EI119" s="205"/>
      <c r="EJ119" s="205"/>
      <c r="EK119" s="205"/>
      <c r="EL119" s="205"/>
      <c r="EM119" s="205"/>
      <c r="EN119" s="205"/>
      <c r="EO119" s="205"/>
      <c r="EP119" s="205"/>
      <c r="EQ119" s="205"/>
      <c r="ER119" s="205"/>
      <c r="ES119" s="205"/>
      <c r="ET119" s="205"/>
      <c r="EU119" s="205"/>
      <c r="EV119" s="205"/>
      <c r="EW119" s="205"/>
      <c r="EX119" s="205"/>
      <c r="EY119" s="205"/>
      <c r="EZ119" s="205"/>
      <c r="FA119" s="205"/>
      <c r="FB119" s="205"/>
      <c r="FC119" s="205"/>
      <c r="FD119" s="205"/>
      <c r="FE119" s="205"/>
      <c r="FF119" s="205"/>
      <c r="FG119" s="205"/>
      <c r="FH119" s="205"/>
      <c r="FI119" s="205"/>
      <c r="FJ119" s="205"/>
      <c r="FK119" s="205"/>
      <c r="FL119" s="205"/>
      <c r="FM119" s="205"/>
      <c r="FN119" s="205"/>
      <c r="FO119" s="205"/>
      <c r="FP119" s="205"/>
      <c r="FQ119" s="205"/>
      <c r="FR119" s="205"/>
      <c r="FS119" s="205"/>
      <c r="FT119" s="205"/>
      <c r="FU119" s="205"/>
      <c r="FV119" s="205"/>
      <c r="FW119" s="205"/>
      <c r="FX119" s="205"/>
      <c r="FY119" s="205"/>
      <c r="FZ119" s="205"/>
      <c r="GA119" s="205"/>
      <c r="GB119" s="205"/>
      <c r="GC119" s="205"/>
      <c r="GD119" s="205"/>
      <c r="GE119" s="205"/>
      <c r="GF119" s="205"/>
      <c r="GG119" s="205"/>
      <c r="GH119" s="205"/>
      <c r="GI119" s="205"/>
      <c r="GJ119" s="205"/>
      <c r="GK119" s="205"/>
      <c r="GL119" s="205"/>
      <c r="GM119" s="205"/>
      <c r="GN119" s="205"/>
      <c r="GO119" s="205"/>
      <c r="GP119" s="205"/>
      <c r="GQ119" s="205"/>
      <c r="GR119" s="205"/>
      <c r="GS119" s="205"/>
      <c r="GT119" s="205"/>
      <c r="GU119" s="205"/>
      <c r="GV119" s="205"/>
      <c r="GW119" s="205"/>
      <c r="GX119" s="205"/>
      <c r="GY119" s="205"/>
      <c r="GZ119" s="205"/>
      <c r="HA119" s="205"/>
      <c r="HB119" s="205"/>
      <c r="HC119" s="205"/>
      <c r="HD119" s="205"/>
      <c r="HE119" s="205"/>
      <c r="HF119" s="205"/>
      <c r="HG119" s="205"/>
      <c r="HH119" s="205"/>
      <c r="HI119" s="205"/>
      <c r="HJ119" s="205"/>
      <c r="HK119" s="205"/>
      <c r="HL119" s="205"/>
      <c r="HM119" s="205"/>
      <c r="HN119" s="205"/>
      <c r="HO119" s="205"/>
      <c r="HP119" s="205"/>
      <c r="HQ119" s="205"/>
      <c r="HR119" s="205"/>
      <c r="HS119" s="205"/>
      <c r="HT119" s="205"/>
      <c r="HU119" s="205"/>
      <c r="HV119" s="205"/>
      <c r="HW119" s="205"/>
      <c r="HX119" s="205"/>
      <c r="HY119" s="205"/>
      <c r="HZ119" s="205"/>
      <c r="IA119" s="205"/>
      <c r="IB119" s="205"/>
      <c r="IC119" s="205"/>
      <c r="ID119" s="205"/>
      <c r="IE119" s="205"/>
      <c r="IF119" s="205"/>
      <c r="IG119" s="205"/>
      <c r="IH119" s="205"/>
      <c r="II119" s="205"/>
      <c r="IJ119" s="205"/>
      <c r="IK119" s="205"/>
      <c r="IL119" s="205"/>
      <c r="IM119" s="205"/>
      <c r="IN119" s="205"/>
      <c r="IO119" s="205"/>
      <c r="IP119" s="205"/>
      <c r="IQ119" s="205"/>
      <c r="IR119" s="205"/>
      <c r="IS119" s="205"/>
      <c r="IT119" s="205"/>
      <c r="IU119" s="205"/>
      <c r="IV119" s="205"/>
      <c r="IW119" s="205"/>
      <c r="IX119" s="205"/>
      <c r="IY119" s="205"/>
      <c r="IZ119" s="205"/>
      <c r="JA119" s="205"/>
      <c r="JB119" s="205"/>
      <c r="JC119" s="205"/>
      <c r="JD119" s="205"/>
      <c r="JE119" s="205"/>
      <c r="JF119" s="205"/>
      <c r="JG119" s="205"/>
      <c r="JH119" s="205"/>
      <c r="JI119" s="205"/>
      <c r="JJ119" s="205"/>
      <c r="JK119" s="205"/>
      <c r="JL119" s="205"/>
      <c r="JM119" s="205"/>
      <c r="JN119" s="205"/>
      <c r="JO119" s="205"/>
      <c r="JP119" s="205"/>
      <c r="JQ119" s="205"/>
      <c r="JR119" s="205"/>
      <c r="JS119" s="205"/>
      <c r="JT119" s="205"/>
      <c r="JU119" s="205"/>
      <c r="JV119" s="205"/>
      <c r="JW119" s="205"/>
      <c r="JX119" s="205"/>
      <c r="JY119" s="205"/>
      <c r="JZ119" s="205"/>
      <c r="KA119" s="205"/>
      <c r="KB119" s="205"/>
      <c r="KC119" s="205"/>
      <c r="KD119" s="205"/>
      <c r="KE119" s="205"/>
      <c r="KF119" s="205"/>
      <c r="KG119" s="205"/>
      <c r="KH119" s="205"/>
      <c r="KI119" s="205"/>
      <c r="KJ119" s="205"/>
      <c r="KK119" s="205"/>
      <c r="KL119" s="205"/>
      <c r="KM119" s="205"/>
      <c r="KN119" s="205"/>
      <c r="KO119" s="205"/>
      <c r="KP119" s="205"/>
      <c r="KQ119" s="205"/>
      <c r="KR119" s="205"/>
      <c r="KS119" s="205"/>
      <c r="KT119" s="205"/>
      <c r="KU119" s="205"/>
      <c r="KV119" s="205"/>
      <c r="KW119" s="205"/>
      <c r="KX119" s="205"/>
      <c r="KY119" s="205"/>
      <c r="KZ119" s="205"/>
      <c r="LA119" s="205"/>
      <c r="LB119" s="205"/>
      <c r="LC119" s="205"/>
      <c r="LD119" s="205"/>
      <c r="LE119" s="205"/>
      <c r="LF119" s="205"/>
      <c r="LG119" s="205"/>
      <c r="LH119" s="205"/>
      <c r="LI119" s="205"/>
      <c r="LJ119" s="205"/>
      <c r="LK119" s="205"/>
      <c r="LL119" s="205"/>
      <c r="LM119" s="205"/>
      <c r="LN119" s="205"/>
      <c r="LO119" s="205"/>
      <c r="LP119" s="205"/>
      <c r="LQ119" s="205"/>
      <c r="LR119" s="205"/>
      <c r="LS119" s="205"/>
      <c r="LT119" s="205"/>
      <c r="LU119" s="205"/>
      <c r="LV119" s="205"/>
      <c r="LW119" s="205"/>
      <c r="LX119" s="205"/>
      <c r="LY119" s="205"/>
      <c r="LZ119" s="205"/>
      <c r="MA119" s="205"/>
      <c r="MB119" s="205"/>
      <c r="MC119" s="205"/>
      <c r="MD119" s="205"/>
      <c r="ME119" s="205"/>
      <c r="MF119" s="205"/>
      <c r="MG119" s="205"/>
      <c r="MH119" s="205"/>
      <c r="MI119" s="205"/>
      <c r="MJ119" s="205"/>
      <c r="MK119" s="205"/>
      <c r="ML119" s="205"/>
      <c r="MM119" s="205"/>
      <c r="MN119" s="205"/>
      <c r="MO119" s="205"/>
      <c r="MP119" s="205"/>
      <c r="MQ119" s="205"/>
      <c r="MR119" s="205"/>
      <c r="MS119" s="205"/>
      <c r="MT119" s="205"/>
      <c r="MU119" s="205"/>
      <c r="MV119" s="205"/>
      <c r="MW119" s="205"/>
      <c r="MX119" s="205"/>
      <c r="MY119" s="205"/>
      <c r="MZ119" s="205"/>
      <c r="NA119" s="205"/>
      <c r="NB119" s="205"/>
      <c r="NC119" s="205"/>
      <c r="ND119" s="205"/>
      <c r="NE119" s="205"/>
      <c r="NF119" s="205"/>
      <c r="NG119" s="205"/>
      <c r="NH119" s="205"/>
      <c r="NI119" s="205"/>
      <c r="NJ119" s="205"/>
      <c r="NK119" s="205"/>
      <c r="NL119" s="205"/>
      <c r="NM119" s="205"/>
      <c r="NN119" s="205"/>
      <c r="NO119" s="205"/>
      <c r="NP119" s="205"/>
      <c r="NQ119" s="205"/>
      <c r="NR119" s="205"/>
      <c r="NS119" s="205"/>
      <c r="NT119" s="205"/>
      <c r="NU119" s="205"/>
      <c r="NV119" s="205"/>
      <c r="NW119" s="205"/>
      <c r="NX119" s="205"/>
      <c r="NY119" s="205"/>
      <c r="NZ119" s="205"/>
      <c r="OA119" s="205"/>
      <c r="OB119" s="205"/>
      <c r="OC119" s="205"/>
      <c r="OD119" s="205"/>
      <c r="OE119" s="205"/>
      <c r="OF119" s="205"/>
      <c r="OG119" s="205"/>
      <c r="OH119" s="205"/>
      <c r="OI119" s="205"/>
      <c r="OJ119" s="205"/>
      <c r="OK119" s="205"/>
      <c r="OL119" s="205"/>
      <c r="OM119" s="205"/>
      <c r="ON119" s="205"/>
      <c r="OO119" s="205"/>
      <c r="OP119" s="205"/>
      <c r="OQ119" s="205"/>
      <c r="OR119" s="205"/>
      <c r="OS119" s="205"/>
      <c r="OT119" s="205"/>
      <c r="OU119" s="205"/>
      <c r="OV119" s="205"/>
      <c r="OW119" s="205"/>
      <c r="OX119" s="205"/>
      <c r="OY119" s="205"/>
      <c r="OZ119" s="205"/>
      <c r="PA119" s="205"/>
      <c r="PB119" s="205"/>
      <c r="PC119" s="205"/>
      <c r="PD119" s="205"/>
      <c r="PE119" s="205"/>
      <c r="PF119" s="205"/>
      <c r="PG119" s="205"/>
      <c r="PH119" s="205"/>
      <c r="PI119" s="205"/>
      <c r="PJ119" s="205"/>
      <c r="PK119" s="205"/>
      <c r="PL119" s="205"/>
      <c r="PM119" s="205"/>
      <c r="PN119" s="205"/>
      <c r="PO119" s="205"/>
      <c r="PP119" s="205"/>
      <c r="PQ119" s="205"/>
      <c r="PR119" s="205"/>
      <c r="PS119" s="205"/>
      <c r="PT119" s="205"/>
      <c r="PU119" s="205"/>
      <c r="PV119" s="205"/>
      <c r="PW119" s="205"/>
      <c r="PX119" s="205"/>
      <c r="PY119" s="205"/>
      <c r="PZ119" s="205"/>
      <c r="QA119" s="205"/>
      <c r="QB119" s="205"/>
      <c r="QC119" s="205"/>
      <c r="QD119" s="205"/>
      <c r="QE119" s="205"/>
      <c r="QF119" s="205"/>
      <c r="QG119" s="205"/>
      <c r="QH119" s="205"/>
      <c r="QI119" s="205"/>
      <c r="QJ119" s="205"/>
      <c r="QK119" s="205"/>
      <c r="QL119" s="205"/>
      <c r="QM119" s="205"/>
      <c r="QN119" s="205"/>
      <c r="QO119" s="205"/>
      <c r="QP119" s="205"/>
      <c r="QQ119" s="205"/>
      <c r="QR119" s="205"/>
      <c r="QS119" s="205"/>
      <c r="QT119" s="205"/>
      <c r="QU119" s="205"/>
      <c r="QV119" s="205"/>
      <c r="QW119" s="205"/>
      <c r="QX119" s="205"/>
      <c r="QY119" s="205"/>
      <c r="QZ119" s="205"/>
      <c r="RA119" s="205"/>
      <c r="RB119" s="205"/>
      <c r="RC119" s="205"/>
      <c r="RD119" s="205"/>
      <c r="RE119" s="205"/>
      <c r="RF119" s="205"/>
      <c r="RG119" s="205"/>
      <c r="RH119" s="205"/>
      <c r="RI119" s="205"/>
      <c r="RJ119" s="205"/>
      <c r="RK119" s="205"/>
      <c r="RL119" s="205"/>
      <c r="RM119" s="205"/>
      <c r="RN119" s="205"/>
      <c r="RO119" s="205"/>
      <c r="RP119" s="205"/>
      <c r="RQ119" s="205"/>
      <c r="RR119" s="205"/>
      <c r="RS119" s="205"/>
      <c r="RT119" s="205"/>
      <c r="RU119" s="205"/>
      <c r="RV119" s="205"/>
      <c r="RW119" s="205"/>
      <c r="RX119" s="205"/>
      <c r="RY119" s="205"/>
    </row>
    <row r="120" s="195" customFormat="1" ht="14.8" spans="1:493">
      <c r="A120" s="207"/>
      <c r="B120" s="200"/>
      <c r="C120" s="203"/>
      <c r="D120" s="203"/>
      <c r="E120" s="203"/>
      <c r="F120" s="203"/>
      <c r="G120" s="203"/>
      <c r="H120" s="200"/>
      <c r="I120" s="200"/>
      <c r="J120" s="205"/>
      <c r="K120" s="205"/>
      <c r="L120" s="205"/>
      <c r="M120" s="205"/>
      <c r="N120" s="205"/>
      <c r="O120" s="205"/>
      <c r="P120" s="205"/>
      <c r="Q120" s="205"/>
      <c r="R120" s="205"/>
      <c r="S120" s="205"/>
      <c r="T120" s="205"/>
      <c r="U120" s="205"/>
      <c r="V120" s="205"/>
      <c r="W120" s="205"/>
      <c r="X120" s="205"/>
      <c r="Y120" s="205"/>
      <c r="Z120" s="205"/>
      <c r="AA120" s="205"/>
      <c r="AB120" s="205"/>
      <c r="AC120" s="205"/>
      <c r="AD120" s="205"/>
      <c r="AE120" s="205"/>
      <c r="AF120" s="205"/>
      <c r="AG120" s="205"/>
      <c r="AH120" s="205"/>
      <c r="AI120" s="205"/>
      <c r="AJ120" s="205"/>
      <c r="AK120" s="205"/>
      <c r="AL120" s="205"/>
      <c r="AM120" s="205"/>
      <c r="AN120" s="205"/>
      <c r="AO120" s="205"/>
      <c r="AP120" s="205"/>
      <c r="AQ120" s="205"/>
      <c r="AR120" s="205"/>
      <c r="AS120" s="205"/>
      <c r="AT120" s="205"/>
      <c r="AU120" s="205"/>
      <c r="AV120" s="205"/>
      <c r="AW120" s="205"/>
      <c r="AX120" s="205"/>
      <c r="AY120" s="205"/>
      <c r="AZ120" s="205"/>
      <c r="BA120" s="205"/>
      <c r="BB120" s="205"/>
      <c r="BC120" s="205"/>
      <c r="BD120" s="205"/>
      <c r="BE120" s="205"/>
      <c r="BF120" s="205"/>
      <c r="BG120" s="205"/>
      <c r="BH120" s="205"/>
      <c r="BI120" s="205"/>
      <c r="BJ120" s="205"/>
      <c r="BK120" s="205"/>
      <c r="BL120" s="205"/>
      <c r="BM120" s="205"/>
      <c r="BN120" s="205"/>
      <c r="BO120" s="205"/>
      <c r="BP120" s="205"/>
      <c r="BQ120" s="205"/>
      <c r="BR120" s="205"/>
      <c r="BS120" s="205"/>
      <c r="BT120" s="205"/>
      <c r="BU120" s="205"/>
      <c r="BV120" s="205"/>
      <c r="BW120" s="205"/>
      <c r="BX120" s="205"/>
      <c r="BY120" s="205"/>
      <c r="BZ120" s="205"/>
      <c r="CA120" s="205"/>
      <c r="CB120" s="205"/>
      <c r="CC120" s="205"/>
      <c r="CD120" s="205"/>
      <c r="CE120" s="205"/>
      <c r="CF120" s="205"/>
      <c r="CG120" s="205"/>
      <c r="CH120" s="205"/>
      <c r="CI120" s="205"/>
      <c r="CJ120" s="205"/>
      <c r="CK120" s="205"/>
      <c r="CL120" s="205"/>
      <c r="CM120" s="205"/>
      <c r="CN120" s="205"/>
      <c r="CO120" s="205"/>
      <c r="CP120" s="205"/>
      <c r="CQ120" s="205"/>
      <c r="CR120" s="205"/>
      <c r="CS120" s="205"/>
      <c r="CT120" s="205"/>
      <c r="CU120" s="205"/>
      <c r="CV120" s="205"/>
      <c r="CW120" s="205"/>
      <c r="CX120" s="205"/>
      <c r="CY120" s="205"/>
      <c r="CZ120" s="205"/>
      <c r="DA120" s="205"/>
      <c r="DB120" s="205"/>
      <c r="DC120" s="205"/>
      <c r="DD120" s="205"/>
      <c r="DE120" s="205"/>
      <c r="DF120" s="205"/>
      <c r="DG120" s="205"/>
      <c r="DH120" s="205"/>
      <c r="DI120" s="205"/>
      <c r="DJ120" s="205"/>
      <c r="DK120" s="205"/>
      <c r="DL120" s="205"/>
      <c r="DM120" s="205"/>
      <c r="DN120" s="205"/>
      <c r="DO120" s="205"/>
      <c r="DP120" s="205"/>
      <c r="DQ120" s="205"/>
      <c r="DR120" s="205"/>
      <c r="DS120" s="205"/>
      <c r="DT120" s="205"/>
      <c r="DU120" s="205"/>
      <c r="DV120" s="205"/>
      <c r="DW120" s="205"/>
      <c r="DX120" s="205"/>
      <c r="DY120" s="205"/>
      <c r="DZ120" s="205"/>
      <c r="EA120" s="205"/>
      <c r="EB120" s="205"/>
      <c r="EC120" s="205"/>
      <c r="ED120" s="205"/>
      <c r="EE120" s="205"/>
      <c r="EF120" s="205"/>
      <c r="EG120" s="205"/>
      <c r="EH120" s="205"/>
      <c r="EI120" s="205"/>
      <c r="EJ120" s="205"/>
      <c r="EK120" s="205"/>
      <c r="EL120" s="205"/>
      <c r="EM120" s="205"/>
      <c r="EN120" s="205"/>
      <c r="EO120" s="205"/>
      <c r="EP120" s="205"/>
      <c r="EQ120" s="205"/>
      <c r="ER120" s="205"/>
      <c r="ES120" s="205"/>
      <c r="ET120" s="205"/>
      <c r="EU120" s="205"/>
      <c r="EV120" s="205"/>
      <c r="EW120" s="205"/>
      <c r="EX120" s="205"/>
      <c r="EY120" s="205"/>
      <c r="EZ120" s="205"/>
      <c r="FA120" s="205"/>
      <c r="FB120" s="205"/>
      <c r="FC120" s="205"/>
      <c r="FD120" s="205"/>
      <c r="FE120" s="205"/>
      <c r="FF120" s="205"/>
      <c r="FG120" s="205"/>
      <c r="FH120" s="205"/>
      <c r="FI120" s="205"/>
      <c r="FJ120" s="205"/>
      <c r="FK120" s="205"/>
      <c r="FL120" s="205"/>
      <c r="FM120" s="205"/>
      <c r="FN120" s="205"/>
      <c r="FO120" s="205"/>
      <c r="FP120" s="205"/>
      <c r="FQ120" s="205"/>
      <c r="FR120" s="205"/>
      <c r="FS120" s="205"/>
      <c r="FT120" s="205"/>
      <c r="FU120" s="205"/>
      <c r="FV120" s="205"/>
      <c r="FW120" s="205"/>
      <c r="FX120" s="205"/>
      <c r="FY120" s="205"/>
      <c r="FZ120" s="205"/>
      <c r="GA120" s="205"/>
      <c r="GB120" s="205"/>
      <c r="GC120" s="205"/>
      <c r="GD120" s="205"/>
      <c r="GE120" s="205"/>
      <c r="GF120" s="205"/>
      <c r="GG120" s="205"/>
      <c r="GH120" s="205"/>
      <c r="GI120" s="205"/>
      <c r="GJ120" s="205"/>
      <c r="GK120" s="205"/>
      <c r="GL120" s="205"/>
      <c r="GM120" s="205"/>
      <c r="GN120" s="205"/>
      <c r="GO120" s="205"/>
      <c r="GP120" s="205"/>
      <c r="GQ120" s="205"/>
      <c r="GR120" s="205"/>
      <c r="GS120" s="205"/>
      <c r="GT120" s="205"/>
      <c r="GU120" s="205"/>
      <c r="GV120" s="205"/>
      <c r="GW120" s="205"/>
      <c r="GX120" s="205"/>
      <c r="GY120" s="205"/>
      <c r="GZ120" s="205"/>
      <c r="HA120" s="205"/>
      <c r="HB120" s="205"/>
      <c r="HC120" s="205"/>
      <c r="HD120" s="205"/>
      <c r="HE120" s="205"/>
      <c r="HF120" s="205"/>
      <c r="HG120" s="205"/>
      <c r="HH120" s="205"/>
      <c r="HI120" s="205"/>
      <c r="HJ120" s="205"/>
      <c r="HK120" s="205"/>
      <c r="HL120" s="205"/>
      <c r="HM120" s="205"/>
      <c r="HN120" s="205"/>
      <c r="HO120" s="205"/>
      <c r="HP120" s="205"/>
      <c r="HQ120" s="205"/>
      <c r="HR120" s="205"/>
      <c r="HS120" s="205"/>
      <c r="HT120" s="205"/>
      <c r="HU120" s="205"/>
      <c r="HV120" s="205"/>
      <c r="HW120" s="205"/>
      <c r="HX120" s="205"/>
      <c r="HY120" s="205"/>
      <c r="HZ120" s="205"/>
      <c r="IA120" s="205"/>
      <c r="IB120" s="205"/>
      <c r="IC120" s="205"/>
      <c r="ID120" s="205"/>
      <c r="IE120" s="205"/>
      <c r="IF120" s="205"/>
      <c r="IG120" s="205"/>
      <c r="IH120" s="205"/>
      <c r="II120" s="205"/>
      <c r="IJ120" s="205"/>
      <c r="IK120" s="205"/>
      <c r="IL120" s="205"/>
      <c r="IM120" s="205"/>
      <c r="IN120" s="205"/>
      <c r="IO120" s="205"/>
      <c r="IP120" s="205"/>
      <c r="IQ120" s="205"/>
      <c r="IR120" s="205"/>
      <c r="IS120" s="205"/>
      <c r="IT120" s="205"/>
      <c r="IU120" s="205"/>
      <c r="IV120" s="205"/>
      <c r="IW120" s="205"/>
      <c r="IX120" s="205"/>
      <c r="IY120" s="205"/>
      <c r="IZ120" s="205"/>
      <c r="JA120" s="205"/>
      <c r="JB120" s="205"/>
      <c r="JC120" s="205"/>
      <c r="JD120" s="205"/>
      <c r="JE120" s="205"/>
      <c r="JF120" s="205"/>
      <c r="JG120" s="205"/>
      <c r="JH120" s="205"/>
      <c r="JI120" s="205"/>
      <c r="JJ120" s="205"/>
      <c r="JK120" s="205"/>
      <c r="JL120" s="205"/>
      <c r="JM120" s="205"/>
      <c r="JN120" s="205"/>
      <c r="JO120" s="205"/>
      <c r="JP120" s="205"/>
      <c r="JQ120" s="205"/>
      <c r="JR120" s="205"/>
      <c r="JS120" s="205"/>
      <c r="JT120" s="205"/>
      <c r="JU120" s="205"/>
      <c r="JV120" s="205"/>
      <c r="JW120" s="205"/>
      <c r="JX120" s="205"/>
      <c r="JY120" s="205"/>
      <c r="JZ120" s="205"/>
      <c r="KA120" s="205"/>
      <c r="KB120" s="205"/>
      <c r="KC120" s="205"/>
      <c r="KD120" s="205"/>
      <c r="KE120" s="205"/>
      <c r="KF120" s="205"/>
      <c r="KG120" s="205"/>
      <c r="KH120" s="205"/>
      <c r="KI120" s="205"/>
      <c r="KJ120" s="205"/>
      <c r="KK120" s="205"/>
      <c r="KL120" s="205"/>
      <c r="KM120" s="205"/>
      <c r="KN120" s="205"/>
      <c r="KO120" s="205"/>
      <c r="KP120" s="205"/>
      <c r="KQ120" s="205"/>
      <c r="KR120" s="205"/>
      <c r="KS120" s="205"/>
      <c r="KT120" s="205"/>
      <c r="KU120" s="205"/>
      <c r="KV120" s="205"/>
      <c r="KW120" s="205"/>
      <c r="KX120" s="205"/>
      <c r="KY120" s="205"/>
      <c r="KZ120" s="205"/>
      <c r="LA120" s="205"/>
      <c r="LB120" s="205"/>
      <c r="LC120" s="205"/>
      <c r="LD120" s="205"/>
      <c r="LE120" s="205"/>
      <c r="LF120" s="205"/>
      <c r="LG120" s="205"/>
      <c r="LH120" s="205"/>
      <c r="LI120" s="205"/>
      <c r="LJ120" s="205"/>
      <c r="LK120" s="205"/>
      <c r="LL120" s="205"/>
      <c r="LM120" s="205"/>
      <c r="LN120" s="205"/>
      <c r="LO120" s="205"/>
      <c r="LP120" s="205"/>
      <c r="LQ120" s="205"/>
      <c r="LR120" s="205"/>
      <c r="LS120" s="205"/>
      <c r="LT120" s="205"/>
      <c r="LU120" s="205"/>
      <c r="LV120" s="205"/>
      <c r="LW120" s="205"/>
      <c r="LX120" s="205"/>
      <c r="LY120" s="205"/>
      <c r="LZ120" s="205"/>
      <c r="MA120" s="205"/>
      <c r="MB120" s="205"/>
      <c r="MC120" s="205"/>
      <c r="MD120" s="205"/>
      <c r="ME120" s="205"/>
      <c r="MF120" s="205"/>
      <c r="MG120" s="205"/>
      <c r="MH120" s="205"/>
      <c r="MI120" s="205"/>
      <c r="MJ120" s="205"/>
      <c r="MK120" s="205"/>
      <c r="ML120" s="205"/>
      <c r="MM120" s="205"/>
      <c r="MN120" s="205"/>
      <c r="MO120" s="205"/>
      <c r="MP120" s="205"/>
      <c r="MQ120" s="205"/>
      <c r="MR120" s="205"/>
      <c r="MS120" s="205"/>
      <c r="MT120" s="205"/>
      <c r="MU120" s="205"/>
      <c r="MV120" s="205"/>
      <c r="MW120" s="205"/>
      <c r="MX120" s="205"/>
      <c r="MY120" s="205"/>
      <c r="MZ120" s="205"/>
      <c r="NA120" s="205"/>
      <c r="NB120" s="205"/>
      <c r="NC120" s="205"/>
      <c r="ND120" s="205"/>
      <c r="NE120" s="205"/>
      <c r="NF120" s="205"/>
      <c r="NG120" s="205"/>
      <c r="NH120" s="205"/>
      <c r="NI120" s="205"/>
      <c r="NJ120" s="205"/>
      <c r="NK120" s="205"/>
      <c r="NL120" s="205"/>
      <c r="NM120" s="205"/>
      <c r="NN120" s="205"/>
      <c r="NO120" s="205"/>
      <c r="NP120" s="205"/>
      <c r="NQ120" s="205"/>
      <c r="NR120" s="205"/>
      <c r="NS120" s="205"/>
      <c r="NT120" s="205"/>
      <c r="NU120" s="205"/>
      <c r="NV120" s="205"/>
      <c r="NW120" s="205"/>
      <c r="NX120" s="205"/>
      <c r="NY120" s="205"/>
      <c r="NZ120" s="205"/>
      <c r="OA120" s="205"/>
      <c r="OB120" s="205"/>
      <c r="OC120" s="205"/>
      <c r="OD120" s="205"/>
      <c r="OE120" s="205"/>
      <c r="OF120" s="205"/>
      <c r="OG120" s="205"/>
      <c r="OH120" s="205"/>
      <c r="OI120" s="205"/>
      <c r="OJ120" s="205"/>
      <c r="OK120" s="205"/>
      <c r="OL120" s="205"/>
      <c r="OM120" s="205"/>
      <c r="ON120" s="205"/>
      <c r="OO120" s="205"/>
      <c r="OP120" s="205"/>
      <c r="OQ120" s="205"/>
      <c r="OR120" s="205"/>
      <c r="OS120" s="205"/>
      <c r="OT120" s="205"/>
      <c r="OU120" s="205"/>
      <c r="OV120" s="205"/>
      <c r="OW120" s="205"/>
      <c r="OX120" s="205"/>
      <c r="OY120" s="205"/>
      <c r="OZ120" s="205"/>
      <c r="PA120" s="205"/>
      <c r="PB120" s="205"/>
      <c r="PC120" s="205"/>
      <c r="PD120" s="205"/>
      <c r="PE120" s="205"/>
      <c r="PF120" s="205"/>
      <c r="PG120" s="205"/>
      <c r="PH120" s="205"/>
      <c r="PI120" s="205"/>
      <c r="PJ120" s="205"/>
      <c r="PK120" s="205"/>
      <c r="PL120" s="205"/>
      <c r="PM120" s="205"/>
      <c r="PN120" s="205"/>
      <c r="PO120" s="205"/>
      <c r="PP120" s="205"/>
      <c r="PQ120" s="205"/>
      <c r="PR120" s="205"/>
      <c r="PS120" s="205"/>
      <c r="PT120" s="205"/>
      <c r="PU120" s="205"/>
      <c r="PV120" s="205"/>
      <c r="PW120" s="205"/>
      <c r="PX120" s="205"/>
      <c r="PY120" s="205"/>
      <c r="PZ120" s="205"/>
      <c r="QA120" s="205"/>
      <c r="QB120" s="205"/>
      <c r="QC120" s="205"/>
      <c r="QD120" s="205"/>
      <c r="QE120" s="205"/>
      <c r="QF120" s="205"/>
      <c r="QG120" s="205"/>
      <c r="QH120" s="205"/>
      <c r="QI120" s="205"/>
      <c r="QJ120" s="205"/>
      <c r="QK120" s="205"/>
      <c r="QL120" s="205"/>
      <c r="QM120" s="205"/>
      <c r="QN120" s="205"/>
      <c r="QO120" s="205"/>
      <c r="QP120" s="205"/>
      <c r="QQ120" s="205"/>
      <c r="QR120" s="205"/>
      <c r="QS120" s="205"/>
      <c r="QT120" s="205"/>
      <c r="QU120" s="205"/>
      <c r="QV120" s="205"/>
      <c r="QW120" s="205"/>
      <c r="QX120" s="205"/>
      <c r="QY120" s="205"/>
      <c r="QZ120" s="205"/>
      <c r="RA120" s="205"/>
      <c r="RB120" s="205"/>
      <c r="RC120" s="205"/>
      <c r="RD120" s="205"/>
      <c r="RE120" s="205"/>
      <c r="RF120" s="205"/>
      <c r="RG120" s="205"/>
      <c r="RH120" s="205"/>
      <c r="RI120" s="205"/>
      <c r="RJ120" s="205"/>
      <c r="RK120" s="205"/>
      <c r="RL120" s="205"/>
      <c r="RM120" s="205"/>
      <c r="RN120" s="205"/>
      <c r="RO120" s="205"/>
      <c r="RP120" s="205"/>
      <c r="RQ120" s="205"/>
      <c r="RR120" s="205"/>
      <c r="RS120" s="205"/>
      <c r="RT120" s="205"/>
      <c r="RU120" s="205"/>
      <c r="RV120" s="205"/>
      <c r="RW120" s="205"/>
      <c r="RX120" s="205"/>
      <c r="RY120" s="205"/>
    </row>
    <row r="121" s="195" customFormat="1" ht="14.8" spans="1:493">
      <c r="A121" s="207"/>
      <c r="B121" s="200"/>
      <c r="C121" s="203"/>
      <c r="D121" s="203"/>
      <c r="E121" s="203"/>
      <c r="F121" s="203"/>
      <c r="G121" s="203"/>
      <c r="H121" s="200"/>
      <c r="I121" s="200"/>
      <c r="J121" s="205"/>
      <c r="K121" s="205"/>
      <c r="L121" s="205"/>
      <c r="M121" s="205"/>
      <c r="N121" s="205"/>
      <c r="O121" s="205"/>
      <c r="P121" s="205"/>
      <c r="Q121" s="205"/>
      <c r="R121" s="205"/>
      <c r="S121" s="205"/>
      <c r="T121" s="205"/>
      <c r="U121" s="205"/>
      <c r="V121" s="205"/>
      <c r="W121" s="205"/>
      <c r="X121" s="205"/>
      <c r="Y121" s="205"/>
      <c r="Z121" s="205"/>
      <c r="AA121" s="205"/>
      <c r="AB121" s="205"/>
      <c r="AC121" s="205"/>
      <c r="AD121" s="205"/>
      <c r="AE121" s="205"/>
      <c r="AF121" s="205"/>
      <c r="AG121" s="205"/>
      <c r="AH121" s="205"/>
      <c r="AI121" s="205"/>
      <c r="AJ121" s="205"/>
      <c r="AK121" s="205"/>
      <c r="AL121" s="205"/>
      <c r="AM121" s="205"/>
      <c r="AN121" s="205"/>
      <c r="AO121" s="205"/>
      <c r="AP121" s="205"/>
      <c r="AQ121" s="205"/>
      <c r="AR121" s="205"/>
      <c r="AS121" s="205"/>
      <c r="AT121" s="205"/>
      <c r="AU121" s="205"/>
      <c r="AV121" s="205"/>
      <c r="AW121" s="205"/>
      <c r="AX121" s="205"/>
      <c r="AY121" s="205"/>
      <c r="AZ121" s="205"/>
      <c r="BA121" s="205"/>
      <c r="BB121" s="205"/>
      <c r="BC121" s="205"/>
      <c r="BD121" s="205"/>
      <c r="BE121" s="205"/>
      <c r="BF121" s="205"/>
      <c r="BG121" s="205"/>
      <c r="BH121" s="205"/>
      <c r="BI121" s="205"/>
      <c r="BJ121" s="205"/>
      <c r="BK121" s="205"/>
      <c r="BL121" s="205"/>
      <c r="BM121" s="205"/>
      <c r="BN121" s="205"/>
      <c r="BO121" s="205"/>
      <c r="BP121" s="205"/>
      <c r="BQ121" s="205"/>
      <c r="BR121" s="205"/>
      <c r="BS121" s="205"/>
      <c r="BT121" s="205"/>
      <c r="BU121" s="205"/>
      <c r="BV121" s="205"/>
      <c r="BW121" s="205"/>
      <c r="BX121" s="205"/>
      <c r="BY121" s="205"/>
      <c r="BZ121" s="205"/>
      <c r="CA121" s="205"/>
      <c r="CB121" s="205"/>
      <c r="CC121" s="205"/>
      <c r="CD121" s="205"/>
      <c r="CE121" s="205"/>
      <c r="CF121" s="205"/>
      <c r="CG121" s="205"/>
      <c r="CH121" s="205"/>
      <c r="CI121" s="205"/>
      <c r="CJ121" s="205"/>
      <c r="CK121" s="205"/>
      <c r="CL121" s="205"/>
      <c r="CM121" s="205"/>
      <c r="CN121" s="205"/>
      <c r="CO121" s="205"/>
      <c r="CP121" s="205"/>
      <c r="CQ121" s="205"/>
      <c r="CR121" s="205"/>
      <c r="CS121" s="205"/>
      <c r="CT121" s="205"/>
      <c r="CU121" s="205"/>
      <c r="CV121" s="205"/>
      <c r="CW121" s="205"/>
      <c r="CX121" s="205"/>
      <c r="CY121" s="205"/>
      <c r="CZ121" s="205"/>
      <c r="DA121" s="205"/>
      <c r="DB121" s="205"/>
      <c r="DC121" s="205"/>
      <c r="DD121" s="205"/>
      <c r="DE121" s="205"/>
      <c r="DF121" s="205"/>
      <c r="DG121" s="205"/>
      <c r="DH121" s="205"/>
      <c r="DI121" s="205"/>
      <c r="DJ121" s="205"/>
      <c r="DK121" s="205"/>
      <c r="DL121" s="205"/>
      <c r="DM121" s="205"/>
      <c r="DN121" s="205"/>
      <c r="DO121" s="205"/>
      <c r="DP121" s="205"/>
      <c r="DQ121" s="205"/>
      <c r="DR121" s="205"/>
      <c r="DS121" s="205"/>
      <c r="DT121" s="205"/>
      <c r="DU121" s="205"/>
      <c r="DV121" s="205"/>
      <c r="DW121" s="205"/>
      <c r="DX121" s="205"/>
      <c r="DY121" s="205"/>
      <c r="DZ121" s="205"/>
      <c r="EA121" s="205"/>
      <c r="EB121" s="205"/>
      <c r="EC121" s="205"/>
      <c r="ED121" s="205"/>
      <c r="EE121" s="205"/>
      <c r="EF121" s="205"/>
      <c r="EG121" s="205"/>
      <c r="EH121" s="205"/>
      <c r="EI121" s="205"/>
      <c r="EJ121" s="205"/>
      <c r="EK121" s="205"/>
      <c r="EL121" s="205"/>
      <c r="EM121" s="205"/>
      <c r="EN121" s="205"/>
      <c r="EO121" s="205"/>
      <c r="EP121" s="205"/>
      <c r="EQ121" s="205"/>
      <c r="ER121" s="205"/>
      <c r="ES121" s="205"/>
      <c r="ET121" s="205"/>
      <c r="EU121" s="205"/>
      <c r="EV121" s="205"/>
      <c r="EW121" s="205"/>
      <c r="EX121" s="205"/>
      <c r="EY121" s="205"/>
      <c r="EZ121" s="205"/>
      <c r="FA121" s="205"/>
      <c r="FB121" s="205"/>
      <c r="FC121" s="205"/>
      <c r="FD121" s="205"/>
      <c r="FE121" s="205"/>
      <c r="FF121" s="205"/>
      <c r="FG121" s="205"/>
      <c r="FH121" s="205"/>
      <c r="FI121" s="205"/>
      <c r="FJ121" s="205"/>
      <c r="FK121" s="205"/>
      <c r="FL121" s="205"/>
      <c r="FM121" s="205"/>
      <c r="FN121" s="205"/>
      <c r="FO121" s="205"/>
      <c r="FP121" s="205"/>
      <c r="FQ121" s="205"/>
      <c r="FR121" s="205"/>
      <c r="FS121" s="205"/>
      <c r="FT121" s="205"/>
      <c r="FU121" s="205"/>
      <c r="FV121" s="205"/>
      <c r="FW121" s="205"/>
      <c r="FX121" s="205"/>
      <c r="FY121" s="205"/>
      <c r="FZ121" s="205"/>
      <c r="GA121" s="205"/>
      <c r="GB121" s="205"/>
      <c r="GC121" s="205"/>
      <c r="GD121" s="205"/>
      <c r="GE121" s="205"/>
      <c r="GF121" s="205"/>
      <c r="GG121" s="205"/>
      <c r="GH121" s="205"/>
      <c r="GI121" s="205"/>
      <c r="GJ121" s="205"/>
      <c r="GK121" s="205"/>
      <c r="GL121" s="205"/>
      <c r="GM121" s="205"/>
      <c r="GN121" s="205"/>
      <c r="GO121" s="205"/>
      <c r="GP121" s="205"/>
      <c r="GQ121" s="205"/>
      <c r="GR121" s="205"/>
      <c r="GS121" s="205"/>
      <c r="GT121" s="205"/>
      <c r="GU121" s="205"/>
      <c r="GV121" s="205"/>
      <c r="GW121" s="205"/>
      <c r="GX121" s="205"/>
      <c r="GY121" s="205"/>
      <c r="GZ121" s="205"/>
      <c r="HA121" s="205"/>
      <c r="HB121" s="205"/>
      <c r="HC121" s="205"/>
      <c r="HD121" s="205"/>
      <c r="HE121" s="205"/>
      <c r="HF121" s="205"/>
      <c r="HG121" s="205"/>
      <c r="HH121" s="205"/>
      <c r="HI121" s="205"/>
      <c r="HJ121" s="205"/>
      <c r="HK121" s="205"/>
      <c r="HL121" s="205"/>
      <c r="HM121" s="205"/>
      <c r="HN121" s="205"/>
      <c r="HO121" s="205"/>
      <c r="HP121" s="205"/>
      <c r="HQ121" s="205"/>
      <c r="HR121" s="205"/>
      <c r="HS121" s="205"/>
      <c r="HT121" s="205"/>
      <c r="HU121" s="205"/>
      <c r="HV121" s="205"/>
      <c r="HW121" s="205"/>
      <c r="HX121" s="205"/>
      <c r="HY121" s="205"/>
      <c r="HZ121" s="205"/>
      <c r="IA121" s="205"/>
      <c r="IB121" s="205"/>
      <c r="IC121" s="205"/>
      <c r="ID121" s="205"/>
      <c r="IE121" s="205"/>
      <c r="IF121" s="205"/>
      <c r="IG121" s="205"/>
      <c r="IH121" s="205"/>
      <c r="II121" s="205"/>
      <c r="IJ121" s="205"/>
      <c r="IK121" s="205"/>
      <c r="IL121" s="205"/>
      <c r="IM121" s="205"/>
      <c r="IN121" s="205"/>
      <c r="IO121" s="205"/>
      <c r="IP121" s="205"/>
      <c r="IQ121" s="205"/>
      <c r="IR121" s="205"/>
      <c r="IS121" s="205"/>
      <c r="IT121" s="205"/>
      <c r="IU121" s="205"/>
      <c r="IV121" s="205"/>
      <c r="IW121" s="205"/>
      <c r="IX121" s="205"/>
      <c r="IY121" s="205"/>
      <c r="IZ121" s="205"/>
      <c r="JA121" s="205"/>
      <c r="JB121" s="205"/>
      <c r="JC121" s="205"/>
      <c r="JD121" s="205"/>
      <c r="JE121" s="205"/>
      <c r="JF121" s="205"/>
      <c r="JG121" s="205"/>
      <c r="JH121" s="205"/>
      <c r="JI121" s="205"/>
      <c r="JJ121" s="205"/>
      <c r="JK121" s="205"/>
      <c r="JL121" s="205"/>
      <c r="JM121" s="205"/>
      <c r="JN121" s="205"/>
      <c r="JO121" s="205"/>
      <c r="JP121" s="205"/>
      <c r="JQ121" s="205"/>
      <c r="JR121" s="205"/>
      <c r="JS121" s="205"/>
      <c r="JT121" s="205"/>
      <c r="JU121" s="205"/>
      <c r="JV121" s="205"/>
      <c r="JW121" s="205"/>
      <c r="JX121" s="205"/>
      <c r="JY121" s="205"/>
      <c r="JZ121" s="205"/>
      <c r="KA121" s="205"/>
      <c r="KB121" s="205"/>
      <c r="KC121" s="205"/>
      <c r="KD121" s="205"/>
      <c r="KE121" s="205"/>
      <c r="KF121" s="205"/>
      <c r="KG121" s="205"/>
      <c r="KH121" s="205"/>
      <c r="KI121" s="205"/>
      <c r="KJ121" s="205"/>
      <c r="KK121" s="205"/>
      <c r="KL121" s="205"/>
      <c r="KM121" s="205"/>
      <c r="KN121" s="205"/>
      <c r="KO121" s="205"/>
      <c r="KP121" s="205"/>
      <c r="KQ121" s="205"/>
      <c r="KR121" s="205"/>
      <c r="KS121" s="205"/>
      <c r="KT121" s="205"/>
      <c r="KU121" s="205"/>
      <c r="KV121" s="205"/>
      <c r="KW121" s="205"/>
      <c r="KX121" s="205"/>
      <c r="KY121" s="205"/>
      <c r="KZ121" s="205"/>
      <c r="LA121" s="205"/>
      <c r="LB121" s="205"/>
      <c r="LC121" s="205"/>
      <c r="LD121" s="205"/>
      <c r="LE121" s="205"/>
      <c r="LF121" s="205"/>
      <c r="LG121" s="205"/>
      <c r="LH121" s="205"/>
      <c r="LI121" s="205"/>
      <c r="LJ121" s="205"/>
      <c r="LK121" s="205"/>
      <c r="LL121" s="205"/>
      <c r="LM121" s="205"/>
      <c r="LN121" s="205"/>
      <c r="LO121" s="205"/>
      <c r="LP121" s="205"/>
      <c r="LQ121" s="205"/>
      <c r="LR121" s="205"/>
      <c r="LS121" s="205"/>
      <c r="LT121" s="205"/>
      <c r="LU121" s="205"/>
      <c r="LV121" s="205"/>
      <c r="LW121" s="205"/>
      <c r="LX121" s="205"/>
      <c r="LY121" s="205"/>
      <c r="LZ121" s="205"/>
      <c r="MA121" s="205"/>
      <c r="MB121" s="205"/>
      <c r="MC121" s="205"/>
      <c r="MD121" s="205"/>
      <c r="ME121" s="205"/>
      <c r="MF121" s="205"/>
      <c r="MG121" s="205"/>
      <c r="MH121" s="205"/>
      <c r="MI121" s="205"/>
      <c r="MJ121" s="205"/>
      <c r="MK121" s="205"/>
      <c r="ML121" s="205"/>
      <c r="MM121" s="205"/>
      <c r="MN121" s="205"/>
      <c r="MO121" s="205"/>
      <c r="MP121" s="205"/>
      <c r="MQ121" s="205"/>
      <c r="MR121" s="205"/>
      <c r="MS121" s="205"/>
      <c r="MT121" s="205"/>
      <c r="MU121" s="205"/>
      <c r="MV121" s="205"/>
      <c r="MW121" s="205"/>
      <c r="MX121" s="205"/>
      <c r="MY121" s="205"/>
      <c r="MZ121" s="205"/>
      <c r="NA121" s="205"/>
      <c r="NB121" s="205"/>
      <c r="NC121" s="205"/>
      <c r="ND121" s="205"/>
      <c r="NE121" s="205"/>
      <c r="NF121" s="205"/>
      <c r="NG121" s="205"/>
      <c r="NH121" s="205"/>
      <c r="NI121" s="205"/>
      <c r="NJ121" s="205"/>
      <c r="NK121" s="205"/>
      <c r="NL121" s="205"/>
      <c r="NM121" s="205"/>
      <c r="NN121" s="205"/>
      <c r="NO121" s="205"/>
      <c r="NP121" s="205"/>
      <c r="NQ121" s="205"/>
      <c r="NR121" s="205"/>
      <c r="NS121" s="205"/>
      <c r="NT121" s="205"/>
      <c r="NU121" s="205"/>
      <c r="NV121" s="205"/>
      <c r="NW121" s="205"/>
      <c r="NX121" s="205"/>
      <c r="NY121" s="205"/>
      <c r="NZ121" s="205"/>
      <c r="OA121" s="205"/>
      <c r="OB121" s="205"/>
      <c r="OC121" s="205"/>
      <c r="OD121" s="205"/>
      <c r="OE121" s="205"/>
      <c r="OF121" s="205"/>
      <c r="OG121" s="205"/>
      <c r="OH121" s="205"/>
      <c r="OI121" s="205"/>
      <c r="OJ121" s="205"/>
      <c r="OK121" s="205"/>
      <c r="OL121" s="205"/>
      <c r="OM121" s="205"/>
      <c r="ON121" s="205"/>
      <c r="OO121" s="205"/>
      <c r="OP121" s="205"/>
      <c r="OQ121" s="205"/>
      <c r="OR121" s="205"/>
      <c r="OS121" s="205"/>
      <c r="OT121" s="205"/>
      <c r="OU121" s="205"/>
      <c r="OV121" s="205"/>
      <c r="OW121" s="205"/>
      <c r="OX121" s="205"/>
      <c r="OY121" s="205"/>
      <c r="OZ121" s="205"/>
      <c r="PA121" s="205"/>
      <c r="PB121" s="205"/>
      <c r="PC121" s="205"/>
      <c r="PD121" s="205"/>
      <c r="PE121" s="205"/>
      <c r="PF121" s="205"/>
      <c r="PG121" s="205"/>
      <c r="PH121" s="205"/>
      <c r="PI121" s="205"/>
      <c r="PJ121" s="205"/>
      <c r="PK121" s="205"/>
      <c r="PL121" s="205"/>
      <c r="PM121" s="205"/>
      <c r="PN121" s="205"/>
      <c r="PO121" s="205"/>
      <c r="PP121" s="205"/>
      <c r="PQ121" s="205"/>
      <c r="PR121" s="205"/>
      <c r="PS121" s="205"/>
      <c r="PT121" s="205"/>
      <c r="PU121" s="205"/>
      <c r="PV121" s="205"/>
      <c r="PW121" s="205"/>
      <c r="PX121" s="205"/>
      <c r="PY121" s="205"/>
      <c r="PZ121" s="205"/>
      <c r="QA121" s="205"/>
      <c r="QB121" s="205"/>
      <c r="QC121" s="205"/>
      <c r="QD121" s="205"/>
      <c r="QE121" s="205"/>
      <c r="QF121" s="205"/>
      <c r="QG121" s="205"/>
      <c r="QH121" s="205"/>
      <c r="QI121" s="205"/>
      <c r="QJ121" s="205"/>
      <c r="QK121" s="205"/>
      <c r="QL121" s="205"/>
      <c r="QM121" s="205"/>
      <c r="QN121" s="205"/>
      <c r="QO121" s="205"/>
      <c r="QP121" s="205"/>
      <c r="QQ121" s="205"/>
      <c r="QR121" s="205"/>
      <c r="QS121" s="205"/>
      <c r="QT121" s="205"/>
      <c r="QU121" s="205"/>
      <c r="QV121" s="205"/>
      <c r="QW121" s="205"/>
      <c r="QX121" s="205"/>
      <c r="QY121" s="205"/>
      <c r="QZ121" s="205"/>
      <c r="RA121" s="205"/>
      <c r="RB121" s="205"/>
      <c r="RC121" s="205"/>
      <c r="RD121" s="205"/>
      <c r="RE121" s="205"/>
      <c r="RF121" s="205"/>
      <c r="RG121" s="205"/>
      <c r="RH121" s="205"/>
      <c r="RI121" s="205"/>
      <c r="RJ121" s="205"/>
      <c r="RK121" s="205"/>
      <c r="RL121" s="205"/>
      <c r="RM121" s="205"/>
      <c r="RN121" s="205"/>
      <c r="RO121" s="205"/>
      <c r="RP121" s="205"/>
      <c r="RQ121" s="205"/>
      <c r="RR121" s="205"/>
      <c r="RS121" s="205"/>
      <c r="RT121" s="205"/>
      <c r="RU121" s="205"/>
      <c r="RV121" s="205"/>
      <c r="RW121" s="205"/>
      <c r="RX121" s="205"/>
      <c r="RY121" s="205"/>
    </row>
    <row r="122" s="195" customFormat="1" ht="14.8" spans="1:493">
      <c r="A122" s="207"/>
      <c r="B122" s="200"/>
      <c r="C122" s="203"/>
      <c r="D122" s="203"/>
      <c r="E122" s="203"/>
      <c r="F122" s="203"/>
      <c r="G122" s="203"/>
      <c r="H122" s="200"/>
      <c r="I122" s="200"/>
      <c r="J122" s="205"/>
      <c r="K122" s="205"/>
      <c r="L122" s="205"/>
      <c r="M122" s="205"/>
      <c r="N122" s="205"/>
      <c r="O122" s="205"/>
      <c r="P122" s="205"/>
      <c r="Q122" s="205"/>
      <c r="R122" s="205"/>
      <c r="S122" s="205"/>
      <c r="T122" s="205"/>
      <c r="U122" s="205"/>
      <c r="V122" s="205"/>
      <c r="W122" s="205"/>
      <c r="X122" s="205"/>
      <c r="Y122" s="205"/>
      <c r="Z122" s="205"/>
      <c r="AA122" s="205"/>
      <c r="AB122" s="205"/>
      <c r="AC122" s="205"/>
      <c r="AD122" s="205"/>
      <c r="AE122" s="205"/>
      <c r="AF122" s="205"/>
      <c r="AG122" s="205"/>
      <c r="AH122" s="205"/>
      <c r="AI122" s="205"/>
      <c r="AJ122" s="205"/>
      <c r="AK122" s="205"/>
      <c r="AL122" s="205"/>
      <c r="AM122" s="205"/>
      <c r="AN122" s="205"/>
      <c r="AO122" s="205"/>
      <c r="AP122" s="205"/>
      <c r="AQ122" s="205"/>
      <c r="AR122" s="205"/>
      <c r="AS122" s="205"/>
      <c r="AT122" s="205"/>
      <c r="AU122" s="205"/>
      <c r="AV122" s="205"/>
      <c r="AW122" s="205"/>
      <c r="AX122" s="205"/>
      <c r="AY122" s="205"/>
      <c r="AZ122" s="205"/>
      <c r="BA122" s="205"/>
      <c r="BB122" s="205"/>
      <c r="BC122" s="205"/>
      <c r="BD122" s="205"/>
      <c r="BE122" s="205"/>
      <c r="BF122" s="205"/>
      <c r="BG122" s="205"/>
      <c r="BH122" s="205"/>
      <c r="BI122" s="205"/>
      <c r="BJ122" s="205"/>
      <c r="BK122" s="205"/>
      <c r="BL122" s="205"/>
      <c r="BM122" s="205"/>
      <c r="BN122" s="205"/>
      <c r="BO122" s="205"/>
      <c r="BP122" s="205"/>
      <c r="BQ122" s="205"/>
      <c r="BR122" s="205"/>
      <c r="BS122" s="205"/>
      <c r="BT122" s="205"/>
      <c r="BU122" s="205"/>
      <c r="BV122" s="205"/>
      <c r="BW122" s="205"/>
      <c r="BX122" s="205"/>
      <c r="BY122" s="205"/>
      <c r="BZ122" s="205"/>
      <c r="CA122" s="205"/>
      <c r="CB122" s="205"/>
      <c r="CC122" s="205"/>
      <c r="CD122" s="205"/>
      <c r="CE122" s="205"/>
      <c r="CF122" s="205"/>
      <c r="CG122" s="205"/>
      <c r="CH122" s="205"/>
      <c r="CI122" s="205"/>
      <c r="CJ122" s="205"/>
      <c r="CK122" s="205"/>
      <c r="CL122" s="205"/>
      <c r="CM122" s="205"/>
      <c r="CN122" s="205"/>
      <c r="CO122" s="205"/>
      <c r="CP122" s="205"/>
      <c r="CQ122" s="205"/>
      <c r="CR122" s="205"/>
      <c r="CS122" s="205"/>
      <c r="CT122" s="205"/>
      <c r="CU122" s="205"/>
      <c r="CV122" s="205"/>
      <c r="CW122" s="205"/>
      <c r="CX122" s="205"/>
      <c r="CY122" s="205"/>
      <c r="CZ122" s="205"/>
      <c r="DA122" s="205"/>
      <c r="DB122" s="205"/>
      <c r="DC122" s="205"/>
      <c r="DD122" s="205"/>
      <c r="DE122" s="205"/>
      <c r="DF122" s="205"/>
      <c r="DG122" s="205"/>
      <c r="DH122" s="205"/>
      <c r="DI122" s="205"/>
      <c r="DJ122" s="205"/>
      <c r="DK122" s="205"/>
      <c r="DL122" s="205"/>
      <c r="DM122" s="205"/>
      <c r="DN122" s="205"/>
      <c r="DO122" s="205"/>
      <c r="DP122" s="205"/>
      <c r="DQ122" s="205"/>
      <c r="DR122" s="205"/>
      <c r="DS122" s="205"/>
      <c r="DT122" s="205"/>
      <c r="DU122" s="205"/>
      <c r="DV122" s="205"/>
      <c r="DW122" s="205"/>
      <c r="DX122" s="205"/>
      <c r="DY122" s="205"/>
      <c r="DZ122" s="205"/>
      <c r="EA122" s="205"/>
      <c r="EB122" s="205"/>
      <c r="EC122" s="205"/>
      <c r="ED122" s="205"/>
      <c r="EE122" s="205"/>
      <c r="EF122" s="205"/>
      <c r="EG122" s="205"/>
      <c r="EH122" s="205"/>
      <c r="EI122" s="205"/>
      <c r="EJ122" s="205"/>
      <c r="EK122" s="205"/>
      <c r="EL122" s="205"/>
      <c r="EM122" s="205"/>
      <c r="EN122" s="205"/>
      <c r="EO122" s="205"/>
      <c r="EP122" s="205"/>
      <c r="EQ122" s="205"/>
      <c r="ER122" s="205"/>
      <c r="ES122" s="205"/>
      <c r="ET122" s="205"/>
      <c r="EU122" s="205"/>
      <c r="EV122" s="205"/>
      <c r="EW122" s="205"/>
      <c r="EX122" s="205"/>
      <c r="EY122" s="205"/>
      <c r="EZ122" s="205"/>
      <c r="FA122" s="205"/>
      <c r="FB122" s="205"/>
      <c r="FC122" s="205"/>
      <c r="FD122" s="205"/>
      <c r="FE122" s="205"/>
      <c r="FF122" s="205"/>
      <c r="FG122" s="205"/>
      <c r="FH122" s="205"/>
      <c r="FI122" s="205"/>
      <c r="FJ122" s="205"/>
      <c r="FK122" s="205"/>
      <c r="FL122" s="205"/>
      <c r="FM122" s="205"/>
      <c r="FN122" s="205"/>
      <c r="FO122" s="205"/>
      <c r="FP122" s="205"/>
      <c r="FQ122" s="205"/>
      <c r="FR122" s="205"/>
      <c r="FS122" s="205"/>
      <c r="FT122" s="205"/>
      <c r="FU122" s="205"/>
      <c r="FV122" s="205"/>
      <c r="FW122" s="205"/>
      <c r="FX122" s="205"/>
      <c r="FY122" s="205"/>
      <c r="FZ122" s="205"/>
      <c r="GA122" s="205"/>
      <c r="GB122" s="205"/>
      <c r="GC122" s="205"/>
      <c r="GD122" s="205"/>
      <c r="GE122" s="205"/>
      <c r="GF122" s="205"/>
      <c r="GG122" s="205"/>
      <c r="GH122" s="205"/>
      <c r="GI122" s="205"/>
      <c r="GJ122" s="205"/>
      <c r="GK122" s="205"/>
      <c r="GL122" s="205"/>
      <c r="GM122" s="205"/>
      <c r="GN122" s="205"/>
      <c r="GO122" s="205"/>
      <c r="GP122" s="205"/>
      <c r="GQ122" s="205"/>
      <c r="GR122" s="205"/>
      <c r="GS122" s="205"/>
      <c r="GT122" s="205"/>
      <c r="GU122" s="205"/>
      <c r="GV122" s="205"/>
      <c r="GW122" s="205"/>
      <c r="GX122" s="205"/>
      <c r="GY122" s="205"/>
      <c r="GZ122" s="205"/>
      <c r="HA122" s="205"/>
      <c r="HB122" s="205"/>
      <c r="HC122" s="205"/>
      <c r="HD122" s="205"/>
      <c r="HE122" s="205"/>
      <c r="HF122" s="205"/>
      <c r="HG122" s="205"/>
      <c r="HH122" s="205"/>
      <c r="HI122" s="205"/>
      <c r="HJ122" s="205"/>
      <c r="HK122" s="205"/>
      <c r="HL122" s="205"/>
      <c r="HM122" s="205"/>
      <c r="HN122" s="205"/>
      <c r="HO122" s="205"/>
      <c r="HP122" s="205"/>
      <c r="HQ122" s="205"/>
      <c r="HR122" s="205"/>
      <c r="HS122" s="205"/>
      <c r="HT122" s="205"/>
      <c r="HU122" s="205"/>
      <c r="HV122" s="205"/>
      <c r="HW122" s="205"/>
      <c r="HX122" s="205"/>
      <c r="HY122" s="205"/>
      <c r="HZ122" s="205"/>
      <c r="IA122" s="205"/>
      <c r="IB122" s="205"/>
      <c r="IC122" s="205"/>
      <c r="ID122" s="205"/>
      <c r="IE122" s="205"/>
      <c r="IF122" s="205"/>
      <c r="IG122" s="205"/>
      <c r="IH122" s="205"/>
      <c r="II122" s="205"/>
      <c r="IJ122" s="205"/>
      <c r="IK122" s="205"/>
      <c r="IL122" s="205"/>
      <c r="IM122" s="205"/>
      <c r="IN122" s="205"/>
      <c r="IO122" s="205"/>
      <c r="IP122" s="205"/>
      <c r="IQ122" s="205"/>
      <c r="IR122" s="205"/>
      <c r="IS122" s="205"/>
      <c r="IT122" s="205"/>
      <c r="IU122" s="205"/>
      <c r="IV122" s="205"/>
      <c r="IW122" s="205"/>
      <c r="IX122" s="205"/>
      <c r="IY122" s="205"/>
      <c r="IZ122" s="205"/>
      <c r="JA122" s="205"/>
      <c r="JB122" s="205"/>
      <c r="JC122" s="205"/>
      <c r="JD122" s="205"/>
      <c r="JE122" s="205"/>
      <c r="JF122" s="205"/>
      <c r="JG122" s="205"/>
      <c r="JH122" s="205"/>
      <c r="JI122" s="205"/>
      <c r="JJ122" s="205"/>
      <c r="JK122" s="205"/>
      <c r="JL122" s="205"/>
      <c r="JM122" s="205"/>
      <c r="JN122" s="205"/>
      <c r="JO122" s="205"/>
      <c r="JP122" s="205"/>
      <c r="JQ122" s="205"/>
      <c r="JR122" s="205"/>
      <c r="JS122" s="205"/>
      <c r="JT122" s="205"/>
      <c r="JU122" s="205"/>
      <c r="JV122" s="205"/>
      <c r="JW122" s="205"/>
      <c r="JX122" s="205"/>
      <c r="JY122" s="205"/>
      <c r="JZ122" s="205"/>
      <c r="KA122" s="205"/>
      <c r="KB122" s="205"/>
      <c r="KC122" s="205"/>
      <c r="KD122" s="205"/>
      <c r="KE122" s="205"/>
      <c r="KF122" s="205"/>
      <c r="KG122" s="205"/>
      <c r="KH122" s="205"/>
      <c r="KI122" s="205"/>
      <c r="KJ122" s="205"/>
      <c r="KK122" s="205"/>
      <c r="KL122" s="205"/>
      <c r="KM122" s="205"/>
      <c r="KN122" s="205"/>
      <c r="KO122" s="205"/>
      <c r="KP122" s="205"/>
      <c r="KQ122" s="205"/>
      <c r="KR122" s="205"/>
      <c r="KS122" s="205"/>
      <c r="KT122" s="205"/>
      <c r="KU122" s="205"/>
      <c r="KV122" s="205"/>
      <c r="KW122" s="205"/>
      <c r="KX122" s="205"/>
      <c r="KY122" s="205"/>
      <c r="KZ122" s="205"/>
      <c r="LA122" s="205"/>
      <c r="LB122" s="205"/>
      <c r="LC122" s="205"/>
      <c r="LD122" s="205"/>
      <c r="LE122" s="205"/>
      <c r="LF122" s="205"/>
      <c r="LG122" s="205"/>
      <c r="LH122" s="205"/>
      <c r="LI122" s="205"/>
      <c r="LJ122" s="205"/>
      <c r="LK122" s="205"/>
      <c r="LL122" s="205"/>
      <c r="LM122" s="205"/>
      <c r="LN122" s="205"/>
      <c r="LO122" s="205"/>
      <c r="LP122" s="205"/>
      <c r="LQ122" s="205"/>
      <c r="LR122" s="205"/>
      <c r="LS122" s="205"/>
      <c r="LT122" s="205"/>
      <c r="LU122" s="205"/>
      <c r="LV122" s="205"/>
      <c r="LW122" s="205"/>
      <c r="LX122" s="205"/>
      <c r="LY122" s="205"/>
      <c r="LZ122" s="205"/>
      <c r="MA122" s="205"/>
      <c r="MB122" s="205"/>
      <c r="MC122" s="205"/>
      <c r="MD122" s="205"/>
      <c r="ME122" s="205"/>
      <c r="MF122" s="205"/>
      <c r="MG122" s="205"/>
      <c r="MH122" s="205"/>
      <c r="MI122" s="205"/>
      <c r="MJ122" s="205"/>
      <c r="MK122" s="205"/>
      <c r="ML122" s="205"/>
      <c r="MM122" s="205"/>
      <c r="MN122" s="205"/>
      <c r="MO122" s="205"/>
      <c r="MP122" s="205"/>
      <c r="MQ122" s="205"/>
      <c r="MR122" s="205"/>
      <c r="MS122" s="205"/>
      <c r="MT122" s="205"/>
      <c r="MU122" s="205"/>
      <c r="MV122" s="205"/>
      <c r="MW122" s="205"/>
      <c r="MX122" s="205"/>
      <c r="MY122" s="205"/>
      <c r="MZ122" s="205"/>
      <c r="NA122" s="205"/>
      <c r="NB122" s="205"/>
      <c r="NC122" s="205"/>
      <c r="ND122" s="205"/>
      <c r="NE122" s="205"/>
      <c r="NF122" s="205"/>
      <c r="NG122" s="205"/>
      <c r="NH122" s="205"/>
      <c r="NI122" s="205"/>
      <c r="NJ122" s="205"/>
      <c r="NK122" s="205"/>
      <c r="NL122" s="205"/>
      <c r="NM122" s="205"/>
      <c r="NN122" s="205"/>
      <c r="NO122" s="205"/>
      <c r="NP122" s="205"/>
      <c r="NQ122" s="205"/>
      <c r="NR122" s="205"/>
      <c r="NS122" s="205"/>
      <c r="NT122" s="205"/>
      <c r="NU122" s="205"/>
      <c r="NV122" s="205"/>
      <c r="NW122" s="205"/>
      <c r="NX122" s="205"/>
      <c r="NY122" s="205"/>
      <c r="NZ122" s="205"/>
      <c r="OA122" s="205"/>
      <c r="OB122" s="205"/>
      <c r="OC122" s="205"/>
      <c r="OD122" s="205"/>
      <c r="OE122" s="205"/>
      <c r="OF122" s="205"/>
      <c r="OG122" s="205"/>
      <c r="OH122" s="205"/>
      <c r="OI122" s="205"/>
      <c r="OJ122" s="205"/>
      <c r="OK122" s="205"/>
      <c r="OL122" s="205"/>
      <c r="OM122" s="205"/>
      <c r="ON122" s="205"/>
      <c r="OO122" s="205"/>
      <c r="OP122" s="205"/>
      <c r="OQ122" s="205"/>
      <c r="OR122" s="205"/>
      <c r="OS122" s="205"/>
      <c r="OT122" s="205"/>
      <c r="OU122" s="205"/>
      <c r="OV122" s="205"/>
      <c r="OW122" s="205"/>
      <c r="OX122" s="205"/>
      <c r="OY122" s="205"/>
      <c r="OZ122" s="205"/>
      <c r="PA122" s="205"/>
      <c r="PB122" s="205"/>
      <c r="PC122" s="205"/>
      <c r="PD122" s="205"/>
      <c r="PE122" s="205"/>
      <c r="PF122" s="205"/>
      <c r="PG122" s="205"/>
      <c r="PH122" s="205"/>
      <c r="PI122" s="205"/>
      <c r="PJ122" s="205"/>
      <c r="PK122" s="205"/>
      <c r="PL122" s="205"/>
      <c r="PM122" s="205"/>
      <c r="PN122" s="205"/>
      <c r="PO122" s="205"/>
      <c r="PP122" s="205"/>
      <c r="PQ122" s="205"/>
      <c r="PR122" s="205"/>
      <c r="PS122" s="205"/>
      <c r="PT122" s="205"/>
      <c r="PU122" s="205"/>
      <c r="PV122" s="205"/>
      <c r="PW122" s="205"/>
      <c r="PX122" s="205"/>
      <c r="PY122" s="205"/>
      <c r="PZ122" s="205"/>
      <c r="QA122" s="205"/>
      <c r="QB122" s="205"/>
      <c r="QC122" s="205"/>
      <c r="QD122" s="205"/>
      <c r="QE122" s="205"/>
      <c r="QF122" s="205"/>
      <c r="QG122" s="205"/>
      <c r="QH122" s="205"/>
      <c r="QI122" s="205"/>
      <c r="QJ122" s="205"/>
      <c r="QK122" s="205"/>
      <c r="QL122" s="205"/>
      <c r="QM122" s="205"/>
      <c r="QN122" s="205"/>
      <c r="QO122" s="205"/>
      <c r="QP122" s="205"/>
      <c r="QQ122" s="205"/>
      <c r="QR122" s="205"/>
      <c r="QS122" s="205"/>
      <c r="QT122" s="205"/>
      <c r="QU122" s="205"/>
      <c r="QV122" s="205"/>
      <c r="QW122" s="205"/>
      <c r="QX122" s="205"/>
      <c r="QY122" s="205"/>
      <c r="QZ122" s="205"/>
      <c r="RA122" s="205"/>
      <c r="RB122" s="205"/>
      <c r="RC122" s="205"/>
      <c r="RD122" s="205"/>
      <c r="RE122" s="205"/>
      <c r="RF122" s="205"/>
      <c r="RG122" s="205"/>
      <c r="RH122" s="205"/>
      <c r="RI122" s="205"/>
      <c r="RJ122" s="205"/>
      <c r="RK122" s="205"/>
      <c r="RL122" s="205"/>
      <c r="RM122" s="205"/>
      <c r="RN122" s="205"/>
      <c r="RO122" s="205"/>
      <c r="RP122" s="205"/>
      <c r="RQ122" s="205"/>
      <c r="RR122" s="205"/>
      <c r="RS122" s="205"/>
      <c r="RT122" s="205"/>
      <c r="RU122" s="205"/>
      <c r="RV122" s="205"/>
      <c r="RW122" s="205"/>
      <c r="RX122" s="205"/>
      <c r="RY122" s="205"/>
    </row>
    <row r="123" s="195" customFormat="1" ht="14.8" spans="1:493">
      <c r="A123" s="207"/>
      <c r="B123" s="200"/>
      <c r="C123" s="203"/>
      <c r="D123" s="203"/>
      <c r="E123" s="203"/>
      <c r="F123" s="203"/>
      <c r="G123" s="203"/>
      <c r="H123" s="200"/>
      <c r="I123" s="200"/>
      <c r="J123" s="205"/>
      <c r="K123" s="205"/>
      <c r="L123" s="205"/>
      <c r="M123" s="205"/>
      <c r="N123" s="205"/>
      <c r="O123" s="205"/>
      <c r="P123" s="205"/>
      <c r="Q123" s="205"/>
      <c r="R123" s="205"/>
      <c r="S123" s="205"/>
      <c r="T123" s="205"/>
      <c r="U123" s="205"/>
      <c r="V123" s="205"/>
      <c r="W123" s="205"/>
      <c r="X123" s="205"/>
      <c r="Y123" s="205"/>
      <c r="Z123" s="205"/>
      <c r="AA123" s="205"/>
      <c r="AB123" s="205"/>
      <c r="AC123" s="205"/>
      <c r="AD123" s="205"/>
      <c r="AE123" s="205"/>
      <c r="AF123" s="205"/>
      <c r="AG123" s="205"/>
      <c r="AH123" s="205"/>
      <c r="AI123" s="205"/>
      <c r="AJ123" s="205"/>
      <c r="AK123" s="205"/>
      <c r="AL123" s="205"/>
      <c r="AM123" s="205"/>
      <c r="AN123" s="205"/>
      <c r="AO123" s="205"/>
      <c r="AP123" s="205"/>
      <c r="AQ123" s="205"/>
      <c r="AR123" s="205"/>
      <c r="AS123" s="205"/>
      <c r="AT123" s="205"/>
      <c r="AU123" s="205"/>
      <c r="AV123" s="205"/>
      <c r="AW123" s="205"/>
      <c r="AX123" s="205"/>
      <c r="AY123" s="205"/>
      <c r="AZ123" s="205"/>
      <c r="BA123" s="205"/>
      <c r="BB123" s="205"/>
      <c r="BC123" s="205"/>
      <c r="BD123" s="205"/>
      <c r="BE123" s="205"/>
      <c r="BF123" s="205"/>
      <c r="BG123" s="205"/>
      <c r="BH123" s="205"/>
      <c r="BI123" s="205"/>
      <c r="BJ123" s="205"/>
      <c r="BK123" s="205"/>
      <c r="BL123" s="205"/>
      <c r="BM123" s="205"/>
      <c r="BN123" s="205"/>
      <c r="BO123" s="205"/>
      <c r="BP123" s="205"/>
      <c r="BQ123" s="205"/>
      <c r="BR123" s="205"/>
      <c r="BS123" s="205"/>
      <c r="BT123" s="205"/>
      <c r="BU123" s="205"/>
      <c r="BV123" s="205"/>
      <c r="BW123" s="205"/>
      <c r="BX123" s="205"/>
      <c r="BY123" s="205"/>
      <c r="BZ123" s="205"/>
      <c r="CA123" s="205"/>
      <c r="CB123" s="205"/>
      <c r="CC123" s="205"/>
      <c r="CD123" s="205"/>
      <c r="CE123" s="205"/>
      <c r="CF123" s="205"/>
      <c r="CG123" s="205"/>
      <c r="CH123" s="205"/>
      <c r="CI123" s="205"/>
      <c r="CJ123" s="205"/>
      <c r="CK123" s="205"/>
      <c r="CL123" s="205"/>
      <c r="CM123" s="205"/>
      <c r="CN123" s="205"/>
      <c r="CO123" s="205"/>
      <c r="CP123" s="205"/>
      <c r="CQ123" s="205"/>
      <c r="CR123" s="205"/>
      <c r="CS123" s="205"/>
      <c r="CT123" s="205"/>
      <c r="CU123" s="205"/>
      <c r="CV123" s="205"/>
      <c r="CW123" s="205"/>
      <c r="CX123" s="205"/>
      <c r="CY123" s="205"/>
      <c r="CZ123" s="205"/>
      <c r="DA123" s="205"/>
      <c r="DB123" s="205"/>
      <c r="DC123" s="205"/>
      <c r="DD123" s="205"/>
      <c r="DE123" s="205"/>
      <c r="DF123" s="205"/>
      <c r="DG123" s="205"/>
      <c r="DH123" s="205"/>
      <c r="DI123" s="205"/>
      <c r="DJ123" s="205"/>
      <c r="DK123" s="205"/>
      <c r="DL123" s="205"/>
      <c r="DM123" s="205"/>
      <c r="DN123" s="205"/>
      <c r="DO123" s="205"/>
      <c r="DP123" s="205"/>
      <c r="DQ123" s="205"/>
      <c r="DR123" s="205"/>
      <c r="DS123" s="205"/>
      <c r="DT123" s="205"/>
      <c r="DU123" s="205"/>
      <c r="DV123" s="205"/>
      <c r="DW123" s="205"/>
      <c r="DX123" s="205"/>
      <c r="DY123" s="205"/>
      <c r="DZ123" s="205"/>
      <c r="EA123" s="205"/>
      <c r="EB123" s="205"/>
      <c r="EC123" s="205"/>
      <c r="ED123" s="205"/>
      <c r="EE123" s="205"/>
      <c r="EF123" s="205"/>
      <c r="EG123" s="205"/>
      <c r="EH123" s="205"/>
      <c r="EI123" s="205"/>
      <c r="EJ123" s="205"/>
      <c r="EK123" s="205"/>
      <c r="EL123" s="205"/>
      <c r="EM123" s="205"/>
      <c r="EN123" s="205"/>
      <c r="EO123" s="205"/>
      <c r="EP123" s="205"/>
      <c r="EQ123" s="205"/>
      <c r="ER123" s="205"/>
      <c r="ES123" s="205"/>
      <c r="ET123" s="205"/>
      <c r="EU123" s="205"/>
      <c r="EV123" s="205"/>
      <c r="EW123" s="205"/>
      <c r="EX123" s="205"/>
      <c r="EY123" s="205"/>
      <c r="EZ123" s="205"/>
      <c r="FA123" s="205"/>
      <c r="FB123" s="205"/>
      <c r="FC123" s="205"/>
      <c r="FD123" s="205"/>
      <c r="FE123" s="205"/>
      <c r="FF123" s="205"/>
      <c r="FG123" s="205"/>
      <c r="FH123" s="205"/>
      <c r="FI123" s="205"/>
      <c r="FJ123" s="205"/>
      <c r="FK123" s="205"/>
      <c r="FL123" s="205"/>
      <c r="FM123" s="205"/>
      <c r="FN123" s="205"/>
      <c r="FO123" s="205"/>
      <c r="FP123" s="205"/>
      <c r="FQ123" s="205"/>
      <c r="FR123" s="205"/>
      <c r="FS123" s="205"/>
      <c r="FT123" s="205"/>
      <c r="FU123" s="205"/>
      <c r="FV123" s="205"/>
      <c r="FW123" s="205"/>
      <c r="FX123" s="205"/>
      <c r="FY123" s="205"/>
      <c r="FZ123" s="205"/>
      <c r="GA123" s="205"/>
      <c r="GB123" s="205"/>
      <c r="GC123" s="205"/>
      <c r="GD123" s="205"/>
      <c r="GE123" s="205"/>
      <c r="GF123" s="205"/>
      <c r="GG123" s="205"/>
      <c r="GH123" s="205"/>
      <c r="GI123" s="205"/>
      <c r="GJ123" s="205"/>
      <c r="GK123" s="205"/>
      <c r="GL123" s="205"/>
      <c r="GM123" s="205"/>
      <c r="GN123" s="205"/>
      <c r="GO123" s="205"/>
      <c r="GP123" s="205"/>
      <c r="GQ123" s="205"/>
      <c r="GR123" s="205"/>
      <c r="GS123" s="205"/>
      <c r="GT123" s="205"/>
      <c r="GU123" s="205"/>
      <c r="GV123" s="205"/>
      <c r="GW123" s="205"/>
      <c r="GX123" s="205"/>
      <c r="GY123" s="205"/>
      <c r="GZ123" s="205"/>
      <c r="HA123" s="205"/>
      <c r="HB123" s="205"/>
      <c r="HC123" s="205"/>
      <c r="HD123" s="205"/>
      <c r="HE123" s="205"/>
      <c r="HF123" s="205"/>
      <c r="HG123" s="205"/>
      <c r="HH123" s="205"/>
      <c r="HI123" s="205"/>
      <c r="HJ123" s="205"/>
      <c r="HK123" s="205"/>
      <c r="HL123" s="205"/>
      <c r="HM123" s="205"/>
      <c r="HN123" s="205"/>
      <c r="HO123" s="205"/>
      <c r="HP123" s="205"/>
      <c r="HQ123" s="205"/>
      <c r="HR123" s="205"/>
      <c r="HS123" s="205"/>
      <c r="HT123" s="205"/>
      <c r="HU123" s="205"/>
      <c r="HV123" s="205"/>
      <c r="HW123" s="205"/>
      <c r="HX123" s="205"/>
      <c r="HY123" s="205"/>
      <c r="HZ123" s="205"/>
      <c r="IA123" s="205"/>
      <c r="IB123" s="205"/>
      <c r="IC123" s="205"/>
      <c r="ID123" s="205"/>
      <c r="IE123" s="205"/>
      <c r="IF123" s="205"/>
      <c r="IG123" s="205"/>
      <c r="IH123" s="205"/>
      <c r="II123" s="205"/>
      <c r="IJ123" s="205"/>
      <c r="IK123" s="205"/>
      <c r="IL123" s="205"/>
      <c r="IM123" s="205"/>
      <c r="IN123" s="205"/>
      <c r="IO123" s="205"/>
      <c r="IP123" s="205"/>
      <c r="IQ123" s="205"/>
      <c r="IR123" s="205"/>
      <c r="IS123" s="205"/>
      <c r="IT123" s="205"/>
      <c r="IU123" s="205"/>
      <c r="IV123" s="205"/>
      <c r="IW123" s="205"/>
      <c r="IX123" s="205"/>
      <c r="IY123" s="205"/>
      <c r="IZ123" s="205"/>
      <c r="JA123" s="205"/>
      <c r="JB123" s="205"/>
      <c r="JC123" s="205"/>
      <c r="JD123" s="205"/>
      <c r="JE123" s="205"/>
      <c r="JF123" s="205"/>
      <c r="JG123" s="205"/>
      <c r="JH123" s="205"/>
      <c r="JI123" s="205"/>
      <c r="JJ123" s="205"/>
      <c r="JK123" s="205"/>
      <c r="JL123" s="205"/>
      <c r="JM123" s="205"/>
      <c r="JN123" s="205"/>
      <c r="JO123" s="205"/>
      <c r="JP123" s="205"/>
      <c r="JQ123" s="205"/>
      <c r="JR123" s="205"/>
      <c r="JS123" s="205"/>
      <c r="JT123" s="205"/>
      <c r="JU123" s="205"/>
      <c r="JV123" s="205"/>
      <c r="JW123" s="205"/>
      <c r="JX123" s="205"/>
      <c r="JY123" s="205"/>
      <c r="JZ123" s="205"/>
      <c r="KA123" s="205"/>
      <c r="KB123" s="205"/>
      <c r="KC123" s="205"/>
      <c r="KD123" s="205"/>
      <c r="KE123" s="205"/>
      <c r="KF123" s="205"/>
      <c r="KG123" s="205"/>
      <c r="KH123" s="205"/>
      <c r="KI123" s="205"/>
      <c r="KJ123" s="205"/>
      <c r="KK123" s="205"/>
      <c r="KL123" s="205"/>
      <c r="KM123" s="205"/>
      <c r="KN123" s="205"/>
      <c r="KO123" s="205"/>
      <c r="KP123" s="205"/>
      <c r="KQ123" s="205"/>
      <c r="KR123" s="205"/>
      <c r="KS123" s="205"/>
      <c r="KT123" s="205"/>
      <c r="KU123" s="205"/>
      <c r="KV123" s="205"/>
      <c r="KW123" s="205"/>
      <c r="KX123" s="205"/>
      <c r="KY123" s="205"/>
      <c r="KZ123" s="205"/>
      <c r="LA123" s="205"/>
      <c r="LB123" s="205"/>
      <c r="LC123" s="205"/>
      <c r="LD123" s="205"/>
      <c r="LE123" s="205"/>
      <c r="LF123" s="205"/>
      <c r="LG123" s="205"/>
      <c r="LH123" s="205"/>
      <c r="LI123" s="205"/>
      <c r="LJ123" s="205"/>
      <c r="LK123" s="205"/>
      <c r="LL123" s="205"/>
      <c r="LM123" s="205"/>
      <c r="LN123" s="205"/>
      <c r="LO123" s="205"/>
      <c r="LP123" s="205"/>
      <c r="LQ123" s="205"/>
      <c r="LR123" s="205"/>
      <c r="LS123" s="205"/>
      <c r="LT123" s="205"/>
      <c r="LU123" s="205"/>
      <c r="LV123" s="205"/>
      <c r="LW123" s="205"/>
      <c r="LX123" s="205"/>
      <c r="LY123" s="205"/>
      <c r="LZ123" s="205"/>
      <c r="MA123" s="205"/>
      <c r="MB123" s="205"/>
      <c r="MC123" s="205"/>
      <c r="MD123" s="205"/>
      <c r="ME123" s="205"/>
      <c r="MF123" s="205"/>
      <c r="MG123" s="205"/>
      <c r="MH123" s="205"/>
      <c r="MI123" s="205"/>
      <c r="MJ123" s="205"/>
      <c r="MK123" s="205"/>
      <c r="ML123" s="205"/>
      <c r="MM123" s="205"/>
      <c r="MN123" s="205"/>
      <c r="MO123" s="205"/>
      <c r="MP123" s="205"/>
      <c r="MQ123" s="205"/>
      <c r="MR123" s="205"/>
      <c r="MS123" s="205"/>
      <c r="MT123" s="205"/>
      <c r="MU123" s="205"/>
      <c r="MV123" s="205"/>
      <c r="MW123" s="205"/>
      <c r="MX123" s="205"/>
      <c r="MY123" s="205"/>
      <c r="MZ123" s="205"/>
      <c r="NA123" s="205"/>
      <c r="NB123" s="205"/>
      <c r="NC123" s="205"/>
      <c r="ND123" s="205"/>
      <c r="NE123" s="205"/>
      <c r="NF123" s="205"/>
      <c r="NG123" s="205"/>
      <c r="NH123" s="205"/>
      <c r="NI123" s="205"/>
      <c r="NJ123" s="205"/>
      <c r="NK123" s="205"/>
      <c r="NL123" s="205"/>
      <c r="NM123" s="205"/>
      <c r="NN123" s="205"/>
      <c r="NO123" s="205"/>
      <c r="NP123" s="205"/>
      <c r="NQ123" s="205"/>
      <c r="NR123" s="205"/>
      <c r="NS123" s="205"/>
      <c r="NT123" s="205"/>
      <c r="NU123" s="205"/>
      <c r="NV123" s="205"/>
      <c r="NW123" s="205"/>
      <c r="NX123" s="205"/>
      <c r="NY123" s="205"/>
      <c r="NZ123" s="205"/>
      <c r="OA123" s="205"/>
      <c r="OB123" s="205"/>
      <c r="OC123" s="205"/>
      <c r="OD123" s="205"/>
      <c r="OE123" s="205"/>
      <c r="OF123" s="205"/>
      <c r="OG123" s="205"/>
      <c r="OH123" s="205"/>
      <c r="OI123" s="205"/>
      <c r="OJ123" s="205"/>
      <c r="OK123" s="205"/>
      <c r="OL123" s="205"/>
      <c r="OM123" s="205"/>
      <c r="ON123" s="205"/>
      <c r="OO123" s="205"/>
      <c r="OP123" s="205"/>
      <c r="OQ123" s="205"/>
      <c r="OR123" s="205"/>
      <c r="OS123" s="205"/>
      <c r="OT123" s="205"/>
      <c r="OU123" s="205"/>
      <c r="OV123" s="205"/>
      <c r="OW123" s="205"/>
      <c r="OX123" s="205"/>
      <c r="OY123" s="205"/>
      <c r="OZ123" s="205"/>
      <c r="PA123" s="205"/>
      <c r="PB123" s="205"/>
      <c r="PC123" s="205"/>
      <c r="PD123" s="205"/>
      <c r="PE123" s="205"/>
      <c r="PF123" s="205"/>
      <c r="PG123" s="205"/>
      <c r="PH123" s="205"/>
      <c r="PI123" s="205"/>
      <c r="PJ123" s="205"/>
      <c r="PK123" s="205"/>
      <c r="PL123" s="205"/>
      <c r="PM123" s="205"/>
      <c r="PN123" s="205"/>
      <c r="PO123" s="205"/>
      <c r="PP123" s="205"/>
      <c r="PQ123" s="205"/>
      <c r="PR123" s="205"/>
      <c r="PS123" s="205"/>
      <c r="PT123" s="205"/>
      <c r="PU123" s="205"/>
      <c r="PV123" s="205"/>
      <c r="PW123" s="205"/>
      <c r="PX123" s="205"/>
      <c r="PY123" s="205"/>
      <c r="PZ123" s="205"/>
      <c r="QA123" s="205"/>
      <c r="QB123" s="205"/>
      <c r="QC123" s="205"/>
      <c r="QD123" s="205"/>
      <c r="QE123" s="205"/>
      <c r="QF123" s="205"/>
      <c r="QG123" s="205"/>
      <c r="QH123" s="205"/>
      <c r="QI123" s="205"/>
      <c r="QJ123" s="205"/>
      <c r="QK123" s="205"/>
      <c r="QL123" s="205"/>
      <c r="QM123" s="205"/>
      <c r="QN123" s="205"/>
      <c r="QO123" s="205"/>
      <c r="QP123" s="205"/>
      <c r="QQ123" s="205"/>
      <c r="QR123" s="205"/>
      <c r="QS123" s="205"/>
      <c r="QT123" s="205"/>
      <c r="QU123" s="205"/>
      <c r="QV123" s="205"/>
      <c r="QW123" s="205"/>
      <c r="QX123" s="205"/>
      <c r="QY123" s="205"/>
      <c r="QZ123" s="205"/>
      <c r="RA123" s="205"/>
      <c r="RB123" s="205"/>
      <c r="RC123" s="205"/>
      <c r="RD123" s="205"/>
      <c r="RE123" s="205"/>
      <c r="RF123" s="205"/>
      <c r="RG123" s="205"/>
      <c r="RH123" s="205"/>
      <c r="RI123" s="205"/>
      <c r="RJ123" s="205"/>
      <c r="RK123" s="205"/>
      <c r="RL123" s="205"/>
      <c r="RM123" s="205"/>
      <c r="RN123" s="205"/>
      <c r="RO123" s="205"/>
      <c r="RP123" s="205"/>
      <c r="RQ123" s="205"/>
      <c r="RR123" s="205"/>
      <c r="RS123" s="205"/>
      <c r="RT123" s="205"/>
      <c r="RU123" s="205"/>
      <c r="RV123" s="205"/>
      <c r="RW123" s="205"/>
      <c r="RX123" s="205"/>
      <c r="RY123" s="205"/>
    </row>
    <row r="124" s="195" customFormat="1" ht="14.8" spans="1:493">
      <c r="A124" s="207"/>
      <c r="B124" s="200"/>
      <c r="C124" s="203"/>
      <c r="D124" s="203"/>
      <c r="E124" s="203"/>
      <c r="F124" s="203"/>
      <c r="G124" s="203"/>
      <c r="H124" s="200"/>
      <c r="I124" s="200"/>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5"/>
      <c r="AY124" s="205"/>
      <c r="AZ124" s="205"/>
      <c r="BA124" s="205"/>
      <c r="BB124" s="205"/>
      <c r="BC124" s="205"/>
      <c r="BD124" s="205"/>
      <c r="BE124" s="205"/>
      <c r="BF124" s="205"/>
      <c r="BG124" s="205"/>
      <c r="BH124" s="205"/>
      <c r="BI124" s="205"/>
      <c r="BJ124" s="205"/>
      <c r="BK124" s="205"/>
      <c r="BL124" s="205"/>
      <c r="BM124" s="205"/>
      <c r="BN124" s="205"/>
      <c r="BO124" s="205"/>
      <c r="BP124" s="205"/>
      <c r="BQ124" s="205"/>
      <c r="BR124" s="205"/>
      <c r="BS124" s="205"/>
      <c r="BT124" s="205"/>
      <c r="BU124" s="205"/>
      <c r="BV124" s="205"/>
      <c r="BW124" s="205"/>
      <c r="BX124" s="205"/>
      <c r="BY124" s="205"/>
      <c r="BZ124" s="205"/>
      <c r="CA124" s="205"/>
      <c r="CB124" s="205"/>
      <c r="CC124" s="205"/>
      <c r="CD124" s="205"/>
      <c r="CE124" s="205"/>
      <c r="CF124" s="205"/>
      <c r="CG124" s="205"/>
      <c r="CH124" s="205"/>
      <c r="CI124" s="205"/>
      <c r="CJ124" s="205"/>
      <c r="CK124" s="205"/>
      <c r="CL124" s="205"/>
      <c r="CM124" s="205"/>
      <c r="CN124" s="205"/>
      <c r="CO124" s="205"/>
      <c r="CP124" s="205"/>
      <c r="CQ124" s="205"/>
      <c r="CR124" s="205"/>
      <c r="CS124" s="205"/>
      <c r="CT124" s="205"/>
      <c r="CU124" s="205"/>
      <c r="CV124" s="205"/>
      <c r="CW124" s="205"/>
      <c r="CX124" s="205"/>
      <c r="CY124" s="205"/>
      <c r="CZ124" s="205"/>
      <c r="DA124" s="205"/>
      <c r="DB124" s="205"/>
      <c r="DC124" s="205"/>
      <c r="DD124" s="205"/>
      <c r="DE124" s="205"/>
      <c r="DF124" s="205"/>
      <c r="DG124" s="205"/>
      <c r="DH124" s="205"/>
      <c r="DI124" s="205"/>
      <c r="DJ124" s="205"/>
      <c r="DK124" s="205"/>
      <c r="DL124" s="205"/>
      <c r="DM124" s="205"/>
      <c r="DN124" s="205"/>
      <c r="DO124" s="205"/>
      <c r="DP124" s="205"/>
      <c r="DQ124" s="205"/>
      <c r="DR124" s="205"/>
      <c r="DS124" s="205"/>
      <c r="DT124" s="205"/>
      <c r="DU124" s="205"/>
      <c r="DV124" s="205"/>
      <c r="DW124" s="205"/>
      <c r="DX124" s="205"/>
      <c r="DY124" s="205"/>
      <c r="DZ124" s="205"/>
      <c r="EA124" s="205"/>
      <c r="EB124" s="205"/>
      <c r="EC124" s="205"/>
      <c r="ED124" s="205"/>
      <c r="EE124" s="205"/>
      <c r="EF124" s="205"/>
      <c r="EG124" s="205"/>
      <c r="EH124" s="205"/>
      <c r="EI124" s="205"/>
      <c r="EJ124" s="205"/>
      <c r="EK124" s="205"/>
      <c r="EL124" s="205"/>
      <c r="EM124" s="205"/>
      <c r="EN124" s="205"/>
      <c r="EO124" s="205"/>
      <c r="EP124" s="205"/>
      <c r="EQ124" s="205"/>
      <c r="ER124" s="205"/>
      <c r="ES124" s="205"/>
      <c r="ET124" s="205"/>
      <c r="EU124" s="205"/>
      <c r="EV124" s="205"/>
      <c r="EW124" s="205"/>
      <c r="EX124" s="205"/>
      <c r="EY124" s="205"/>
      <c r="EZ124" s="205"/>
      <c r="FA124" s="205"/>
      <c r="FB124" s="205"/>
      <c r="FC124" s="205"/>
      <c r="FD124" s="205"/>
      <c r="FE124" s="205"/>
      <c r="FF124" s="205"/>
      <c r="FG124" s="205"/>
      <c r="FH124" s="205"/>
      <c r="FI124" s="205"/>
      <c r="FJ124" s="205"/>
      <c r="FK124" s="205"/>
      <c r="FL124" s="205"/>
      <c r="FM124" s="205"/>
      <c r="FN124" s="205"/>
      <c r="FO124" s="205"/>
      <c r="FP124" s="205"/>
      <c r="FQ124" s="205"/>
      <c r="FR124" s="205"/>
      <c r="FS124" s="205"/>
      <c r="FT124" s="205"/>
      <c r="FU124" s="205"/>
      <c r="FV124" s="205"/>
      <c r="FW124" s="205"/>
      <c r="FX124" s="205"/>
      <c r="FY124" s="205"/>
      <c r="FZ124" s="205"/>
      <c r="GA124" s="205"/>
      <c r="GB124" s="205"/>
      <c r="GC124" s="205"/>
      <c r="GD124" s="205"/>
      <c r="GE124" s="205"/>
      <c r="GF124" s="205"/>
      <c r="GG124" s="205"/>
      <c r="GH124" s="205"/>
      <c r="GI124" s="205"/>
      <c r="GJ124" s="205"/>
      <c r="GK124" s="205"/>
      <c r="GL124" s="205"/>
      <c r="GM124" s="205"/>
      <c r="GN124" s="205"/>
      <c r="GO124" s="205"/>
      <c r="GP124" s="205"/>
      <c r="GQ124" s="205"/>
      <c r="GR124" s="205"/>
      <c r="GS124" s="205"/>
      <c r="GT124" s="205"/>
      <c r="GU124" s="205"/>
      <c r="GV124" s="205"/>
      <c r="GW124" s="205"/>
      <c r="GX124" s="205"/>
      <c r="GY124" s="205"/>
      <c r="GZ124" s="205"/>
      <c r="HA124" s="205"/>
      <c r="HB124" s="205"/>
      <c r="HC124" s="205"/>
      <c r="HD124" s="205"/>
      <c r="HE124" s="205"/>
      <c r="HF124" s="205"/>
      <c r="HG124" s="205"/>
      <c r="HH124" s="205"/>
      <c r="HI124" s="205"/>
      <c r="HJ124" s="205"/>
      <c r="HK124" s="205"/>
      <c r="HL124" s="205"/>
      <c r="HM124" s="205"/>
      <c r="HN124" s="205"/>
      <c r="HO124" s="205"/>
      <c r="HP124" s="205"/>
      <c r="HQ124" s="205"/>
      <c r="HR124" s="205"/>
      <c r="HS124" s="205"/>
      <c r="HT124" s="205"/>
      <c r="HU124" s="205"/>
      <c r="HV124" s="205"/>
      <c r="HW124" s="205"/>
      <c r="HX124" s="205"/>
      <c r="HY124" s="205"/>
      <c r="HZ124" s="205"/>
      <c r="IA124" s="205"/>
      <c r="IB124" s="205"/>
      <c r="IC124" s="205"/>
      <c r="ID124" s="205"/>
      <c r="IE124" s="205"/>
      <c r="IF124" s="205"/>
      <c r="IG124" s="205"/>
      <c r="IH124" s="205"/>
      <c r="II124" s="205"/>
      <c r="IJ124" s="205"/>
      <c r="IK124" s="205"/>
      <c r="IL124" s="205"/>
      <c r="IM124" s="205"/>
      <c r="IN124" s="205"/>
      <c r="IO124" s="205"/>
      <c r="IP124" s="205"/>
      <c r="IQ124" s="205"/>
      <c r="IR124" s="205"/>
      <c r="IS124" s="205"/>
      <c r="IT124" s="205"/>
      <c r="IU124" s="205"/>
      <c r="IV124" s="205"/>
      <c r="IW124" s="205"/>
      <c r="IX124" s="205"/>
      <c r="IY124" s="205"/>
      <c r="IZ124" s="205"/>
      <c r="JA124" s="205"/>
      <c r="JB124" s="205"/>
      <c r="JC124" s="205"/>
      <c r="JD124" s="205"/>
      <c r="JE124" s="205"/>
      <c r="JF124" s="205"/>
      <c r="JG124" s="205"/>
      <c r="JH124" s="205"/>
      <c r="JI124" s="205"/>
      <c r="JJ124" s="205"/>
      <c r="JK124" s="205"/>
      <c r="JL124" s="205"/>
      <c r="JM124" s="205"/>
      <c r="JN124" s="205"/>
      <c r="JO124" s="205"/>
      <c r="JP124" s="205"/>
      <c r="JQ124" s="205"/>
      <c r="JR124" s="205"/>
      <c r="JS124" s="205"/>
      <c r="JT124" s="205"/>
      <c r="JU124" s="205"/>
      <c r="JV124" s="205"/>
      <c r="JW124" s="205"/>
      <c r="JX124" s="205"/>
      <c r="JY124" s="205"/>
      <c r="JZ124" s="205"/>
      <c r="KA124" s="205"/>
      <c r="KB124" s="205"/>
      <c r="KC124" s="205"/>
      <c r="KD124" s="205"/>
      <c r="KE124" s="205"/>
      <c r="KF124" s="205"/>
      <c r="KG124" s="205"/>
      <c r="KH124" s="205"/>
      <c r="KI124" s="205"/>
      <c r="KJ124" s="205"/>
      <c r="KK124" s="205"/>
      <c r="KL124" s="205"/>
      <c r="KM124" s="205"/>
      <c r="KN124" s="205"/>
      <c r="KO124" s="205"/>
      <c r="KP124" s="205"/>
      <c r="KQ124" s="205"/>
      <c r="KR124" s="205"/>
      <c r="KS124" s="205"/>
      <c r="KT124" s="205"/>
      <c r="KU124" s="205"/>
      <c r="KV124" s="205"/>
      <c r="KW124" s="205"/>
      <c r="KX124" s="205"/>
      <c r="KY124" s="205"/>
      <c r="KZ124" s="205"/>
      <c r="LA124" s="205"/>
      <c r="LB124" s="205"/>
      <c r="LC124" s="205"/>
      <c r="LD124" s="205"/>
      <c r="LE124" s="205"/>
      <c r="LF124" s="205"/>
      <c r="LG124" s="205"/>
      <c r="LH124" s="205"/>
      <c r="LI124" s="205"/>
      <c r="LJ124" s="205"/>
      <c r="LK124" s="205"/>
      <c r="LL124" s="205"/>
      <c r="LM124" s="205"/>
      <c r="LN124" s="205"/>
      <c r="LO124" s="205"/>
      <c r="LP124" s="205"/>
      <c r="LQ124" s="205"/>
      <c r="LR124" s="205"/>
      <c r="LS124" s="205"/>
      <c r="LT124" s="205"/>
      <c r="LU124" s="205"/>
      <c r="LV124" s="205"/>
      <c r="LW124" s="205"/>
      <c r="LX124" s="205"/>
      <c r="LY124" s="205"/>
      <c r="LZ124" s="205"/>
      <c r="MA124" s="205"/>
      <c r="MB124" s="205"/>
      <c r="MC124" s="205"/>
      <c r="MD124" s="205"/>
      <c r="ME124" s="205"/>
      <c r="MF124" s="205"/>
      <c r="MG124" s="205"/>
      <c r="MH124" s="205"/>
      <c r="MI124" s="205"/>
      <c r="MJ124" s="205"/>
      <c r="MK124" s="205"/>
      <c r="ML124" s="205"/>
      <c r="MM124" s="205"/>
      <c r="MN124" s="205"/>
      <c r="MO124" s="205"/>
      <c r="MP124" s="205"/>
      <c r="MQ124" s="205"/>
      <c r="MR124" s="205"/>
      <c r="MS124" s="205"/>
      <c r="MT124" s="205"/>
      <c r="MU124" s="205"/>
      <c r="MV124" s="205"/>
      <c r="MW124" s="205"/>
      <c r="MX124" s="205"/>
      <c r="MY124" s="205"/>
      <c r="MZ124" s="205"/>
      <c r="NA124" s="205"/>
      <c r="NB124" s="205"/>
      <c r="NC124" s="205"/>
      <c r="ND124" s="205"/>
      <c r="NE124" s="205"/>
      <c r="NF124" s="205"/>
      <c r="NG124" s="205"/>
      <c r="NH124" s="205"/>
      <c r="NI124" s="205"/>
      <c r="NJ124" s="205"/>
      <c r="NK124" s="205"/>
      <c r="NL124" s="205"/>
      <c r="NM124" s="205"/>
      <c r="NN124" s="205"/>
      <c r="NO124" s="205"/>
      <c r="NP124" s="205"/>
      <c r="NQ124" s="205"/>
      <c r="NR124" s="205"/>
      <c r="NS124" s="205"/>
      <c r="NT124" s="205"/>
      <c r="NU124" s="205"/>
      <c r="NV124" s="205"/>
      <c r="NW124" s="205"/>
      <c r="NX124" s="205"/>
      <c r="NY124" s="205"/>
      <c r="NZ124" s="205"/>
      <c r="OA124" s="205"/>
      <c r="OB124" s="205"/>
      <c r="OC124" s="205"/>
      <c r="OD124" s="205"/>
      <c r="OE124" s="205"/>
      <c r="OF124" s="205"/>
      <c r="OG124" s="205"/>
      <c r="OH124" s="205"/>
      <c r="OI124" s="205"/>
      <c r="OJ124" s="205"/>
      <c r="OK124" s="205"/>
      <c r="OL124" s="205"/>
      <c r="OM124" s="205"/>
      <c r="ON124" s="205"/>
      <c r="OO124" s="205"/>
      <c r="OP124" s="205"/>
      <c r="OQ124" s="205"/>
      <c r="OR124" s="205"/>
      <c r="OS124" s="205"/>
      <c r="OT124" s="205"/>
      <c r="OU124" s="205"/>
      <c r="OV124" s="205"/>
      <c r="OW124" s="205"/>
      <c r="OX124" s="205"/>
      <c r="OY124" s="205"/>
      <c r="OZ124" s="205"/>
      <c r="PA124" s="205"/>
      <c r="PB124" s="205"/>
      <c r="PC124" s="205"/>
      <c r="PD124" s="205"/>
      <c r="PE124" s="205"/>
      <c r="PF124" s="205"/>
      <c r="PG124" s="205"/>
      <c r="PH124" s="205"/>
      <c r="PI124" s="205"/>
      <c r="PJ124" s="205"/>
      <c r="PK124" s="205"/>
      <c r="PL124" s="205"/>
      <c r="PM124" s="205"/>
      <c r="PN124" s="205"/>
      <c r="PO124" s="205"/>
      <c r="PP124" s="205"/>
      <c r="PQ124" s="205"/>
      <c r="PR124" s="205"/>
      <c r="PS124" s="205"/>
      <c r="PT124" s="205"/>
      <c r="PU124" s="205"/>
      <c r="PV124" s="205"/>
      <c r="PW124" s="205"/>
      <c r="PX124" s="205"/>
      <c r="PY124" s="205"/>
      <c r="PZ124" s="205"/>
      <c r="QA124" s="205"/>
      <c r="QB124" s="205"/>
      <c r="QC124" s="205"/>
      <c r="QD124" s="205"/>
      <c r="QE124" s="205"/>
      <c r="QF124" s="205"/>
      <c r="QG124" s="205"/>
      <c r="QH124" s="205"/>
      <c r="QI124" s="205"/>
      <c r="QJ124" s="205"/>
      <c r="QK124" s="205"/>
      <c r="QL124" s="205"/>
      <c r="QM124" s="205"/>
      <c r="QN124" s="205"/>
      <c r="QO124" s="205"/>
      <c r="QP124" s="205"/>
      <c r="QQ124" s="205"/>
      <c r="QR124" s="205"/>
      <c r="QS124" s="205"/>
      <c r="QT124" s="205"/>
      <c r="QU124" s="205"/>
      <c r="QV124" s="205"/>
      <c r="QW124" s="205"/>
      <c r="QX124" s="205"/>
      <c r="QY124" s="205"/>
      <c r="QZ124" s="205"/>
      <c r="RA124" s="205"/>
      <c r="RB124" s="205"/>
      <c r="RC124" s="205"/>
      <c r="RD124" s="205"/>
      <c r="RE124" s="205"/>
      <c r="RF124" s="205"/>
      <c r="RG124" s="205"/>
      <c r="RH124" s="205"/>
      <c r="RI124" s="205"/>
      <c r="RJ124" s="205"/>
      <c r="RK124" s="205"/>
      <c r="RL124" s="205"/>
      <c r="RM124" s="205"/>
      <c r="RN124" s="205"/>
      <c r="RO124" s="205"/>
      <c r="RP124" s="205"/>
      <c r="RQ124" s="205"/>
      <c r="RR124" s="205"/>
      <c r="RS124" s="205"/>
      <c r="RT124" s="205"/>
      <c r="RU124" s="205"/>
      <c r="RV124" s="205"/>
      <c r="RW124" s="205"/>
      <c r="RX124" s="205"/>
      <c r="RY124" s="205"/>
    </row>
    <row r="125" s="195" customFormat="1" ht="14.8" spans="1:493">
      <c r="A125" s="207"/>
      <c r="B125" s="200"/>
      <c r="C125" s="203"/>
      <c r="D125" s="203"/>
      <c r="E125" s="203"/>
      <c r="F125" s="203"/>
      <c r="G125" s="203"/>
      <c r="H125" s="200"/>
      <c r="I125" s="200"/>
      <c r="J125" s="205"/>
      <c r="K125" s="205"/>
      <c r="L125" s="205"/>
      <c r="M125" s="205"/>
      <c r="N125" s="205"/>
      <c r="O125" s="205"/>
      <c r="P125" s="205"/>
      <c r="Q125" s="205"/>
      <c r="R125" s="205"/>
      <c r="S125" s="205"/>
      <c r="T125" s="205"/>
      <c r="U125" s="205"/>
      <c r="V125" s="205"/>
      <c r="W125" s="205"/>
      <c r="X125" s="205"/>
      <c r="Y125" s="205"/>
      <c r="Z125" s="205"/>
      <c r="AA125" s="205"/>
      <c r="AB125" s="205"/>
      <c r="AC125" s="205"/>
      <c r="AD125" s="205"/>
      <c r="AE125" s="205"/>
      <c r="AF125" s="205"/>
      <c r="AG125" s="205"/>
      <c r="AH125" s="205"/>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c r="BT125" s="205"/>
      <c r="BU125" s="205"/>
      <c r="BV125" s="205"/>
      <c r="BW125" s="205"/>
      <c r="BX125" s="205"/>
      <c r="BY125" s="205"/>
      <c r="BZ125" s="205"/>
      <c r="CA125" s="205"/>
      <c r="CB125" s="205"/>
      <c r="CC125" s="205"/>
      <c r="CD125" s="205"/>
      <c r="CE125" s="205"/>
      <c r="CF125" s="205"/>
      <c r="CG125" s="205"/>
      <c r="CH125" s="205"/>
      <c r="CI125" s="205"/>
      <c r="CJ125" s="205"/>
      <c r="CK125" s="205"/>
      <c r="CL125" s="205"/>
      <c r="CM125" s="205"/>
      <c r="CN125" s="205"/>
      <c r="CO125" s="205"/>
      <c r="CP125" s="205"/>
      <c r="CQ125" s="205"/>
      <c r="CR125" s="205"/>
      <c r="CS125" s="205"/>
      <c r="CT125" s="205"/>
      <c r="CU125" s="205"/>
      <c r="CV125" s="205"/>
      <c r="CW125" s="205"/>
      <c r="CX125" s="205"/>
      <c r="CY125" s="205"/>
      <c r="CZ125" s="205"/>
      <c r="DA125" s="205"/>
      <c r="DB125" s="205"/>
      <c r="DC125" s="205"/>
      <c r="DD125" s="205"/>
      <c r="DE125" s="205"/>
      <c r="DF125" s="205"/>
      <c r="DG125" s="205"/>
      <c r="DH125" s="205"/>
      <c r="DI125" s="205"/>
      <c r="DJ125" s="205"/>
      <c r="DK125" s="205"/>
      <c r="DL125" s="205"/>
      <c r="DM125" s="205"/>
      <c r="DN125" s="205"/>
      <c r="DO125" s="205"/>
      <c r="DP125" s="205"/>
      <c r="DQ125" s="205"/>
      <c r="DR125" s="205"/>
      <c r="DS125" s="205"/>
      <c r="DT125" s="205"/>
      <c r="DU125" s="205"/>
      <c r="DV125" s="205"/>
      <c r="DW125" s="205"/>
      <c r="DX125" s="205"/>
      <c r="DY125" s="205"/>
      <c r="DZ125" s="205"/>
      <c r="EA125" s="205"/>
      <c r="EB125" s="205"/>
      <c r="EC125" s="205"/>
      <c r="ED125" s="205"/>
      <c r="EE125" s="205"/>
      <c r="EF125" s="205"/>
      <c r="EG125" s="205"/>
      <c r="EH125" s="205"/>
      <c r="EI125" s="205"/>
      <c r="EJ125" s="205"/>
      <c r="EK125" s="205"/>
      <c r="EL125" s="205"/>
      <c r="EM125" s="205"/>
      <c r="EN125" s="205"/>
      <c r="EO125" s="205"/>
      <c r="EP125" s="205"/>
      <c r="EQ125" s="205"/>
      <c r="ER125" s="205"/>
      <c r="ES125" s="205"/>
      <c r="ET125" s="205"/>
      <c r="EU125" s="205"/>
      <c r="EV125" s="205"/>
      <c r="EW125" s="205"/>
      <c r="EX125" s="205"/>
      <c r="EY125" s="205"/>
      <c r="EZ125" s="205"/>
      <c r="FA125" s="205"/>
      <c r="FB125" s="205"/>
      <c r="FC125" s="205"/>
      <c r="FD125" s="205"/>
      <c r="FE125" s="205"/>
      <c r="FF125" s="205"/>
      <c r="FG125" s="205"/>
      <c r="FH125" s="205"/>
      <c r="FI125" s="205"/>
      <c r="FJ125" s="205"/>
      <c r="FK125" s="205"/>
      <c r="FL125" s="205"/>
      <c r="FM125" s="205"/>
      <c r="FN125" s="205"/>
      <c r="FO125" s="205"/>
      <c r="FP125" s="205"/>
      <c r="FQ125" s="205"/>
      <c r="FR125" s="205"/>
      <c r="FS125" s="205"/>
      <c r="FT125" s="205"/>
      <c r="FU125" s="205"/>
      <c r="FV125" s="205"/>
      <c r="FW125" s="205"/>
      <c r="FX125" s="205"/>
      <c r="FY125" s="205"/>
      <c r="FZ125" s="205"/>
      <c r="GA125" s="205"/>
      <c r="GB125" s="205"/>
      <c r="GC125" s="205"/>
      <c r="GD125" s="205"/>
      <c r="GE125" s="205"/>
      <c r="GF125" s="205"/>
      <c r="GG125" s="205"/>
      <c r="GH125" s="205"/>
      <c r="GI125" s="205"/>
      <c r="GJ125" s="205"/>
      <c r="GK125" s="205"/>
      <c r="GL125" s="205"/>
      <c r="GM125" s="205"/>
      <c r="GN125" s="205"/>
      <c r="GO125" s="205"/>
      <c r="GP125" s="205"/>
      <c r="GQ125" s="205"/>
      <c r="GR125" s="205"/>
      <c r="GS125" s="205"/>
      <c r="GT125" s="205"/>
      <c r="GU125" s="205"/>
      <c r="GV125" s="205"/>
      <c r="GW125" s="205"/>
      <c r="GX125" s="205"/>
      <c r="GY125" s="205"/>
      <c r="GZ125" s="205"/>
      <c r="HA125" s="205"/>
      <c r="HB125" s="205"/>
      <c r="HC125" s="205"/>
      <c r="HD125" s="205"/>
      <c r="HE125" s="205"/>
      <c r="HF125" s="205"/>
      <c r="HG125" s="205"/>
      <c r="HH125" s="205"/>
      <c r="HI125" s="205"/>
      <c r="HJ125" s="205"/>
      <c r="HK125" s="205"/>
      <c r="HL125" s="205"/>
      <c r="HM125" s="205"/>
      <c r="HN125" s="205"/>
      <c r="HO125" s="205"/>
      <c r="HP125" s="205"/>
      <c r="HQ125" s="205"/>
      <c r="HR125" s="205"/>
      <c r="HS125" s="205"/>
      <c r="HT125" s="205"/>
      <c r="HU125" s="205"/>
      <c r="HV125" s="205"/>
      <c r="HW125" s="205"/>
      <c r="HX125" s="205"/>
      <c r="HY125" s="205"/>
      <c r="HZ125" s="205"/>
      <c r="IA125" s="205"/>
      <c r="IB125" s="205"/>
      <c r="IC125" s="205"/>
      <c r="ID125" s="205"/>
      <c r="IE125" s="205"/>
      <c r="IF125" s="205"/>
      <c r="IG125" s="205"/>
      <c r="IH125" s="205"/>
      <c r="II125" s="205"/>
      <c r="IJ125" s="205"/>
      <c r="IK125" s="205"/>
      <c r="IL125" s="205"/>
      <c r="IM125" s="205"/>
      <c r="IN125" s="205"/>
      <c r="IO125" s="205"/>
      <c r="IP125" s="205"/>
      <c r="IQ125" s="205"/>
      <c r="IR125" s="205"/>
      <c r="IS125" s="205"/>
      <c r="IT125" s="205"/>
      <c r="IU125" s="205"/>
      <c r="IV125" s="205"/>
      <c r="IW125" s="205"/>
      <c r="IX125" s="205"/>
      <c r="IY125" s="205"/>
      <c r="IZ125" s="205"/>
      <c r="JA125" s="205"/>
      <c r="JB125" s="205"/>
      <c r="JC125" s="205"/>
      <c r="JD125" s="205"/>
      <c r="JE125" s="205"/>
      <c r="JF125" s="205"/>
      <c r="JG125" s="205"/>
      <c r="JH125" s="205"/>
      <c r="JI125" s="205"/>
      <c r="JJ125" s="205"/>
      <c r="JK125" s="205"/>
      <c r="JL125" s="205"/>
      <c r="JM125" s="205"/>
      <c r="JN125" s="205"/>
      <c r="JO125" s="205"/>
      <c r="JP125" s="205"/>
      <c r="JQ125" s="205"/>
      <c r="JR125" s="205"/>
      <c r="JS125" s="205"/>
      <c r="JT125" s="205"/>
      <c r="JU125" s="205"/>
      <c r="JV125" s="205"/>
      <c r="JW125" s="205"/>
      <c r="JX125" s="205"/>
      <c r="JY125" s="205"/>
      <c r="JZ125" s="205"/>
      <c r="KA125" s="205"/>
      <c r="KB125" s="205"/>
      <c r="KC125" s="205"/>
      <c r="KD125" s="205"/>
      <c r="KE125" s="205"/>
      <c r="KF125" s="205"/>
      <c r="KG125" s="205"/>
      <c r="KH125" s="205"/>
      <c r="KI125" s="205"/>
      <c r="KJ125" s="205"/>
      <c r="KK125" s="205"/>
      <c r="KL125" s="205"/>
      <c r="KM125" s="205"/>
      <c r="KN125" s="205"/>
      <c r="KO125" s="205"/>
      <c r="KP125" s="205"/>
      <c r="KQ125" s="205"/>
      <c r="KR125" s="205"/>
      <c r="KS125" s="205"/>
      <c r="KT125" s="205"/>
      <c r="KU125" s="205"/>
      <c r="KV125" s="205"/>
      <c r="KW125" s="205"/>
      <c r="KX125" s="205"/>
      <c r="KY125" s="205"/>
      <c r="KZ125" s="205"/>
      <c r="LA125" s="205"/>
      <c r="LB125" s="205"/>
      <c r="LC125" s="205"/>
      <c r="LD125" s="205"/>
      <c r="LE125" s="205"/>
      <c r="LF125" s="205"/>
      <c r="LG125" s="205"/>
      <c r="LH125" s="205"/>
      <c r="LI125" s="205"/>
      <c r="LJ125" s="205"/>
      <c r="LK125" s="205"/>
      <c r="LL125" s="205"/>
      <c r="LM125" s="205"/>
      <c r="LN125" s="205"/>
      <c r="LO125" s="205"/>
      <c r="LP125" s="205"/>
      <c r="LQ125" s="205"/>
      <c r="LR125" s="205"/>
      <c r="LS125" s="205"/>
      <c r="LT125" s="205"/>
      <c r="LU125" s="205"/>
      <c r="LV125" s="205"/>
      <c r="LW125" s="205"/>
      <c r="LX125" s="205"/>
      <c r="LY125" s="205"/>
      <c r="LZ125" s="205"/>
      <c r="MA125" s="205"/>
      <c r="MB125" s="205"/>
      <c r="MC125" s="205"/>
      <c r="MD125" s="205"/>
      <c r="ME125" s="205"/>
      <c r="MF125" s="205"/>
      <c r="MG125" s="205"/>
      <c r="MH125" s="205"/>
      <c r="MI125" s="205"/>
      <c r="MJ125" s="205"/>
      <c r="MK125" s="205"/>
      <c r="ML125" s="205"/>
      <c r="MM125" s="205"/>
      <c r="MN125" s="205"/>
      <c r="MO125" s="205"/>
      <c r="MP125" s="205"/>
      <c r="MQ125" s="205"/>
      <c r="MR125" s="205"/>
      <c r="MS125" s="205"/>
      <c r="MT125" s="205"/>
      <c r="MU125" s="205"/>
      <c r="MV125" s="205"/>
      <c r="MW125" s="205"/>
      <c r="MX125" s="205"/>
      <c r="MY125" s="205"/>
      <c r="MZ125" s="205"/>
      <c r="NA125" s="205"/>
      <c r="NB125" s="205"/>
      <c r="NC125" s="205"/>
      <c r="ND125" s="205"/>
      <c r="NE125" s="205"/>
      <c r="NF125" s="205"/>
      <c r="NG125" s="205"/>
      <c r="NH125" s="205"/>
      <c r="NI125" s="205"/>
      <c r="NJ125" s="205"/>
      <c r="NK125" s="205"/>
      <c r="NL125" s="205"/>
      <c r="NM125" s="205"/>
      <c r="NN125" s="205"/>
      <c r="NO125" s="205"/>
      <c r="NP125" s="205"/>
      <c r="NQ125" s="205"/>
      <c r="NR125" s="205"/>
      <c r="NS125" s="205"/>
      <c r="NT125" s="205"/>
      <c r="NU125" s="205"/>
      <c r="NV125" s="205"/>
      <c r="NW125" s="205"/>
      <c r="NX125" s="205"/>
      <c r="NY125" s="205"/>
      <c r="NZ125" s="205"/>
      <c r="OA125" s="205"/>
      <c r="OB125" s="205"/>
      <c r="OC125" s="205"/>
      <c r="OD125" s="205"/>
      <c r="OE125" s="205"/>
      <c r="OF125" s="205"/>
      <c r="OG125" s="205"/>
      <c r="OH125" s="205"/>
      <c r="OI125" s="205"/>
      <c r="OJ125" s="205"/>
      <c r="OK125" s="205"/>
      <c r="OL125" s="205"/>
      <c r="OM125" s="205"/>
      <c r="ON125" s="205"/>
      <c r="OO125" s="205"/>
      <c r="OP125" s="205"/>
      <c r="OQ125" s="205"/>
      <c r="OR125" s="205"/>
      <c r="OS125" s="205"/>
      <c r="OT125" s="205"/>
      <c r="OU125" s="205"/>
      <c r="OV125" s="205"/>
      <c r="OW125" s="205"/>
      <c r="OX125" s="205"/>
      <c r="OY125" s="205"/>
      <c r="OZ125" s="205"/>
      <c r="PA125" s="205"/>
      <c r="PB125" s="205"/>
      <c r="PC125" s="205"/>
      <c r="PD125" s="205"/>
      <c r="PE125" s="205"/>
      <c r="PF125" s="205"/>
      <c r="PG125" s="205"/>
      <c r="PH125" s="205"/>
      <c r="PI125" s="205"/>
      <c r="PJ125" s="205"/>
      <c r="PK125" s="205"/>
      <c r="PL125" s="205"/>
      <c r="PM125" s="205"/>
      <c r="PN125" s="205"/>
      <c r="PO125" s="205"/>
      <c r="PP125" s="205"/>
      <c r="PQ125" s="205"/>
      <c r="PR125" s="205"/>
      <c r="PS125" s="205"/>
      <c r="PT125" s="205"/>
      <c r="PU125" s="205"/>
      <c r="PV125" s="205"/>
      <c r="PW125" s="205"/>
      <c r="PX125" s="205"/>
      <c r="PY125" s="205"/>
      <c r="PZ125" s="205"/>
      <c r="QA125" s="205"/>
      <c r="QB125" s="205"/>
      <c r="QC125" s="205"/>
      <c r="QD125" s="205"/>
      <c r="QE125" s="205"/>
      <c r="QF125" s="205"/>
      <c r="QG125" s="205"/>
      <c r="QH125" s="205"/>
      <c r="QI125" s="205"/>
      <c r="QJ125" s="205"/>
      <c r="QK125" s="205"/>
      <c r="QL125" s="205"/>
      <c r="QM125" s="205"/>
      <c r="QN125" s="205"/>
      <c r="QO125" s="205"/>
      <c r="QP125" s="205"/>
      <c r="QQ125" s="205"/>
      <c r="QR125" s="205"/>
      <c r="QS125" s="205"/>
      <c r="QT125" s="205"/>
      <c r="QU125" s="205"/>
      <c r="QV125" s="205"/>
      <c r="QW125" s="205"/>
      <c r="QX125" s="205"/>
      <c r="QY125" s="205"/>
      <c r="QZ125" s="205"/>
      <c r="RA125" s="205"/>
      <c r="RB125" s="205"/>
      <c r="RC125" s="205"/>
      <c r="RD125" s="205"/>
      <c r="RE125" s="205"/>
      <c r="RF125" s="205"/>
      <c r="RG125" s="205"/>
      <c r="RH125" s="205"/>
      <c r="RI125" s="205"/>
      <c r="RJ125" s="205"/>
      <c r="RK125" s="205"/>
      <c r="RL125" s="205"/>
      <c r="RM125" s="205"/>
      <c r="RN125" s="205"/>
      <c r="RO125" s="205"/>
      <c r="RP125" s="205"/>
      <c r="RQ125" s="205"/>
      <c r="RR125" s="205"/>
      <c r="RS125" s="205"/>
      <c r="RT125" s="205"/>
      <c r="RU125" s="205"/>
      <c r="RV125" s="205"/>
      <c r="RW125" s="205"/>
      <c r="RX125" s="205"/>
      <c r="RY125" s="205"/>
    </row>
    <row r="126" s="195" customFormat="1" ht="14.8" spans="1:493">
      <c r="A126" s="207"/>
      <c r="B126" s="200"/>
      <c r="C126" s="203"/>
      <c r="D126" s="203"/>
      <c r="E126" s="203"/>
      <c r="F126" s="203"/>
      <c r="G126" s="203"/>
      <c r="H126" s="200"/>
      <c r="I126" s="200"/>
      <c r="J126" s="205"/>
      <c r="K126" s="205"/>
      <c r="L126" s="205"/>
      <c r="M126" s="205"/>
      <c r="N126" s="205"/>
      <c r="O126" s="205"/>
      <c r="P126" s="205"/>
      <c r="Q126" s="205"/>
      <c r="R126" s="205"/>
      <c r="S126" s="205"/>
      <c r="T126" s="205"/>
      <c r="U126" s="205"/>
      <c r="V126" s="205"/>
      <c r="W126" s="205"/>
      <c r="X126" s="205"/>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c r="BT126" s="205"/>
      <c r="BU126" s="205"/>
      <c r="BV126" s="205"/>
      <c r="BW126" s="205"/>
      <c r="BX126" s="205"/>
      <c r="BY126" s="205"/>
      <c r="BZ126" s="205"/>
      <c r="CA126" s="205"/>
      <c r="CB126" s="205"/>
      <c r="CC126" s="205"/>
      <c r="CD126" s="205"/>
      <c r="CE126" s="205"/>
      <c r="CF126" s="205"/>
      <c r="CG126" s="205"/>
      <c r="CH126" s="205"/>
      <c r="CI126" s="205"/>
      <c r="CJ126" s="205"/>
      <c r="CK126" s="205"/>
      <c r="CL126" s="205"/>
      <c r="CM126" s="205"/>
      <c r="CN126" s="205"/>
      <c r="CO126" s="205"/>
      <c r="CP126" s="205"/>
      <c r="CQ126" s="205"/>
      <c r="CR126" s="205"/>
      <c r="CS126" s="205"/>
      <c r="CT126" s="205"/>
      <c r="CU126" s="205"/>
      <c r="CV126" s="205"/>
      <c r="CW126" s="205"/>
      <c r="CX126" s="205"/>
      <c r="CY126" s="205"/>
      <c r="CZ126" s="205"/>
      <c r="DA126" s="205"/>
      <c r="DB126" s="205"/>
      <c r="DC126" s="205"/>
      <c r="DD126" s="205"/>
      <c r="DE126" s="205"/>
      <c r="DF126" s="205"/>
      <c r="DG126" s="205"/>
      <c r="DH126" s="205"/>
      <c r="DI126" s="205"/>
      <c r="DJ126" s="205"/>
      <c r="DK126" s="205"/>
      <c r="DL126" s="205"/>
      <c r="DM126" s="205"/>
      <c r="DN126" s="205"/>
      <c r="DO126" s="205"/>
      <c r="DP126" s="205"/>
      <c r="DQ126" s="205"/>
      <c r="DR126" s="205"/>
      <c r="DS126" s="205"/>
      <c r="DT126" s="205"/>
      <c r="DU126" s="205"/>
      <c r="DV126" s="205"/>
      <c r="DW126" s="205"/>
      <c r="DX126" s="205"/>
      <c r="DY126" s="205"/>
      <c r="DZ126" s="205"/>
      <c r="EA126" s="205"/>
      <c r="EB126" s="205"/>
      <c r="EC126" s="205"/>
      <c r="ED126" s="205"/>
      <c r="EE126" s="205"/>
      <c r="EF126" s="205"/>
      <c r="EG126" s="205"/>
      <c r="EH126" s="205"/>
      <c r="EI126" s="205"/>
      <c r="EJ126" s="205"/>
      <c r="EK126" s="205"/>
      <c r="EL126" s="205"/>
      <c r="EM126" s="205"/>
      <c r="EN126" s="205"/>
      <c r="EO126" s="205"/>
      <c r="EP126" s="205"/>
      <c r="EQ126" s="205"/>
      <c r="ER126" s="205"/>
      <c r="ES126" s="205"/>
      <c r="ET126" s="205"/>
      <c r="EU126" s="205"/>
      <c r="EV126" s="205"/>
      <c r="EW126" s="205"/>
      <c r="EX126" s="205"/>
      <c r="EY126" s="205"/>
      <c r="EZ126" s="205"/>
      <c r="FA126" s="205"/>
      <c r="FB126" s="205"/>
      <c r="FC126" s="205"/>
      <c r="FD126" s="205"/>
      <c r="FE126" s="205"/>
      <c r="FF126" s="205"/>
      <c r="FG126" s="205"/>
      <c r="FH126" s="205"/>
      <c r="FI126" s="205"/>
      <c r="FJ126" s="205"/>
      <c r="FK126" s="205"/>
      <c r="FL126" s="205"/>
      <c r="FM126" s="205"/>
      <c r="FN126" s="205"/>
      <c r="FO126" s="205"/>
      <c r="FP126" s="205"/>
      <c r="FQ126" s="205"/>
      <c r="FR126" s="205"/>
      <c r="FS126" s="205"/>
      <c r="FT126" s="205"/>
      <c r="FU126" s="205"/>
      <c r="FV126" s="205"/>
      <c r="FW126" s="205"/>
      <c r="FX126" s="205"/>
      <c r="FY126" s="205"/>
      <c r="FZ126" s="205"/>
      <c r="GA126" s="205"/>
      <c r="GB126" s="205"/>
      <c r="GC126" s="205"/>
      <c r="GD126" s="205"/>
      <c r="GE126" s="205"/>
      <c r="GF126" s="205"/>
      <c r="GG126" s="205"/>
      <c r="GH126" s="205"/>
      <c r="GI126" s="205"/>
      <c r="GJ126" s="205"/>
      <c r="GK126" s="205"/>
      <c r="GL126" s="205"/>
      <c r="GM126" s="205"/>
      <c r="GN126" s="205"/>
      <c r="GO126" s="205"/>
      <c r="GP126" s="205"/>
      <c r="GQ126" s="205"/>
      <c r="GR126" s="205"/>
      <c r="GS126" s="205"/>
      <c r="GT126" s="205"/>
      <c r="GU126" s="205"/>
      <c r="GV126" s="205"/>
      <c r="GW126" s="205"/>
      <c r="GX126" s="205"/>
      <c r="GY126" s="205"/>
      <c r="GZ126" s="205"/>
      <c r="HA126" s="205"/>
      <c r="HB126" s="205"/>
      <c r="HC126" s="205"/>
      <c r="HD126" s="205"/>
      <c r="HE126" s="205"/>
      <c r="HF126" s="205"/>
      <c r="HG126" s="205"/>
      <c r="HH126" s="205"/>
      <c r="HI126" s="205"/>
      <c r="HJ126" s="205"/>
      <c r="HK126" s="205"/>
      <c r="HL126" s="205"/>
      <c r="HM126" s="205"/>
      <c r="HN126" s="205"/>
      <c r="HO126" s="205"/>
      <c r="HP126" s="205"/>
      <c r="HQ126" s="205"/>
      <c r="HR126" s="205"/>
      <c r="HS126" s="205"/>
      <c r="HT126" s="205"/>
      <c r="HU126" s="205"/>
      <c r="HV126" s="205"/>
      <c r="HW126" s="205"/>
      <c r="HX126" s="205"/>
      <c r="HY126" s="205"/>
      <c r="HZ126" s="205"/>
      <c r="IA126" s="205"/>
      <c r="IB126" s="205"/>
      <c r="IC126" s="205"/>
      <c r="ID126" s="205"/>
      <c r="IE126" s="205"/>
      <c r="IF126" s="205"/>
      <c r="IG126" s="205"/>
      <c r="IH126" s="205"/>
      <c r="II126" s="205"/>
      <c r="IJ126" s="205"/>
      <c r="IK126" s="205"/>
      <c r="IL126" s="205"/>
      <c r="IM126" s="205"/>
      <c r="IN126" s="205"/>
      <c r="IO126" s="205"/>
      <c r="IP126" s="205"/>
      <c r="IQ126" s="205"/>
      <c r="IR126" s="205"/>
      <c r="IS126" s="205"/>
      <c r="IT126" s="205"/>
      <c r="IU126" s="205"/>
      <c r="IV126" s="205"/>
      <c r="IW126" s="205"/>
      <c r="IX126" s="205"/>
      <c r="IY126" s="205"/>
      <c r="IZ126" s="205"/>
      <c r="JA126" s="205"/>
      <c r="JB126" s="205"/>
      <c r="JC126" s="205"/>
      <c r="JD126" s="205"/>
      <c r="JE126" s="205"/>
      <c r="JF126" s="205"/>
      <c r="JG126" s="205"/>
      <c r="JH126" s="205"/>
      <c r="JI126" s="205"/>
      <c r="JJ126" s="205"/>
      <c r="JK126" s="205"/>
      <c r="JL126" s="205"/>
      <c r="JM126" s="205"/>
      <c r="JN126" s="205"/>
      <c r="JO126" s="205"/>
      <c r="JP126" s="205"/>
      <c r="JQ126" s="205"/>
      <c r="JR126" s="205"/>
      <c r="JS126" s="205"/>
      <c r="JT126" s="205"/>
      <c r="JU126" s="205"/>
      <c r="JV126" s="205"/>
      <c r="JW126" s="205"/>
      <c r="JX126" s="205"/>
      <c r="JY126" s="205"/>
      <c r="JZ126" s="205"/>
      <c r="KA126" s="205"/>
      <c r="KB126" s="205"/>
      <c r="KC126" s="205"/>
      <c r="KD126" s="205"/>
      <c r="KE126" s="205"/>
      <c r="KF126" s="205"/>
      <c r="KG126" s="205"/>
      <c r="KH126" s="205"/>
      <c r="KI126" s="205"/>
      <c r="KJ126" s="205"/>
      <c r="KK126" s="205"/>
      <c r="KL126" s="205"/>
      <c r="KM126" s="205"/>
      <c r="KN126" s="205"/>
      <c r="KO126" s="205"/>
      <c r="KP126" s="205"/>
      <c r="KQ126" s="205"/>
      <c r="KR126" s="205"/>
      <c r="KS126" s="205"/>
      <c r="KT126" s="205"/>
      <c r="KU126" s="205"/>
      <c r="KV126" s="205"/>
      <c r="KW126" s="205"/>
      <c r="KX126" s="205"/>
      <c r="KY126" s="205"/>
      <c r="KZ126" s="205"/>
      <c r="LA126" s="205"/>
      <c r="LB126" s="205"/>
      <c r="LC126" s="205"/>
      <c r="LD126" s="205"/>
      <c r="LE126" s="205"/>
      <c r="LF126" s="205"/>
      <c r="LG126" s="205"/>
      <c r="LH126" s="205"/>
      <c r="LI126" s="205"/>
      <c r="LJ126" s="205"/>
      <c r="LK126" s="205"/>
      <c r="LL126" s="205"/>
      <c r="LM126" s="205"/>
      <c r="LN126" s="205"/>
      <c r="LO126" s="205"/>
      <c r="LP126" s="205"/>
      <c r="LQ126" s="205"/>
      <c r="LR126" s="205"/>
      <c r="LS126" s="205"/>
      <c r="LT126" s="205"/>
      <c r="LU126" s="205"/>
      <c r="LV126" s="205"/>
      <c r="LW126" s="205"/>
      <c r="LX126" s="205"/>
      <c r="LY126" s="205"/>
      <c r="LZ126" s="205"/>
      <c r="MA126" s="205"/>
      <c r="MB126" s="205"/>
      <c r="MC126" s="205"/>
      <c r="MD126" s="205"/>
      <c r="ME126" s="205"/>
      <c r="MF126" s="205"/>
      <c r="MG126" s="205"/>
      <c r="MH126" s="205"/>
      <c r="MI126" s="205"/>
      <c r="MJ126" s="205"/>
      <c r="MK126" s="205"/>
      <c r="ML126" s="205"/>
      <c r="MM126" s="205"/>
      <c r="MN126" s="205"/>
      <c r="MO126" s="205"/>
      <c r="MP126" s="205"/>
      <c r="MQ126" s="205"/>
      <c r="MR126" s="205"/>
      <c r="MS126" s="205"/>
      <c r="MT126" s="205"/>
      <c r="MU126" s="205"/>
      <c r="MV126" s="205"/>
      <c r="MW126" s="205"/>
      <c r="MX126" s="205"/>
      <c r="MY126" s="205"/>
      <c r="MZ126" s="205"/>
      <c r="NA126" s="205"/>
      <c r="NB126" s="205"/>
      <c r="NC126" s="205"/>
      <c r="ND126" s="205"/>
      <c r="NE126" s="205"/>
      <c r="NF126" s="205"/>
      <c r="NG126" s="205"/>
      <c r="NH126" s="205"/>
      <c r="NI126" s="205"/>
      <c r="NJ126" s="205"/>
      <c r="NK126" s="205"/>
      <c r="NL126" s="205"/>
      <c r="NM126" s="205"/>
      <c r="NN126" s="205"/>
      <c r="NO126" s="205"/>
      <c r="NP126" s="205"/>
      <c r="NQ126" s="205"/>
      <c r="NR126" s="205"/>
      <c r="NS126" s="205"/>
      <c r="NT126" s="205"/>
      <c r="NU126" s="205"/>
      <c r="NV126" s="205"/>
      <c r="NW126" s="205"/>
      <c r="NX126" s="205"/>
      <c r="NY126" s="205"/>
      <c r="NZ126" s="205"/>
      <c r="OA126" s="205"/>
      <c r="OB126" s="205"/>
      <c r="OC126" s="205"/>
      <c r="OD126" s="205"/>
      <c r="OE126" s="205"/>
      <c r="OF126" s="205"/>
      <c r="OG126" s="205"/>
      <c r="OH126" s="205"/>
      <c r="OI126" s="205"/>
      <c r="OJ126" s="205"/>
      <c r="OK126" s="205"/>
      <c r="OL126" s="205"/>
      <c r="OM126" s="205"/>
      <c r="ON126" s="205"/>
      <c r="OO126" s="205"/>
      <c r="OP126" s="205"/>
      <c r="OQ126" s="205"/>
      <c r="OR126" s="205"/>
      <c r="OS126" s="205"/>
      <c r="OT126" s="205"/>
      <c r="OU126" s="205"/>
      <c r="OV126" s="205"/>
      <c r="OW126" s="205"/>
      <c r="OX126" s="205"/>
      <c r="OY126" s="205"/>
      <c r="OZ126" s="205"/>
      <c r="PA126" s="205"/>
      <c r="PB126" s="205"/>
      <c r="PC126" s="205"/>
      <c r="PD126" s="205"/>
      <c r="PE126" s="205"/>
      <c r="PF126" s="205"/>
      <c r="PG126" s="205"/>
      <c r="PH126" s="205"/>
      <c r="PI126" s="205"/>
      <c r="PJ126" s="205"/>
      <c r="PK126" s="205"/>
      <c r="PL126" s="205"/>
      <c r="PM126" s="205"/>
      <c r="PN126" s="205"/>
      <c r="PO126" s="205"/>
      <c r="PP126" s="205"/>
      <c r="PQ126" s="205"/>
      <c r="PR126" s="205"/>
      <c r="PS126" s="205"/>
      <c r="PT126" s="205"/>
      <c r="PU126" s="205"/>
      <c r="PV126" s="205"/>
      <c r="PW126" s="205"/>
      <c r="PX126" s="205"/>
      <c r="PY126" s="205"/>
      <c r="PZ126" s="205"/>
      <c r="QA126" s="205"/>
      <c r="QB126" s="205"/>
      <c r="QC126" s="205"/>
      <c r="QD126" s="205"/>
      <c r="QE126" s="205"/>
      <c r="QF126" s="205"/>
      <c r="QG126" s="205"/>
      <c r="QH126" s="205"/>
      <c r="QI126" s="205"/>
      <c r="QJ126" s="205"/>
      <c r="QK126" s="205"/>
      <c r="QL126" s="205"/>
      <c r="QM126" s="205"/>
      <c r="QN126" s="205"/>
      <c r="QO126" s="205"/>
      <c r="QP126" s="205"/>
      <c r="QQ126" s="205"/>
      <c r="QR126" s="205"/>
      <c r="QS126" s="205"/>
      <c r="QT126" s="205"/>
      <c r="QU126" s="205"/>
      <c r="QV126" s="205"/>
      <c r="QW126" s="205"/>
      <c r="QX126" s="205"/>
      <c r="QY126" s="205"/>
      <c r="QZ126" s="205"/>
      <c r="RA126" s="205"/>
      <c r="RB126" s="205"/>
      <c r="RC126" s="205"/>
      <c r="RD126" s="205"/>
      <c r="RE126" s="205"/>
      <c r="RF126" s="205"/>
      <c r="RG126" s="205"/>
      <c r="RH126" s="205"/>
      <c r="RI126" s="205"/>
      <c r="RJ126" s="205"/>
      <c r="RK126" s="205"/>
      <c r="RL126" s="205"/>
      <c r="RM126" s="205"/>
      <c r="RN126" s="205"/>
      <c r="RO126" s="205"/>
      <c r="RP126" s="205"/>
      <c r="RQ126" s="205"/>
      <c r="RR126" s="205"/>
      <c r="RS126" s="205"/>
      <c r="RT126" s="205"/>
      <c r="RU126" s="205"/>
      <c r="RV126" s="205"/>
      <c r="RW126" s="205"/>
      <c r="RX126" s="205"/>
      <c r="RY126" s="205"/>
    </row>
    <row r="127" s="195" customFormat="1" ht="14.8" spans="1:493">
      <c r="A127" s="207"/>
      <c r="B127" s="200"/>
      <c r="C127" s="203"/>
      <c r="D127" s="203"/>
      <c r="E127" s="203"/>
      <c r="F127" s="203"/>
      <c r="G127" s="203"/>
      <c r="H127" s="200"/>
      <c r="I127" s="200"/>
      <c r="J127" s="205"/>
      <c r="K127" s="205"/>
      <c r="L127" s="205"/>
      <c r="M127" s="205"/>
      <c r="N127" s="205"/>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c r="BT127" s="205"/>
      <c r="BU127" s="205"/>
      <c r="BV127" s="205"/>
      <c r="BW127" s="205"/>
      <c r="BX127" s="205"/>
      <c r="BY127" s="205"/>
      <c r="BZ127" s="205"/>
      <c r="CA127" s="205"/>
      <c r="CB127" s="205"/>
      <c r="CC127" s="205"/>
      <c r="CD127" s="205"/>
      <c r="CE127" s="205"/>
      <c r="CF127" s="205"/>
      <c r="CG127" s="205"/>
      <c r="CH127" s="205"/>
      <c r="CI127" s="205"/>
      <c r="CJ127" s="205"/>
      <c r="CK127" s="205"/>
      <c r="CL127" s="205"/>
      <c r="CM127" s="205"/>
      <c r="CN127" s="205"/>
      <c r="CO127" s="205"/>
      <c r="CP127" s="205"/>
      <c r="CQ127" s="205"/>
      <c r="CR127" s="205"/>
      <c r="CS127" s="205"/>
      <c r="CT127" s="205"/>
      <c r="CU127" s="205"/>
      <c r="CV127" s="205"/>
      <c r="CW127" s="205"/>
      <c r="CX127" s="205"/>
      <c r="CY127" s="205"/>
      <c r="CZ127" s="205"/>
      <c r="DA127" s="205"/>
      <c r="DB127" s="205"/>
      <c r="DC127" s="205"/>
      <c r="DD127" s="205"/>
      <c r="DE127" s="205"/>
      <c r="DF127" s="205"/>
      <c r="DG127" s="205"/>
      <c r="DH127" s="205"/>
      <c r="DI127" s="205"/>
      <c r="DJ127" s="205"/>
      <c r="DK127" s="205"/>
      <c r="DL127" s="205"/>
      <c r="DM127" s="205"/>
      <c r="DN127" s="205"/>
      <c r="DO127" s="205"/>
      <c r="DP127" s="205"/>
      <c r="DQ127" s="205"/>
      <c r="DR127" s="205"/>
      <c r="DS127" s="205"/>
      <c r="DT127" s="205"/>
      <c r="DU127" s="205"/>
      <c r="DV127" s="205"/>
      <c r="DW127" s="205"/>
      <c r="DX127" s="205"/>
      <c r="DY127" s="205"/>
      <c r="DZ127" s="205"/>
      <c r="EA127" s="205"/>
      <c r="EB127" s="205"/>
      <c r="EC127" s="205"/>
      <c r="ED127" s="205"/>
      <c r="EE127" s="205"/>
      <c r="EF127" s="205"/>
      <c r="EG127" s="205"/>
      <c r="EH127" s="205"/>
      <c r="EI127" s="205"/>
      <c r="EJ127" s="205"/>
      <c r="EK127" s="205"/>
      <c r="EL127" s="205"/>
      <c r="EM127" s="205"/>
      <c r="EN127" s="205"/>
      <c r="EO127" s="205"/>
      <c r="EP127" s="205"/>
      <c r="EQ127" s="205"/>
      <c r="ER127" s="205"/>
      <c r="ES127" s="205"/>
      <c r="ET127" s="205"/>
      <c r="EU127" s="205"/>
      <c r="EV127" s="205"/>
      <c r="EW127" s="205"/>
      <c r="EX127" s="205"/>
      <c r="EY127" s="205"/>
      <c r="EZ127" s="205"/>
      <c r="FA127" s="205"/>
      <c r="FB127" s="205"/>
      <c r="FC127" s="205"/>
      <c r="FD127" s="205"/>
      <c r="FE127" s="205"/>
      <c r="FF127" s="205"/>
      <c r="FG127" s="205"/>
      <c r="FH127" s="205"/>
      <c r="FI127" s="205"/>
      <c r="FJ127" s="205"/>
      <c r="FK127" s="205"/>
      <c r="FL127" s="205"/>
      <c r="FM127" s="205"/>
      <c r="FN127" s="205"/>
      <c r="FO127" s="205"/>
      <c r="FP127" s="205"/>
      <c r="FQ127" s="205"/>
      <c r="FR127" s="205"/>
      <c r="FS127" s="205"/>
      <c r="FT127" s="205"/>
      <c r="FU127" s="205"/>
      <c r="FV127" s="205"/>
      <c r="FW127" s="205"/>
      <c r="FX127" s="205"/>
      <c r="FY127" s="205"/>
      <c r="FZ127" s="205"/>
      <c r="GA127" s="205"/>
      <c r="GB127" s="205"/>
      <c r="GC127" s="205"/>
      <c r="GD127" s="205"/>
      <c r="GE127" s="205"/>
      <c r="GF127" s="205"/>
      <c r="GG127" s="205"/>
      <c r="GH127" s="205"/>
      <c r="GI127" s="205"/>
      <c r="GJ127" s="205"/>
      <c r="GK127" s="205"/>
      <c r="GL127" s="205"/>
      <c r="GM127" s="205"/>
      <c r="GN127" s="205"/>
      <c r="GO127" s="205"/>
      <c r="GP127" s="205"/>
      <c r="GQ127" s="205"/>
      <c r="GR127" s="205"/>
      <c r="GS127" s="205"/>
      <c r="GT127" s="205"/>
      <c r="GU127" s="205"/>
      <c r="GV127" s="205"/>
      <c r="GW127" s="205"/>
      <c r="GX127" s="205"/>
      <c r="GY127" s="205"/>
      <c r="GZ127" s="205"/>
      <c r="HA127" s="205"/>
      <c r="HB127" s="205"/>
      <c r="HC127" s="205"/>
      <c r="HD127" s="205"/>
      <c r="HE127" s="205"/>
      <c r="HF127" s="205"/>
      <c r="HG127" s="205"/>
      <c r="HH127" s="205"/>
      <c r="HI127" s="205"/>
      <c r="HJ127" s="205"/>
      <c r="HK127" s="205"/>
      <c r="HL127" s="205"/>
      <c r="HM127" s="205"/>
      <c r="HN127" s="205"/>
      <c r="HO127" s="205"/>
      <c r="HP127" s="205"/>
      <c r="HQ127" s="205"/>
      <c r="HR127" s="205"/>
      <c r="HS127" s="205"/>
      <c r="HT127" s="205"/>
      <c r="HU127" s="205"/>
      <c r="HV127" s="205"/>
      <c r="HW127" s="205"/>
      <c r="HX127" s="205"/>
      <c r="HY127" s="205"/>
      <c r="HZ127" s="205"/>
      <c r="IA127" s="205"/>
      <c r="IB127" s="205"/>
      <c r="IC127" s="205"/>
      <c r="ID127" s="205"/>
      <c r="IE127" s="205"/>
      <c r="IF127" s="205"/>
      <c r="IG127" s="205"/>
      <c r="IH127" s="205"/>
      <c r="II127" s="205"/>
      <c r="IJ127" s="205"/>
      <c r="IK127" s="205"/>
      <c r="IL127" s="205"/>
      <c r="IM127" s="205"/>
      <c r="IN127" s="205"/>
      <c r="IO127" s="205"/>
      <c r="IP127" s="205"/>
      <c r="IQ127" s="205"/>
      <c r="IR127" s="205"/>
      <c r="IS127" s="205"/>
      <c r="IT127" s="205"/>
      <c r="IU127" s="205"/>
      <c r="IV127" s="205"/>
      <c r="IW127" s="205"/>
      <c r="IX127" s="205"/>
      <c r="IY127" s="205"/>
      <c r="IZ127" s="205"/>
      <c r="JA127" s="205"/>
      <c r="JB127" s="205"/>
      <c r="JC127" s="205"/>
      <c r="JD127" s="205"/>
      <c r="JE127" s="205"/>
      <c r="JF127" s="205"/>
      <c r="JG127" s="205"/>
      <c r="JH127" s="205"/>
      <c r="JI127" s="205"/>
      <c r="JJ127" s="205"/>
      <c r="JK127" s="205"/>
      <c r="JL127" s="205"/>
      <c r="JM127" s="205"/>
      <c r="JN127" s="205"/>
      <c r="JO127" s="205"/>
      <c r="JP127" s="205"/>
      <c r="JQ127" s="205"/>
      <c r="JR127" s="205"/>
      <c r="JS127" s="205"/>
      <c r="JT127" s="205"/>
      <c r="JU127" s="205"/>
      <c r="JV127" s="205"/>
      <c r="JW127" s="205"/>
      <c r="JX127" s="205"/>
      <c r="JY127" s="205"/>
      <c r="JZ127" s="205"/>
      <c r="KA127" s="205"/>
      <c r="KB127" s="205"/>
      <c r="KC127" s="205"/>
      <c r="KD127" s="205"/>
      <c r="KE127" s="205"/>
      <c r="KF127" s="205"/>
      <c r="KG127" s="205"/>
      <c r="KH127" s="205"/>
      <c r="KI127" s="205"/>
      <c r="KJ127" s="205"/>
      <c r="KK127" s="205"/>
      <c r="KL127" s="205"/>
      <c r="KM127" s="205"/>
      <c r="KN127" s="205"/>
      <c r="KO127" s="205"/>
      <c r="KP127" s="205"/>
      <c r="KQ127" s="205"/>
      <c r="KR127" s="205"/>
      <c r="KS127" s="205"/>
      <c r="KT127" s="205"/>
      <c r="KU127" s="205"/>
      <c r="KV127" s="205"/>
      <c r="KW127" s="205"/>
      <c r="KX127" s="205"/>
      <c r="KY127" s="205"/>
      <c r="KZ127" s="205"/>
      <c r="LA127" s="205"/>
      <c r="LB127" s="205"/>
      <c r="LC127" s="205"/>
      <c r="LD127" s="205"/>
      <c r="LE127" s="205"/>
      <c r="LF127" s="205"/>
      <c r="LG127" s="205"/>
      <c r="LH127" s="205"/>
      <c r="LI127" s="205"/>
      <c r="LJ127" s="205"/>
      <c r="LK127" s="205"/>
      <c r="LL127" s="205"/>
      <c r="LM127" s="205"/>
      <c r="LN127" s="205"/>
      <c r="LO127" s="205"/>
      <c r="LP127" s="205"/>
      <c r="LQ127" s="205"/>
      <c r="LR127" s="205"/>
      <c r="LS127" s="205"/>
      <c r="LT127" s="205"/>
      <c r="LU127" s="205"/>
      <c r="LV127" s="205"/>
      <c r="LW127" s="205"/>
      <c r="LX127" s="205"/>
      <c r="LY127" s="205"/>
      <c r="LZ127" s="205"/>
      <c r="MA127" s="205"/>
      <c r="MB127" s="205"/>
      <c r="MC127" s="205"/>
      <c r="MD127" s="205"/>
      <c r="ME127" s="205"/>
      <c r="MF127" s="205"/>
      <c r="MG127" s="205"/>
      <c r="MH127" s="205"/>
      <c r="MI127" s="205"/>
      <c r="MJ127" s="205"/>
      <c r="MK127" s="205"/>
      <c r="ML127" s="205"/>
      <c r="MM127" s="205"/>
      <c r="MN127" s="205"/>
      <c r="MO127" s="205"/>
      <c r="MP127" s="205"/>
      <c r="MQ127" s="205"/>
      <c r="MR127" s="205"/>
      <c r="MS127" s="205"/>
      <c r="MT127" s="205"/>
      <c r="MU127" s="205"/>
      <c r="MV127" s="205"/>
      <c r="MW127" s="205"/>
      <c r="MX127" s="205"/>
      <c r="MY127" s="205"/>
      <c r="MZ127" s="205"/>
      <c r="NA127" s="205"/>
      <c r="NB127" s="205"/>
      <c r="NC127" s="205"/>
      <c r="ND127" s="205"/>
      <c r="NE127" s="205"/>
      <c r="NF127" s="205"/>
      <c r="NG127" s="205"/>
      <c r="NH127" s="205"/>
      <c r="NI127" s="205"/>
      <c r="NJ127" s="205"/>
      <c r="NK127" s="205"/>
      <c r="NL127" s="205"/>
      <c r="NM127" s="205"/>
      <c r="NN127" s="205"/>
      <c r="NO127" s="205"/>
      <c r="NP127" s="205"/>
      <c r="NQ127" s="205"/>
      <c r="NR127" s="205"/>
      <c r="NS127" s="205"/>
      <c r="NT127" s="205"/>
      <c r="NU127" s="205"/>
      <c r="NV127" s="205"/>
      <c r="NW127" s="205"/>
      <c r="NX127" s="205"/>
      <c r="NY127" s="205"/>
      <c r="NZ127" s="205"/>
      <c r="OA127" s="205"/>
      <c r="OB127" s="205"/>
      <c r="OC127" s="205"/>
      <c r="OD127" s="205"/>
      <c r="OE127" s="205"/>
      <c r="OF127" s="205"/>
      <c r="OG127" s="205"/>
      <c r="OH127" s="205"/>
      <c r="OI127" s="205"/>
      <c r="OJ127" s="205"/>
      <c r="OK127" s="205"/>
      <c r="OL127" s="205"/>
      <c r="OM127" s="205"/>
      <c r="ON127" s="205"/>
      <c r="OO127" s="205"/>
      <c r="OP127" s="205"/>
      <c r="OQ127" s="205"/>
      <c r="OR127" s="205"/>
      <c r="OS127" s="205"/>
      <c r="OT127" s="205"/>
      <c r="OU127" s="205"/>
      <c r="OV127" s="205"/>
      <c r="OW127" s="205"/>
      <c r="OX127" s="205"/>
      <c r="OY127" s="205"/>
      <c r="OZ127" s="205"/>
      <c r="PA127" s="205"/>
      <c r="PB127" s="205"/>
      <c r="PC127" s="205"/>
      <c r="PD127" s="205"/>
      <c r="PE127" s="205"/>
      <c r="PF127" s="205"/>
      <c r="PG127" s="205"/>
      <c r="PH127" s="205"/>
      <c r="PI127" s="205"/>
      <c r="PJ127" s="205"/>
      <c r="PK127" s="205"/>
      <c r="PL127" s="205"/>
      <c r="PM127" s="205"/>
      <c r="PN127" s="205"/>
      <c r="PO127" s="205"/>
      <c r="PP127" s="205"/>
      <c r="PQ127" s="205"/>
      <c r="PR127" s="205"/>
      <c r="PS127" s="205"/>
      <c r="PT127" s="205"/>
      <c r="PU127" s="205"/>
      <c r="PV127" s="205"/>
      <c r="PW127" s="205"/>
      <c r="PX127" s="205"/>
      <c r="PY127" s="205"/>
      <c r="PZ127" s="205"/>
      <c r="QA127" s="205"/>
      <c r="QB127" s="205"/>
      <c r="QC127" s="205"/>
      <c r="QD127" s="205"/>
      <c r="QE127" s="205"/>
      <c r="QF127" s="205"/>
      <c r="QG127" s="205"/>
      <c r="QH127" s="205"/>
      <c r="QI127" s="205"/>
      <c r="QJ127" s="205"/>
      <c r="QK127" s="205"/>
      <c r="QL127" s="205"/>
      <c r="QM127" s="205"/>
      <c r="QN127" s="205"/>
      <c r="QO127" s="205"/>
      <c r="QP127" s="205"/>
      <c r="QQ127" s="205"/>
      <c r="QR127" s="205"/>
      <c r="QS127" s="205"/>
      <c r="QT127" s="205"/>
      <c r="QU127" s="205"/>
      <c r="QV127" s="205"/>
      <c r="QW127" s="205"/>
      <c r="QX127" s="205"/>
      <c r="QY127" s="205"/>
      <c r="QZ127" s="205"/>
      <c r="RA127" s="205"/>
      <c r="RB127" s="205"/>
      <c r="RC127" s="205"/>
      <c r="RD127" s="205"/>
      <c r="RE127" s="205"/>
      <c r="RF127" s="205"/>
      <c r="RG127" s="205"/>
      <c r="RH127" s="205"/>
      <c r="RI127" s="205"/>
      <c r="RJ127" s="205"/>
      <c r="RK127" s="205"/>
      <c r="RL127" s="205"/>
      <c r="RM127" s="205"/>
      <c r="RN127" s="205"/>
      <c r="RO127" s="205"/>
      <c r="RP127" s="205"/>
      <c r="RQ127" s="205"/>
      <c r="RR127" s="205"/>
      <c r="RS127" s="205"/>
      <c r="RT127" s="205"/>
      <c r="RU127" s="205"/>
      <c r="RV127" s="205"/>
      <c r="RW127" s="205"/>
      <c r="RX127" s="205"/>
      <c r="RY127" s="205"/>
    </row>
    <row r="128" s="195" customFormat="1" ht="14.8" spans="1:493">
      <c r="A128" s="207"/>
      <c r="B128" s="200"/>
      <c r="C128" s="203"/>
      <c r="D128" s="203"/>
      <c r="E128" s="203"/>
      <c r="F128" s="203"/>
      <c r="G128" s="203"/>
      <c r="H128" s="200"/>
      <c r="I128" s="200"/>
      <c r="J128" s="205"/>
      <c r="K128" s="205"/>
      <c r="L128" s="205"/>
      <c r="M128" s="205"/>
      <c r="N128" s="205"/>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c r="BT128" s="205"/>
      <c r="BU128" s="205"/>
      <c r="BV128" s="205"/>
      <c r="BW128" s="205"/>
      <c r="BX128" s="205"/>
      <c r="BY128" s="205"/>
      <c r="BZ128" s="205"/>
      <c r="CA128" s="205"/>
      <c r="CB128" s="205"/>
      <c r="CC128" s="205"/>
      <c r="CD128" s="205"/>
      <c r="CE128" s="205"/>
      <c r="CF128" s="205"/>
      <c r="CG128" s="205"/>
      <c r="CH128" s="205"/>
      <c r="CI128" s="205"/>
      <c r="CJ128" s="205"/>
      <c r="CK128" s="205"/>
      <c r="CL128" s="205"/>
      <c r="CM128" s="205"/>
      <c r="CN128" s="205"/>
      <c r="CO128" s="205"/>
      <c r="CP128" s="205"/>
      <c r="CQ128" s="205"/>
      <c r="CR128" s="205"/>
      <c r="CS128" s="205"/>
      <c r="CT128" s="205"/>
      <c r="CU128" s="205"/>
      <c r="CV128" s="205"/>
      <c r="CW128" s="205"/>
      <c r="CX128" s="205"/>
      <c r="CY128" s="205"/>
      <c r="CZ128" s="205"/>
      <c r="DA128" s="205"/>
      <c r="DB128" s="205"/>
      <c r="DC128" s="205"/>
      <c r="DD128" s="205"/>
      <c r="DE128" s="205"/>
      <c r="DF128" s="205"/>
      <c r="DG128" s="205"/>
      <c r="DH128" s="205"/>
      <c r="DI128" s="205"/>
      <c r="DJ128" s="205"/>
      <c r="DK128" s="205"/>
      <c r="DL128" s="205"/>
      <c r="DM128" s="205"/>
      <c r="DN128" s="205"/>
      <c r="DO128" s="205"/>
      <c r="DP128" s="205"/>
      <c r="DQ128" s="205"/>
      <c r="DR128" s="205"/>
      <c r="DS128" s="205"/>
      <c r="DT128" s="205"/>
      <c r="DU128" s="205"/>
      <c r="DV128" s="205"/>
      <c r="DW128" s="205"/>
      <c r="DX128" s="205"/>
      <c r="DY128" s="205"/>
      <c r="DZ128" s="205"/>
      <c r="EA128" s="205"/>
      <c r="EB128" s="205"/>
      <c r="EC128" s="205"/>
      <c r="ED128" s="205"/>
      <c r="EE128" s="205"/>
      <c r="EF128" s="205"/>
      <c r="EG128" s="205"/>
      <c r="EH128" s="205"/>
      <c r="EI128" s="205"/>
      <c r="EJ128" s="205"/>
      <c r="EK128" s="205"/>
      <c r="EL128" s="205"/>
      <c r="EM128" s="205"/>
      <c r="EN128" s="205"/>
      <c r="EO128" s="205"/>
      <c r="EP128" s="205"/>
      <c r="EQ128" s="205"/>
      <c r="ER128" s="205"/>
      <c r="ES128" s="205"/>
      <c r="ET128" s="205"/>
      <c r="EU128" s="205"/>
      <c r="EV128" s="205"/>
      <c r="EW128" s="205"/>
      <c r="EX128" s="205"/>
      <c r="EY128" s="205"/>
      <c r="EZ128" s="205"/>
      <c r="FA128" s="205"/>
      <c r="FB128" s="205"/>
      <c r="FC128" s="205"/>
      <c r="FD128" s="205"/>
      <c r="FE128" s="205"/>
      <c r="FF128" s="205"/>
      <c r="FG128" s="205"/>
      <c r="FH128" s="205"/>
      <c r="FI128" s="205"/>
      <c r="FJ128" s="205"/>
      <c r="FK128" s="205"/>
      <c r="FL128" s="205"/>
      <c r="FM128" s="205"/>
      <c r="FN128" s="205"/>
      <c r="FO128" s="205"/>
      <c r="FP128" s="205"/>
      <c r="FQ128" s="205"/>
      <c r="FR128" s="205"/>
      <c r="FS128" s="205"/>
      <c r="FT128" s="205"/>
      <c r="FU128" s="205"/>
      <c r="FV128" s="205"/>
      <c r="FW128" s="205"/>
      <c r="FX128" s="205"/>
      <c r="FY128" s="205"/>
      <c r="FZ128" s="205"/>
      <c r="GA128" s="205"/>
      <c r="GB128" s="205"/>
      <c r="GC128" s="205"/>
      <c r="GD128" s="205"/>
      <c r="GE128" s="205"/>
      <c r="GF128" s="205"/>
      <c r="GG128" s="205"/>
      <c r="GH128" s="205"/>
      <c r="GI128" s="205"/>
      <c r="GJ128" s="205"/>
      <c r="GK128" s="205"/>
      <c r="GL128" s="205"/>
      <c r="GM128" s="205"/>
      <c r="GN128" s="205"/>
      <c r="GO128" s="205"/>
      <c r="GP128" s="205"/>
      <c r="GQ128" s="205"/>
      <c r="GR128" s="205"/>
      <c r="GS128" s="205"/>
      <c r="GT128" s="205"/>
      <c r="GU128" s="205"/>
      <c r="GV128" s="205"/>
      <c r="GW128" s="205"/>
      <c r="GX128" s="205"/>
      <c r="GY128" s="205"/>
      <c r="GZ128" s="205"/>
      <c r="HA128" s="205"/>
      <c r="HB128" s="205"/>
      <c r="HC128" s="205"/>
      <c r="HD128" s="205"/>
      <c r="HE128" s="205"/>
      <c r="HF128" s="205"/>
      <c r="HG128" s="205"/>
      <c r="HH128" s="205"/>
      <c r="HI128" s="205"/>
      <c r="HJ128" s="205"/>
      <c r="HK128" s="205"/>
      <c r="HL128" s="205"/>
      <c r="HM128" s="205"/>
      <c r="HN128" s="205"/>
      <c r="HO128" s="205"/>
      <c r="HP128" s="205"/>
      <c r="HQ128" s="205"/>
      <c r="HR128" s="205"/>
      <c r="HS128" s="205"/>
      <c r="HT128" s="205"/>
      <c r="HU128" s="205"/>
      <c r="HV128" s="205"/>
      <c r="HW128" s="205"/>
      <c r="HX128" s="205"/>
      <c r="HY128" s="205"/>
      <c r="HZ128" s="205"/>
      <c r="IA128" s="205"/>
      <c r="IB128" s="205"/>
      <c r="IC128" s="205"/>
      <c r="ID128" s="205"/>
      <c r="IE128" s="205"/>
      <c r="IF128" s="205"/>
      <c r="IG128" s="205"/>
      <c r="IH128" s="205"/>
      <c r="II128" s="205"/>
      <c r="IJ128" s="205"/>
      <c r="IK128" s="205"/>
      <c r="IL128" s="205"/>
      <c r="IM128" s="205"/>
      <c r="IN128" s="205"/>
      <c r="IO128" s="205"/>
      <c r="IP128" s="205"/>
      <c r="IQ128" s="205"/>
      <c r="IR128" s="205"/>
      <c r="IS128" s="205"/>
      <c r="IT128" s="205"/>
      <c r="IU128" s="205"/>
      <c r="IV128" s="205"/>
      <c r="IW128" s="205"/>
      <c r="IX128" s="205"/>
      <c r="IY128" s="205"/>
      <c r="IZ128" s="205"/>
      <c r="JA128" s="205"/>
      <c r="JB128" s="205"/>
      <c r="JC128" s="205"/>
      <c r="JD128" s="205"/>
      <c r="JE128" s="205"/>
      <c r="JF128" s="205"/>
      <c r="JG128" s="205"/>
      <c r="JH128" s="205"/>
      <c r="JI128" s="205"/>
      <c r="JJ128" s="205"/>
      <c r="JK128" s="205"/>
      <c r="JL128" s="205"/>
      <c r="JM128" s="205"/>
      <c r="JN128" s="205"/>
      <c r="JO128" s="205"/>
      <c r="JP128" s="205"/>
      <c r="JQ128" s="205"/>
      <c r="JR128" s="205"/>
      <c r="JS128" s="205"/>
      <c r="JT128" s="205"/>
      <c r="JU128" s="205"/>
      <c r="JV128" s="205"/>
      <c r="JW128" s="205"/>
      <c r="JX128" s="205"/>
      <c r="JY128" s="205"/>
      <c r="JZ128" s="205"/>
      <c r="KA128" s="205"/>
      <c r="KB128" s="205"/>
      <c r="KC128" s="205"/>
      <c r="KD128" s="205"/>
      <c r="KE128" s="205"/>
      <c r="KF128" s="205"/>
      <c r="KG128" s="205"/>
      <c r="KH128" s="205"/>
      <c r="KI128" s="205"/>
      <c r="KJ128" s="205"/>
      <c r="KK128" s="205"/>
      <c r="KL128" s="205"/>
      <c r="KM128" s="205"/>
      <c r="KN128" s="205"/>
      <c r="KO128" s="205"/>
      <c r="KP128" s="205"/>
      <c r="KQ128" s="205"/>
      <c r="KR128" s="205"/>
      <c r="KS128" s="205"/>
      <c r="KT128" s="205"/>
      <c r="KU128" s="205"/>
      <c r="KV128" s="205"/>
      <c r="KW128" s="205"/>
      <c r="KX128" s="205"/>
      <c r="KY128" s="205"/>
      <c r="KZ128" s="205"/>
      <c r="LA128" s="205"/>
      <c r="LB128" s="205"/>
      <c r="LC128" s="205"/>
      <c r="LD128" s="205"/>
      <c r="LE128" s="205"/>
      <c r="LF128" s="205"/>
      <c r="LG128" s="205"/>
      <c r="LH128" s="205"/>
      <c r="LI128" s="205"/>
      <c r="LJ128" s="205"/>
      <c r="LK128" s="205"/>
      <c r="LL128" s="205"/>
      <c r="LM128" s="205"/>
      <c r="LN128" s="205"/>
      <c r="LO128" s="205"/>
      <c r="LP128" s="205"/>
      <c r="LQ128" s="205"/>
      <c r="LR128" s="205"/>
      <c r="LS128" s="205"/>
      <c r="LT128" s="205"/>
      <c r="LU128" s="205"/>
      <c r="LV128" s="205"/>
      <c r="LW128" s="205"/>
      <c r="LX128" s="205"/>
      <c r="LY128" s="205"/>
      <c r="LZ128" s="205"/>
      <c r="MA128" s="205"/>
      <c r="MB128" s="205"/>
      <c r="MC128" s="205"/>
      <c r="MD128" s="205"/>
      <c r="ME128" s="205"/>
      <c r="MF128" s="205"/>
      <c r="MG128" s="205"/>
      <c r="MH128" s="205"/>
      <c r="MI128" s="205"/>
      <c r="MJ128" s="205"/>
      <c r="MK128" s="205"/>
      <c r="ML128" s="205"/>
      <c r="MM128" s="205"/>
      <c r="MN128" s="205"/>
      <c r="MO128" s="205"/>
      <c r="MP128" s="205"/>
      <c r="MQ128" s="205"/>
      <c r="MR128" s="205"/>
      <c r="MS128" s="205"/>
      <c r="MT128" s="205"/>
      <c r="MU128" s="205"/>
      <c r="MV128" s="205"/>
      <c r="MW128" s="205"/>
      <c r="MX128" s="205"/>
      <c r="MY128" s="205"/>
      <c r="MZ128" s="205"/>
      <c r="NA128" s="205"/>
      <c r="NB128" s="205"/>
      <c r="NC128" s="205"/>
      <c r="ND128" s="205"/>
      <c r="NE128" s="205"/>
      <c r="NF128" s="205"/>
      <c r="NG128" s="205"/>
      <c r="NH128" s="205"/>
      <c r="NI128" s="205"/>
      <c r="NJ128" s="205"/>
      <c r="NK128" s="205"/>
      <c r="NL128" s="205"/>
      <c r="NM128" s="205"/>
      <c r="NN128" s="205"/>
      <c r="NO128" s="205"/>
      <c r="NP128" s="205"/>
      <c r="NQ128" s="205"/>
      <c r="NR128" s="205"/>
      <c r="NS128" s="205"/>
      <c r="NT128" s="205"/>
      <c r="NU128" s="205"/>
      <c r="NV128" s="205"/>
      <c r="NW128" s="205"/>
      <c r="NX128" s="205"/>
      <c r="NY128" s="205"/>
      <c r="NZ128" s="205"/>
      <c r="OA128" s="205"/>
      <c r="OB128" s="205"/>
      <c r="OC128" s="205"/>
      <c r="OD128" s="205"/>
      <c r="OE128" s="205"/>
      <c r="OF128" s="205"/>
      <c r="OG128" s="205"/>
      <c r="OH128" s="205"/>
      <c r="OI128" s="205"/>
      <c r="OJ128" s="205"/>
      <c r="OK128" s="205"/>
      <c r="OL128" s="205"/>
      <c r="OM128" s="205"/>
      <c r="ON128" s="205"/>
      <c r="OO128" s="205"/>
      <c r="OP128" s="205"/>
      <c r="OQ128" s="205"/>
      <c r="OR128" s="205"/>
      <c r="OS128" s="205"/>
      <c r="OT128" s="205"/>
      <c r="OU128" s="205"/>
      <c r="OV128" s="205"/>
      <c r="OW128" s="205"/>
      <c r="OX128" s="205"/>
      <c r="OY128" s="205"/>
      <c r="OZ128" s="205"/>
      <c r="PA128" s="205"/>
      <c r="PB128" s="205"/>
      <c r="PC128" s="205"/>
      <c r="PD128" s="205"/>
      <c r="PE128" s="205"/>
      <c r="PF128" s="205"/>
      <c r="PG128" s="205"/>
      <c r="PH128" s="205"/>
      <c r="PI128" s="205"/>
      <c r="PJ128" s="205"/>
      <c r="PK128" s="205"/>
      <c r="PL128" s="205"/>
      <c r="PM128" s="205"/>
      <c r="PN128" s="205"/>
      <c r="PO128" s="205"/>
      <c r="PP128" s="205"/>
      <c r="PQ128" s="205"/>
      <c r="PR128" s="205"/>
      <c r="PS128" s="205"/>
      <c r="PT128" s="205"/>
      <c r="PU128" s="205"/>
      <c r="PV128" s="205"/>
      <c r="PW128" s="205"/>
      <c r="PX128" s="205"/>
      <c r="PY128" s="205"/>
      <c r="PZ128" s="205"/>
      <c r="QA128" s="205"/>
      <c r="QB128" s="205"/>
      <c r="QC128" s="205"/>
      <c r="QD128" s="205"/>
      <c r="QE128" s="205"/>
      <c r="QF128" s="205"/>
      <c r="QG128" s="205"/>
      <c r="QH128" s="205"/>
      <c r="QI128" s="205"/>
      <c r="QJ128" s="205"/>
      <c r="QK128" s="205"/>
      <c r="QL128" s="205"/>
      <c r="QM128" s="205"/>
      <c r="QN128" s="205"/>
      <c r="QO128" s="205"/>
      <c r="QP128" s="205"/>
      <c r="QQ128" s="205"/>
      <c r="QR128" s="205"/>
      <c r="QS128" s="205"/>
      <c r="QT128" s="205"/>
      <c r="QU128" s="205"/>
      <c r="QV128" s="205"/>
      <c r="QW128" s="205"/>
      <c r="QX128" s="205"/>
      <c r="QY128" s="205"/>
      <c r="QZ128" s="205"/>
      <c r="RA128" s="205"/>
      <c r="RB128" s="205"/>
      <c r="RC128" s="205"/>
      <c r="RD128" s="205"/>
      <c r="RE128" s="205"/>
      <c r="RF128" s="205"/>
      <c r="RG128" s="205"/>
      <c r="RH128" s="205"/>
      <c r="RI128" s="205"/>
      <c r="RJ128" s="205"/>
      <c r="RK128" s="205"/>
      <c r="RL128" s="205"/>
      <c r="RM128" s="205"/>
      <c r="RN128" s="205"/>
      <c r="RO128" s="205"/>
      <c r="RP128" s="205"/>
      <c r="RQ128" s="205"/>
      <c r="RR128" s="205"/>
      <c r="RS128" s="205"/>
      <c r="RT128" s="205"/>
      <c r="RU128" s="205"/>
      <c r="RV128" s="205"/>
      <c r="RW128" s="205"/>
      <c r="RX128" s="205"/>
      <c r="RY128" s="205"/>
    </row>
    <row r="129" s="195" customFormat="1" ht="14.8" spans="1:493">
      <c r="A129" s="207"/>
      <c r="B129" s="200"/>
      <c r="C129" s="203"/>
      <c r="D129" s="203"/>
      <c r="E129" s="203"/>
      <c r="F129" s="203"/>
      <c r="G129" s="203"/>
      <c r="H129" s="200"/>
      <c r="I129" s="200"/>
      <c r="J129" s="205"/>
      <c r="K129" s="205"/>
      <c r="L129" s="205"/>
      <c r="M129" s="205"/>
      <c r="N129" s="205"/>
      <c r="O129" s="205"/>
      <c r="P129" s="205"/>
      <c r="Q129" s="205"/>
      <c r="R129" s="205"/>
      <c r="S129" s="205"/>
      <c r="T129" s="205"/>
      <c r="U129" s="205"/>
      <c r="V129" s="205"/>
      <c r="W129" s="205"/>
      <c r="X129" s="205"/>
      <c r="Y129" s="205"/>
      <c r="Z129" s="205"/>
      <c r="AA129" s="205"/>
      <c r="AB129" s="205"/>
      <c r="AC129" s="205"/>
      <c r="AD129" s="205"/>
      <c r="AE129" s="205"/>
      <c r="AF129" s="205"/>
      <c r="AG129" s="205"/>
      <c r="AH129" s="205"/>
      <c r="AI129" s="205"/>
      <c r="AJ129" s="205"/>
      <c r="AK129" s="205"/>
      <c r="AL129" s="205"/>
      <c r="AM129" s="205"/>
      <c r="AN129" s="205"/>
      <c r="AO129" s="205"/>
      <c r="AP129" s="205"/>
      <c r="AQ129" s="205"/>
      <c r="AR129" s="205"/>
      <c r="AS129" s="205"/>
      <c r="AT129" s="205"/>
      <c r="AU129" s="205"/>
      <c r="AV129" s="205"/>
      <c r="AW129" s="205"/>
      <c r="AX129" s="205"/>
      <c r="AY129" s="205"/>
      <c r="AZ129" s="205"/>
      <c r="BA129" s="205"/>
      <c r="BB129" s="205"/>
      <c r="BC129" s="205"/>
      <c r="BD129" s="205"/>
      <c r="BE129" s="205"/>
      <c r="BF129" s="205"/>
      <c r="BG129" s="205"/>
      <c r="BH129" s="205"/>
      <c r="BI129" s="205"/>
      <c r="BJ129" s="205"/>
      <c r="BK129" s="205"/>
      <c r="BL129" s="205"/>
      <c r="BM129" s="205"/>
      <c r="BN129" s="205"/>
      <c r="BO129" s="205"/>
      <c r="BP129" s="205"/>
      <c r="BQ129" s="205"/>
      <c r="BR129" s="205"/>
      <c r="BS129" s="205"/>
      <c r="BT129" s="205"/>
      <c r="BU129" s="205"/>
      <c r="BV129" s="205"/>
      <c r="BW129" s="205"/>
      <c r="BX129" s="205"/>
      <c r="BY129" s="205"/>
      <c r="BZ129" s="205"/>
      <c r="CA129" s="205"/>
      <c r="CB129" s="205"/>
      <c r="CC129" s="205"/>
      <c r="CD129" s="205"/>
      <c r="CE129" s="205"/>
      <c r="CF129" s="205"/>
      <c r="CG129" s="205"/>
      <c r="CH129" s="205"/>
      <c r="CI129" s="205"/>
      <c r="CJ129" s="205"/>
      <c r="CK129" s="205"/>
      <c r="CL129" s="205"/>
      <c r="CM129" s="205"/>
      <c r="CN129" s="205"/>
      <c r="CO129" s="205"/>
      <c r="CP129" s="205"/>
      <c r="CQ129" s="205"/>
      <c r="CR129" s="205"/>
      <c r="CS129" s="205"/>
      <c r="CT129" s="205"/>
      <c r="CU129" s="205"/>
      <c r="CV129" s="205"/>
      <c r="CW129" s="205"/>
      <c r="CX129" s="205"/>
      <c r="CY129" s="205"/>
      <c r="CZ129" s="205"/>
      <c r="DA129" s="205"/>
      <c r="DB129" s="205"/>
      <c r="DC129" s="205"/>
      <c r="DD129" s="205"/>
      <c r="DE129" s="205"/>
      <c r="DF129" s="205"/>
      <c r="DG129" s="205"/>
      <c r="DH129" s="205"/>
      <c r="DI129" s="205"/>
      <c r="DJ129" s="205"/>
      <c r="DK129" s="205"/>
      <c r="DL129" s="205"/>
      <c r="DM129" s="205"/>
      <c r="DN129" s="205"/>
      <c r="DO129" s="205"/>
      <c r="DP129" s="205"/>
      <c r="DQ129" s="205"/>
      <c r="DR129" s="205"/>
      <c r="DS129" s="205"/>
      <c r="DT129" s="205"/>
      <c r="DU129" s="205"/>
      <c r="DV129" s="205"/>
      <c r="DW129" s="205"/>
      <c r="DX129" s="205"/>
      <c r="DY129" s="205"/>
      <c r="DZ129" s="205"/>
      <c r="EA129" s="205"/>
      <c r="EB129" s="205"/>
      <c r="EC129" s="205"/>
      <c r="ED129" s="205"/>
      <c r="EE129" s="205"/>
      <c r="EF129" s="205"/>
      <c r="EG129" s="205"/>
      <c r="EH129" s="205"/>
      <c r="EI129" s="205"/>
      <c r="EJ129" s="205"/>
      <c r="EK129" s="205"/>
      <c r="EL129" s="205"/>
      <c r="EM129" s="205"/>
      <c r="EN129" s="205"/>
      <c r="EO129" s="205"/>
      <c r="EP129" s="205"/>
      <c r="EQ129" s="205"/>
      <c r="ER129" s="205"/>
      <c r="ES129" s="205"/>
      <c r="ET129" s="205"/>
      <c r="EU129" s="205"/>
      <c r="EV129" s="205"/>
      <c r="EW129" s="205"/>
      <c r="EX129" s="205"/>
      <c r="EY129" s="205"/>
      <c r="EZ129" s="205"/>
      <c r="FA129" s="205"/>
      <c r="FB129" s="205"/>
      <c r="FC129" s="205"/>
      <c r="FD129" s="205"/>
      <c r="FE129" s="205"/>
      <c r="FF129" s="205"/>
      <c r="FG129" s="205"/>
      <c r="FH129" s="205"/>
      <c r="FI129" s="205"/>
      <c r="FJ129" s="205"/>
      <c r="FK129" s="205"/>
      <c r="FL129" s="205"/>
      <c r="FM129" s="205"/>
      <c r="FN129" s="205"/>
      <c r="FO129" s="205"/>
      <c r="FP129" s="205"/>
      <c r="FQ129" s="205"/>
      <c r="FR129" s="205"/>
      <c r="FS129" s="205"/>
      <c r="FT129" s="205"/>
      <c r="FU129" s="205"/>
      <c r="FV129" s="205"/>
      <c r="FW129" s="205"/>
      <c r="FX129" s="205"/>
      <c r="FY129" s="205"/>
      <c r="FZ129" s="205"/>
      <c r="GA129" s="205"/>
      <c r="GB129" s="205"/>
      <c r="GC129" s="205"/>
      <c r="GD129" s="205"/>
      <c r="GE129" s="205"/>
      <c r="GF129" s="205"/>
      <c r="GG129" s="205"/>
      <c r="GH129" s="205"/>
      <c r="GI129" s="205"/>
      <c r="GJ129" s="205"/>
      <c r="GK129" s="205"/>
      <c r="GL129" s="205"/>
      <c r="GM129" s="205"/>
      <c r="GN129" s="205"/>
      <c r="GO129" s="205"/>
      <c r="GP129" s="205"/>
      <c r="GQ129" s="205"/>
      <c r="GR129" s="205"/>
      <c r="GS129" s="205"/>
      <c r="GT129" s="205"/>
      <c r="GU129" s="205"/>
      <c r="GV129" s="205"/>
      <c r="GW129" s="205"/>
      <c r="GX129" s="205"/>
      <c r="GY129" s="205"/>
      <c r="GZ129" s="205"/>
      <c r="HA129" s="205"/>
      <c r="HB129" s="205"/>
      <c r="HC129" s="205"/>
      <c r="HD129" s="205"/>
      <c r="HE129" s="205"/>
      <c r="HF129" s="205"/>
      <c r="HG129" s="205"/>
      <c r="HH129" s="205"/>
      <c r="HI129" s="205"/>
      <c r="HJ129" s="205"/>
      <c r="HK129" s="205"/>
      <c r="HL129" s="205"/>
      <c r="HM129" s="205"/>
      <c r="HN129" s="205"/>
      <c r="HO129" s="205"/>
      <c r="HP129" s="205"/>
      <c r="HQ129" s="205"/>
      <c r="HR129" s="205"/>
      <c r="HS129" s="205"/>
      <c r="HT129" s="205"/>
      <c r="HU129" s="205"/>
      <c r="HV129" s="205"/>
      <c r="HW129" s="205"/>
      <c r="HX129" s="205"/>
      <c r="HY129" s="205"/>
      <c r="HZ129" s="205"/>
      <c r="IA129" s="205"/>
      <c r="IB129" s="205"/>
      <c r="IC129" s="205"/>
      <c r="ID129" s="205"/>
      <c r="IE129" s="205"/>
      <c r="IF129" s="205"/>
      <c r="IG129" s="205"/>
      <c r="IH129" s="205"/>
      <c r="II129" s="205"/>
      <c r="IJ129" s="205"/>
      <c r="IK129" s="205"/>
      <c r="IL129" s="205"/>
      <c r="IM129" s="205"/>
      <c r="IN129" s="205"/>
      <c r="IO129" s="205"/>
      <c r="IP129" s="205"/>
      <c r="IQ129" s="205"/>
      <c r="IR129" s="205"/>
      <c r="IS129" s="205"/>
      <c r="IT129" s="205"/>
      <c r="IU129" s="205"/>
      <c r="IV129" s="205"/>
      <c r="IW129" s="205"/>
      <c r="IX129" s="205"/>
      <c r="IY129" s="205"/>
      <c r="IZ129" s="205"/>
      <c r="JA129" s="205"/>
      <c r="JB129" s="205"/>
      <c r="JC129" s="205"/>
      <c r="JD129" s="205"/>
      <c r="JE129" s="205"/>
      <c r="JF129" s="205"/>
      <c r="JG129" s="205"/>
      <c r="JH129" s="205"/>
      <c r="JI129" s="205"/>
      <c r="JJ129" s="205"/>
      <c r="JK129" s="205"/>
      <c r="JL129" s="205"/>
      <c r="JM129" s="205"/>
      <c r="JN129" s="205"/>
      <c r="JO129" s="205"/>
      <c r="JP129" s="205"/>
      <c r="JQ129" s="205"/>
      <c r="JR129" s="205"/>
      <c r="JS129" s="205"/>
      <c r="JT129" s="205"/>
      <c r="JU129" s="205"/>
      <c r="JV129" s="205"/>
      <c r="JW129" s="205"/>
      <c r="JX129" s="205"/>
      <c r="JY129" s="205"/>
      <c r="JZ129" s="205"/>
      <c r="KA129" s="205"/>
      <c r="KB129" s="205"/>
      <c r="KC129" s="205"/>
      <c r="KD129" s="205"/>
      <c r="KE129" s="205"/>
      <c r="KF129" s="205"/>
      <c r="KG129" s="205"/>
      <c r="KH129" s="205"/>
      <c r="KI129" s="205"/>
      <c r="KJ129" s="205"/>
      <c r="KK129" s="205"/>
      <c r="KL129" s="205"/>
      <c r="KM129" s="205"/>
      <c r="KN129" s="205"/>
      <c r="KO129" s="205"/>
      <c r="KP129" s="205"/>
      <c r="KQ129" s="205"/>
      <c r="KR129" s="205"/>
      <c r="KS129" s="205"/>
      <c r="KT129" s="205"/>
      <c r="KU129" s="205"/>
      <c r="KV129" s="205"/>
      <c r="KW129" s="205"/>
      <c r="KX129" s="205"/>
      <c r="KY129" s="205"/>
      <c r="KZ129" s="205"/>
      <c r="LA129" s="205"/>
      <c r="LB129" s="205"/>
      <c r="LC129" s="205"/>
      <c r="LD129" s="205"/>
      <c r="LE129" s="205"/>
      <c r="LF129" s="205"/>
      <c r="LG129" s="205"/>
      <c r="LH129" s="205"/>
      <c r="LI129" s="205"/>
      <c r="LJ129" s="205"/>
      <c r="LK129" s="205"/>
      <c r="LL129" s="205"/>
      <c r="LM129" s="205"/>
      <c r="LN129" s="205"/>
      <c r="LO129" s="205"/>
      <c r="LP129" s="205"/>
      <c r="LQ129" s="205"/>
      <c r="LR129" s="205"/>
      <c r="LS129" s="205"/>
      <c r="LT129" s="205"/>
      <c r="LU129" s="205"/>
      <c r="LV129" s="205"/>
      <c r="LW129" s="205"/>
      <c r="LX129" s="205"/>
      <c r="LY129" s="205"/>
      <c r="LZ129" s="205"/>
      <c r="MA129" s="205"/>
      <c r="MB129" s="205"/>
      <c r="MC129" s="205"/>
      <c r="MD129" s="205"/>
      <c r="ME129" s="205"/>
      <c r="MF129" s="205"/>
      <c r="MG129" s="205"/>
      <c r="MH129" s="205"/>
      <c r="MI129" s="205"/>
      <c r="MJ129" s="205"/>
      <c r="MK129" s="205"/>
      <c r="ML129" s="205"/>
      <c r="MM129" s="205"/>
      <c r="MN129" s="205"/>
      <c r="MO129" s="205"/>
      <c r="MP129" s="205"/>
      <c r="MQ129" s="205"/>
      <c r="MR129" s="205"/>
      <c r="MS129" s="205"/>
      <c r="MT129" s="205"/>
      <c r="MU129" s="205"/>
      <c r="MV129" s="205"/>
      <c r="MW129" s="205"/>
      <c r="MX129" s="205"/>
      <c r="MY129" s="205"/>
      <c r="MZ129" s="205"/>
      <c r="NA129" s="205"/>
      <c r="NB129" s="205"/>
      <c r="NC129" s="205"/>
      <c r="ND129" s="205"/>
      <c r="NE129" s="205"/>
      <c r="NF129" s="205"/>
      <c r="NG129" s="205"/>
      <c r="NH129" s="205"/>
      <c r="NI129" s="205"/>
      <c r="NJ129" s="205"/>
      <c r="NK129" s="205"/>
      <c r="NL129" s="205"/>
      <c r="NM129" s="205"/>
      <c r="NN129" s="205"/>
      <c r="NO129" s="205"/>
      <c r="NP129" s="205"/>
      <c r="NQ129" s="205"/>
      <c r="NR129" s="205"/>
      <c r="NS129" s="205"/>
      <c r="NT129" s="205"/>
      <c r="NU129" s="205"/>
      <c r="NV129" s="205"/>
      <c r="NW129" s="205"/>
      <c r="NX129" s="205"/>
      <c r="NY129" s="205"/>
      <c r="NZ129" s="205"/>
      <c r="OA129" s="205"/>
      <c r="OB129" s="205"/>
      <c r="OC129" s="205"/>
      <c r="OD129" s="205"/>
      <c r="OE129" s="205"/>
      <c r="OF129" s="205"/>
      <c r="OG129" s="205"/>
      <c r="OH129" s="205"/>
      <c r="OI129" s="205"/>
      <c r="OJ129" s="205"/>
      <c r="OK129" s="205"/>
      <c r="OL129" s="205"/>
      <c r="OM129" s="205"/>
      <c r="ON129" s="205"/>
      <c r="OO129" s="205"/>
      <c r="OP129" s="205"/>
      <c r="OQ129" s="205"/>
      <c r="OR129" s="205"/>
      <c r="OS129" s="205"/>
      <c r="OT129" s="205"/>
      <c r="OU129" s="205"/>
      <c r="OV129" s="205"/>
      <c r="OW129" s="205"/>
      <c r="OX129" s="205"/>
      <c r="OY129" s="205"/>
      <c r="OZ129" s="205"/>
      <c r="PA129" s="205"/>
      <c r="PB129" s="205"/>
      <c r="PC129" s="205"/>
      <c r="PD129" s="205"/>
      <c r="PE129" s="205"/>
      <c r="PF129" s="205"/>
      <c r="PG129" s="205"/>
      <c r="PH129" s="205"/>
      <c r="PI129" s="205"/>
      <c r="PJ129" s="205"/>
      <c r="PK129" s="205"/>
      <c r="PL129" s="205"/>
      <c r="PM129" s="205"/>
      <c r="PN129" s="205"/>
      <c r="PO129" s="205"/>
      <c r="PP129" s="205"/>
      <c r="PQ129" s="205"/>
      <c r="PR129" s="205"/>
      <c r="PS129" s="205"/>
      <c r="PT129" s="205"/>
      <c r="PU129" s="205"/>
      <c r="PV129" s="205"/>
      <c r="PW129" s="205"/>
      <c r="PX129" s="205"/>
      <c r="PY129" s="205"/>
      <c r="PZ129" s="205"/>
      <c r="QA129" s="205"/>
      <c r="QB129" s="205"/>
      <c r="QC129" s="205"/>
      <c r="QD129" s="205"/>
      <c r="QE129" s="205"/>
      <c r="QF129" s="205"/>
      <c r="QG129" s="205"/>
      <c r="QH129" s="205"/>
      <c r="QI129" s="205"/>
      <c r="QJ129" s="205"/>
      <c r="QK129" s="205"/>
      <c r="QL129" s="205"/>
      <c r="QM129" s="205"/>
      <c r="QN129" s="205"/>
      <c r="QO129" s="205"/>
      <c r="QP129" s="205"/>
      <c r="QQ129" s="205"/>
      <c r="QR129" s="205"/>
      <c r="QS129" s="205"/>
      <c r="QT129" s="205"/>
      <c r="QU129" s="205"/>
      <c r="QV129" s="205"/>
      <c r="QW129" s="205"/>
      <c r="QX129" s="205"/>
      <c r="QY129" s="205"/>
      <c r="QZ129" s="205"/>
      <c r="RA129" s="205"/>
      <c r="RB129" s="205"/>
      <c r="RC129" s="205"/>
      <c r="RD129" s="205"/>
      <c r="RE129" s="205"/>
      <c r="RF129" s="205"/>
      <c r="RG129" s="205"/>
      <c r="RH129" s="205"/>
      <c r="RI129" s="205"/>
      <c r="RJ129" s="205"/>
      <c r="RK129" s="205"/>
      <c r="RL129" s="205"/>
      <c r="RM129" s="205"/>
      <c r="RN129" s="205"/>
      <c r="RO129" s="205"/>
      <c r="RP129" s="205"/>
      <c r="RQ129" s="205"/>
      <c r="RR129" s="205"/>
      <c r="RS129" s="205"/>
      <c r="RT129" s="205"/>
      <c r="RU129" s="205"/>
      <c r="RV129" s="205"/>
      <c r="RW129" s="205"/>
      <c r="RX129" s="205"/>
      <c r="RY129" s="205"/>
    </row>
    <row r="130" s="195" customFormat="1" ht="14.8" spans="1:493">
      <c r="A130" s="207"/>
      <c r="B130" s="200"/>
      <c r="C130" s="203"/>
      <c r="D130" s="203"/>
      <c r="E130" s="203"/>
      <c r="F130" s="203"/>
      <c r="G130" s="203"/>
      <c r="H130" s="200"/>
      <c r="I130" s="200"/>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5"/>
      <c r="AY130" s="205"/>
      <c r="AZ130" s="205"/>
      <c r="BA130" s="205"/>
      <c r="BB130" s="205"/>
      <c r="BC130" s="205"/>
      <c r="BD130" s="205"/>
      <c r="BE130" s="205"/>
      <c r="BF130" s="205"/>
      <c r="BG130" s="205"/>
      <c r="BH130" s="205"/>
      <c r="BI130" s="205"/>
      <c r="BJ130" s="205"/>
      <c r="BK130" s="205"/>
      <c r="BL130" s="205"/>
      <c r="BM130" s="205"/>
      <c r="BN130" s="205"/>
      <c r="BO130" s="205"/>
      <c r="BP130" s="205"/>
      <c r="BQ130" s="205"/>
      <c r="BR130" s="205"/>
      <c r="BS130" s="205"/>
      <c r="BT130" s="205"/>
      <c r="BU130" s="205"/>
      <c r="BV130" s="205"/>
      <c r="BW130" s="205"/>
      <c r="BX130" s="205"/>
      <c r="BY130" s="205"/>
      <c r="BZ130" s="205"/>
      <c r="CA130" s="205"/>
      <c r="CB130" s="205"/>
      <c r="CC130" s="205"/>
      <c r="CD130" s="205"/>
      <c r="CE130" s="205"/>
      <c r="CF130" s="205"/>
      <c r="CG130" s="205"/>
      <c r="CH130" s="205"/>
      <c r="CI130" s="205"/>
      <c r="CJ130" s="205"/>
      <c r="CK130" s="205"/>
      <c r="CL130" s="205"/>
      <c r="CM130" s="205"/>
      <c r="CN130" s="205"/>
      <c r="CO130" s="205"/>
      <c r="CP130" s="205"/>
      <c r="CQ130" s="205"/>
      <c r="CR130" s="205"/>
      <c r="CS130" s="205"/>
      <c r="CT130" s="205"/>
      <c r="CU130" s="205"/>
      <c r="CV130" s="205"/>
      <c r="CW130" s="205"/>
      <c r="CX130" s="205"/>
      <c r="CY130" s="205"/>
      <c r="CZ130" s="205"/>
      <c r="DA130" s="205"/>
      <c r="DB130" s="205"/>
      <c r="DC130" s="205"/>
      <c r="DD130" s="205"/>
      <c r="DE130" s="205"/>
      <c r="DF130" s="205"/>
      <c r="DG130" s="205"/>
      <c r="DH130" s="205"/>
      <c r="DI130" s="205"/>
      <c r="DJ130" s="205"/>
      <c r="DK130" s="205"/>
      <c r="DL130" s="205"/>
      <c r="DM130" s="205"/>
      <c r="DN130" s="205"/>
      <c r="DO130" s="205"/>
      <c r="DP130" s="205"/>
      <c r="DQ130" s="205"/>
      <c r="DR130" s="205"/>
      <c r="DS130" s="205"/>
      <c r="DT130" s="205"/>
      <c r="DU130" s="205"/>
      <c r="DV130" s="205"/>
      <c r="DW130" s="205"/>
      <c r="DX130" s="205"/>
      <c r="DY130" s="205"/>
      <c r="DZ130" s="205"/>
      <c r="EA130" s="205"/>
      <c r="EB130" s="205"/>
      <c r="EC130" s="205"/>
      <c r="ED130" s="205"/>
      <c r="EE130" s="205"/>
      <c r="EF130" s="205"/>
      <c r="EG130" s="205"/>
      <c r="EH130" s="205"/>
      <c r="EI130" s="205"/>
      <c r="EJ130" s="205"/>
      <c r="EK130" s="205"/>
      <c r="EL130" s="205"/>
      <c r="EM130" s="205"/>
      <c r="EN130" s="205"/>
      <c r="EO130" s="205"/>
      <c r="EP130" s="205"/>
      <c r="EQ130" s="205"/>
      <c r="ER130" s="205"/>
      <c r="ES130" s="205"/>
      <c r="ET130" s="205"/>
      <c r="EU130" s="205"/>
      <c r="EV130" s="205"/>
      <c r="EW130" s="205"/>
      <c r="EX130" s="205"/>
      <c r="EY130" s="205"/>
      <c r="EZ130" s="205"/>
      <c r="FA130" s="205"/>
      <c r="FB130" s="205"/>
      <c r="FC130" s="205"/>
      <c r="FD130" s="205"/>
      <c r="FE130" s="205"/>
      <c r="FF130" s="205"/>
      <c r="FG130" s="205"/>
      <c r="FH130" s="205"/>
      <c r="FI130" s="205"/>
      <c r="FJ130" s="205"/>
      <c r="FK130" s="205"/>
      <c r="FL130" s="205"/>
      <c r="FM130" s="205"/>
      <c r="FN130" s="205"/>
      <c r="FO130" s="205"/>
      <c r="FP130" s="205"/>
      <c r="FQ130" s="205"/>
      <c r="FR130" s="205"/>
      <c r="FS130" s="205"/>
      <c r="FT130" s="205"/>
      <c r="FU130" s="205"/>
      <c r="FV130" s="205"/>
      <c r="FW130" s="205"/>
      <c r="FX130" s="205"/>
      <c r="FY130" s="205"/>
      <c r="FZ130" s="205"/>
      <c r="GA130" s="205"/>
      <c r="GB130" s="205"/>
      <c r="GC130" s="205"/>
      <c r="GD130" s="205"/>
      <c r="GE130" s="205"/>
      <c r="GF130" s="205"/>
      <c r="GG130" s="205"/>
      <c r="GH130" s="205"/>
      <c r="GI130" s="205"/>
      <c r="GJ130" s="205"/>
      <c r="GK130" s="205"/>
      <c r="GL130" s="205"/>
      <c r="GM130" s="205"/>
      <c r="GN130" s="205"/>
      <c r="GO130" s="205"/>
      <c r="GP130" s="205"/>
      <c r="GQ130" s="205"/>
      <c r="GR130" s="205"/>
      <c r="GS130" s="205"/>
      <c r="GT130" s="205"/>
      <c r="GU130" s="205"/>
      <c r="GV130" s="205"/>
      <c r="GW130" s="205"/>
      <c r="GX130" s="205"/>
      <c r="GY130" s="205"/>
      <c r="GZ130" s="205"/>
      <c r="HA130" s="205"/>
      <c r="HB130" s="205"/>
      <c r="HC130" s="205"/>
      <c r="HD130" s="205"/>
      <c r="HE130" s="205"/>
      <c r="HF130" s="205"/>
      <c r="HG130" s="205"/>
      <c r="HH130" s="205"/>
      <c r="HI130" s="205"/>
      <c r="HJ130" s="205"/>
      <c r="HK130" s="205"/>
      <c r="HL130" s="205"/>
      <c r="HM130" s="205"/>
      <c r="HN130" s="205"/>
      <c r="HO130" s="205"/>
      <c r="HP130" s="205"/>
      <c r="HQ130" s="205"/>
      <c r="HR130" s="205"/>
      <c r="HS130" s="205"/>
      <c r="HT130" s="205"/>
      <c r="HU130" s="205"/>
      <c r="HV130" s="205"/>
      <c r="HW130" s="205"/>
      <c r="HX130" s="205"/>
      <c r="HY130" s="205"/>
      <c r="HZ130" s="205"/>
      <c r="IA130" s="205"/>
      <c r="IB130" s="205"/>
      <c r="IC130" s="205"/>
      <c r="ID130" s="205"/>
      <c r="IE130" s="205"/>
      <c r="IF130" s="205"/>
      <c r="IG130" s="205"/>
      <c r="IH130" s="205"/>
      <c r="II130" s="205"/>
      <c r="IJ130" s="205"/>
      <c r="IK130" s="205"/>
      <c r="IL130" s="205"/>
      <c r="IM130" s="205"/>
      <c r="IN130" s="205"/>
      <c r="IO130" s="205"/>
      <c r="IP130" s="205"/>
      <c r="IQ130" s="205"/>
      <c r="IR130" s="205"/>
      <c r="IS130" s="205"/>
      <c r="IT130" s="205"/>
      <c r="IU130" s="205"/>
      <c r="IV130" s="205"/>
      <c r="IW130" s="205"/>
      <c r="IX130" s="205"/>
      <c r="IY130" s="205"/>
      <c r="IZ130" s="205"/>
      <c r="JA130" s="205"/>
      <c r="JB130" s="205"/>
      <c r="JC130" s="205"/>
      <c r="JD130" s="205"/>
      <c r="JE130" s="205"/>
      <c r="JF130" s="205"/>
      <c r="JG130" s="205"/>
      <c r="JH130" s="205"/>
      <c r="JI130" s="205"/>
      <c r="JJ130" s="205"/>
      <c r="JK130" s="205"/>
      <c r="JL130" s="205"/>
      <c r="JM130" s="205"/>
      <c r="JN130" s="205"/>
      <c r="JO130" s="205"/>
      <c r="JP130" s="205"/>
      <c r="JQ130" s="205"/>
      <c r="JR130" s="205"/>
      <c r="JS130" s="205"/>
      <c r="JT130" s="205"/>
      <c r="JU130" s="205"/>
      <c r="JV130" s="205"/>
      <c r="JW130" s="205"/>
      <c r="JX130" s="205"/>
      <c r="JY130" s="205"/>
      <c r="JZ130" s="205"/>
      <c r="KA130" s="205"/>
      <c r="KB130" s="205"/>
      <c r="KC130" s="205"/>
      <c r="KD130" s="205"/>
      <c r="KE130" s="205"/>
      <c r="KF130" s="205"/>
      <c r="KG130" s="205"/>
      <c r="KH130" s="205"/>
      <c r="KI130" s="205"/>
      <c r="KJ130" s="205"/>
      <c r="KK130" s="205"/>
      <c r="KL130" s="205"/>
      <c r="KM130" s="205"/>
      <c r="KN130" s="205"/>
      <c r="KO130" s="205"/>
      <c r="KP130" s="205"/>
      <c r="KQ130" s="205"/>
      <c r="KR130" s="205"/>
      <c r="KS130" s="205"/>
      <c r="KT130" s="205"/>
      <c r="KU130" s="205"/>
      <c r="KV130" s="205"/>
      <c r="KW130" s="205"/>
      <c r="KX130" s="205"/>
      <c r="KY130" s="205"/>
      <c r="KZ130" s="205"/>
      <c r="LA130" s="205"/>
      <c r="LB130" s="205"/>
      <c r="LC130" s="205"/>
      <c r="LD130" s="205"/>
      <c r="LE130" s="205"/>
      <c r="LF130" s="205"/>
      <c r="LG130" s="205"/>
      <c r="LH130" s="205"/>
      <c r="LI130" s="205"/>
      <c r="LJ130" s="205"/>
      <c r="LK130" s="205"/>
      <c r="LL130" s="205"/>
      <c r="LM130" s="205"/>
      <c r="LN130" s="205"/>
      <c r="LO130" s="205"/>
      <c r="LP130" s="205"/>
      <c r="LQ130" s="205"/>
      <c r="LR130" s="205"/>
      <c r="LS130" s="205"/>
      <c r="LT130" s="205"/>
      <c r="LU130" s="205"/>
      <c r="LV130" s="205"/>
      <c r="LW130" s="205"/>
      <c r="LX130" s="205"/>
      <c r="LY130" s="205"/>
      <c r="LZ130" s="205"/>
      <c r="MA130" s="205"/>
      <c r="MB130" s="205"/>
      <c r="MC130" s="205"/>
      <c r="MD130" s="205"/>
      <c r="ME130" s="205"/>
      <c r="MF130" s="205"/>
      <c r="MG130" s="205"/>
      <c r="MH130" s="205"/>
      <c r="MI130" s="205"/>
      <c r="MJ130" s="205"/>
      <c r="MK130" s="205"/>
      <c r="ML130" s="205"/>
      <c r="MM130" s="205"/>
      <c r="MN130" s="205"/>
      <c r="MO130" s="205"/>
      <c r="MP130" s="205"/>
      <c r="MQ130" s="205"/>
      <c r="MR130" s="205"/>
      <c r="MS130" s="205"/>
      <c r="MT130" s="205"/>
      <c r="MU130" s="205"/>
      <c r="MV130" s="205"/>
      <c r="MW130" s="205"/>
      <c r="MX130" s="205"/>
      <c r="MY130" s="205"/>
      <c r="MZ130" s="205"/>
      <c r="NA130" s="205"/>
      <c r="NB130" s="205"/>
      <c r="NC130" s="205"/>
      <c r="ND130" s="205"/>
      <c r="NE130" s="205"/>
      <c r="NF130" s="205"/>
      <c r="NG130" s="205"/>
      <c r="NH130" s="205"/>
      <c r="NI130" s="205"/>
      <c r="NJ130" s="205"/>
      <c r="NK130" s="205"/>
      <c r="NL130" s="205"/>
      <c r="NM130" s="205"/>
      <c r="NN130" s="205"/>
      <c r="NO130" s="205"/>
      <c r="NP130" s="205"/>
      <c r="NQ130" s="205"/>
      <c r="NR130" s="205"/>
      <c r="NS130" s="205"/>
      <c r="NT130" s="205"/>
      <c r="NU130" s="205"/>
      <c r="NV130" s="205"/>
      <c r="NW130" s="205"/>
      <c r="NX130" s="205"/>
      <c r="NY130" s="205"/>
      <c r="NZ130" s="205"/>
      <c r="OA130" s="205"/>
      <c r="OB130" s="205"/>
      <c r="OC130" s="205"/>
      <c r="OD130" s="205"/>
      <c r="OE130" s="205"/>
      <c r="OF130" s="205"/>
      <c r="OG130" s="205"/>
      <c r="OH130" s="205"/>
      <c r="OI130" s="205"/>
      <c r="OJ130" s="205"/>
      <c r="OK130" s="205"/>
      <c r="OL130" s="205"/>
      <c r="OM130" s="205"/>
      <c r="ON130" s="205"/>
      <c r="OO130" s="205"/>
      <c r="OP130" s="205"/>
      <c r="OQ130" s="205"/>
      <c r="OR130" s="205"/>
      <c r="OS130" s="205"/>
      <c r="OT130" s="205"/>
      <c r="OU130" s="205"/>
      <c r="OV130" s="205"/>
      <c r="OW130" s="205"/>
      <c r="OX130" s="205"/>
      <c r="OY130" s="205"/>
      <c r="OZ130" s="205"/>
      <c r="PA130" s="205"/>
      <c r="PB130" s="205"/>
      <c r="PC130" s="205"/>
      <c r="PD130" s="205"/>
      <c r="PE130" s="205"/>
      <c r="PF130" s="205"/>
      <c r="PG130" s="205"/>
      <c r="PH130" s="205"/>
      <c r="PI130" s="205"/>
      <c r="PJ130" s="205"/>
      <c r="PK130" s="205"/>
      <c r="PL130" s="205"/>
      <c r="PM130" s="205"/>
      <c r="PN130" s="205"/>
      <c r="PO130" s="205"/>
      <c r="PP130" s="205"/>
      <c r="PQ130" s="205"/>
      <c r="PR130" s="205"/>
      <c r="PS130" s="205"/>
      <c r="PT130" s="205"/>
      <c r="PU130" s="205"/>
      <c r="PV130" s="205"/>
      <c r="PW130" s="205"/>
      <c r="PX130" s="205"/>
      <c r="PY130" s="205"/>
      <c r="PZ130" s="205"/>
      <c r="QA130" s="205"/>
      <c r="QB130" s="205"/>
      <c r="QC130" s="205"/>
      <c r="QD130" s="205"/>
      <c r="QE130" s="205"/>
      <c r="QF130" s="205"/>
      <c r="QG130" s="205"/>
      <c r="QH130" s="205"/>
      <c r="QI130" s="205"/>
      <c r="QJ130" s="205"/>
      <c r="QK130" s="205"/>
      <c r="QL130" s="205"/>
      <c r="QM130" s="205"/>
      <c r="QN130" s="205"/>
      <c r="QO130" s="205"/>
      <c r="QP130" s="205"/>
      <c r="QQ130" s="205"/>
      <c r="QR130" s="205"/>
      <c r="QS130" s="205"/>
      <c r="QT130" s="205"/>
      <c r="QU130" s="205"/>
      <c r="QV130" s="205"/>
      <c r="QW130" s="205"/>
      <c r="QX130" s="205"/>
      <c r="QY130" s="205"/>
      <c r="QZ130" s="205"/>
      <c r="RA130" s="205"/>
      <c r="RB130" s="205"/>
      <c r="RC130" s="205"/>
      <c r="RD130" s="205"/>
      <c r="RE130" s="205"/>
      <c r="RF130" s="205"/>
      <c r="RG130" s="205"/>
      <c r="RH130" s="205"/>
      <c r="RI130" s="205"/>
      <c r="RJ130" s="205"/>
      <c r="RK130" s="205"/>
      <c r="RL130" s="205"/>
      <c r="RM130" s="205"/>
      <c r="RN130" s="205"/>
      <c r="RO130" s="205"/>
      <c r="RP130" s="205"/>
      <c r="RQ130" s="205"/>
      <c r="RR130" s="205"/>
      <c r="RS130" s="205"/>
      <c r="RT130" s="205"/>
      <c r="RU130" s="205"/>
      <c r="RV130" s="205"/>
      <c r="RW130" s="205"/>
      <c r="RX130" s="205"/>
      <c r="RY130" s="205"/>
    </row>
    <row r="131" s="195" customFormat="1" ht="14.8" spans="1:493">
      <c r="A131" s="207"/>
      <c r="B131" s="200"/>
      <c r="C131" s="203"/>
      <c r="D131" s="203"/>
      <c r="E131" s="203"/>
      <c r="F131" s="203"/>
      <c r="G131" s="203"/>
      <c r="H131" s="200"/>
      <c r="I131" s="200"/>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5"/>
      <c r="AY131" s="205"/>
      <c r="AZ131" s="205"/>
      <c r="BA131" s="205"/>
      <c r="BB131" s="205"/>
      <c r="BC131" s="205"/>
      <c r="BD131" s="205"/>
      <c r="BE131" s="205"/>
      <c r="BF131" s="205"/>
      <c r="BG131" s="205"/>
      <c r="BH131" s="205"/>
      <c r="BI131" s="205"/>
      <c r="BJ131" s="205"/>
      <c r="BK131" s="205"/>
      <c r="BL131" s="205"/>
      <c r="BM131" s="205"/>
      <c r="BN131" s="205"/>
      <c r="BO131" s="205"/>
      <c r="BP131" s="205"/>
      <c r="BQ131" s="205"/>
      <c r="BR131" s="205"/>
      <c r="BS131" s="205"/>
      <c r="BT131" s="205"/>
      <c r="BU131" s="205"/>
      <c r="BV131" s="205"/>
      <c r="BW131" s="205"/>
      <c r="BX131" s="205"/>
      <c r="BY131" s="205"/>
      <c r="BZ131" s="205"/>
      <c r="CA131" s="205"/>
      <c r="CB131" s="205"/>
      <c r="CC131" s="205"/>
      <c r="CD131" s="205"/>
      <c r="CE131" s="205"/>
      <c r="CF131" s="205"/>
      <c r="CG131" s="205"/>
      <c r="CH131" s="205"/>
      <c r="CI131" s="205"/>
      <c r="CJ131" s="205"/>
      <c r="CK131" s="205"/>
      <c r="CL131" s="205"/>
      <c r="CM131" s="205"/>
      <c r="CN131" s="205"/>
      <c r="CO131" s="205"/>
      <c r="CP131" s="205"/>
      <c r="CQ131" s="205"/>
      <c r="CR131" s="205"/>
      <c r="CS131" s="205"/>
      <c r="CT131" s="205"/>
      <c r="CU131" s="205"/>
      <c r="CV131" s="205"/>
      <c r="CW131" s="205"/>
      <c r="CX131" s="205"/>
      <c r="CY131" s="205"/>
      <c r="CZ131" s="205"/>
      <c r="DA131" s="205"/>
      <c r="DB131" s="205"/>
      <c r="DC131" s="205"/>
      <c r="DD131" s="205"/>
      <c r="DE131" s="205"/>
      <c r="DF131" s="205"/>
      <c r="DG131" s="205"/>
      <c r="DH131" s="205"/>
      <c r="DI131" s="205"/>
      <c r="DJ131" s="205"/>
      <c r="DK131" s="205"/>
      <c r="DL131" s="205"/>
      <c r="DM131" s="205"/>
      <c r="DN131" s="205"/>
      <c r="DO131" s="205"/>
      <c r="DP131" s="205"/>
      <c r="DQ131" s="205"/>
      <c r="DR131" s="205"/>
      <c r="DS131" s="205"/>
      <c r="DT131" s="205"/>
      <c r="DU131" s="205"/>
      <c r="DV131" s="205"/>
      <c r="DW131" s="205"/>
      <c r="DX131" s="205"/>
      <c r="DY131" s="205"/>
      <c r="DZ131" s="205"/>
      <c r="EA131" s="205"/>
      <c r="EB131" s="205"/>
      <c r="EC131" s="205"/>
      <c r="ED131" s="205"/>
      <c r="EE131" s="205"/>
      <c r="EF131" s="205"/>
      <c r="EG131" s="205"/>
      <c r="EH131" s="205"/>
      <c r="EI131" s="205"/>
      <c r="EJ131" s="205"/>
      <c r="EK131" s="205"/>
      <c r="EL131" s="205"/>
      <c r="EM131" s="205"/>
      <c r="EN131" s="205"/>
      <c r="EO131" s="205"/>
      <c r="EP131" s="205"/>
      <c r="EQ131" s="205"/>
      <c r="ER131" s="205"/>
      <c r="ES131" s="205"/>
      <c r="ET131" s="205"/>
      <c r="EU131" s="205"/>
      <c r="EV131" s="205"/>
      <c r="EW131" s="205"/>
      <c r="EX131" s="205"/>
      <c r="EY131" s="205"/>
      <c r="EZ131" s="205"/>
      <c r="FA131" s="205"/>
      <c r="FB131" s="205"/>
      <c r="FC131" s="205"/>
      <c r="FD131" s="205"/>
      <c r="FE131" s="205"/>
      <c r="FF131" s="205"/>
      <c r="FG131" s="205"/>
      <c r="FH131" s="205"/>
      <c r="FI131" s="205"/>
      <c r="FJ131" s="205"/>
      <c r="FK131" s="205"/>
      <c r="FL131" s="205"/>
      <c r="FM131" s="205"/>
      <c r="FN131" s="205"/>
      <c r="FO131" s="205"/>
      <c r="FP131" s="205"/>
      <c r="FQ131" s="205"/>
      <c r="FR131" s="205"/>
      <c r="FS131" s="205"/>
      <c r="FT131" s="205"/>
      <c r="FU131" s="205"/>
      <c r="FV131" s="205"/>
      <c r="FW131" s="205"/>
      <c r="FX131" s="205"/>
      <c r="FY131" s="205"/>
      <c r="FZ131" s="205"/>
      <c r="GA131" s="205"/>
      <c r="GB131" s="205"/>
      <c r="GC131" s="205"/>
      <c r="GD131" s="205"/>
      <c r="GE131" s="205"/>
      <c r="GF131" s="205"/>
      <c r="GG131" s="205"/>
      <c r="GH131" s="205"/>
      <c r="GI131" s="205"/>
      <c r="GJ131" s="205"/>
      <c r="GK131" s="205"/>
      <c r="GL131" s="205"/>
      <c r="GM131" s="205"/>
      <c r="GN131" s="205"/>
      <c r="GO131" s="205"/>
      <c r="GP131" s="205"/>
      <c r="GQ131" s="205"/>
      <c r="GR131" s="205"/>
      <c r="GS131" s="205"/>
      <c r="GT131" s="205"/>
      <c r="GU131" s="205"/>
      <c r="GV131" s="205"/>
      <c r="GW131" s="205"/>
      <c r="GX131" s="205"/>
      <c r="GY131" s="205"/>
      <c r="GZ131" s="205"/>
      <c r="HA131" s="205"/>
      <c r="HB131" s="205"/>
      <c r="HC131" s="205"/>
      <c r="HD131" s="205"/>
      <c r="HE131" s="205"/>
      <c r="HF131" s="205"/>
      <c r="HG131" s="205"/>
      <c r="HH131" s="205"/>
      <c r="HI131" s="205"/>
      <c r="HJ131" s="205"/>
      <c r="HK131" s="205"/>
      <c r="HL131" s="205"/>
      <c r="HM131" s="205"/>
      <c r="HN131" s="205"/>
      <c r="HO131" s="205"/>
      <c r="HP131" s="205"/>
      <c r="HQ131" s="205"/>
      <c r="HR131" s="205"/>
      <c r="HS131" s="205"/>
      <c r="HT131" s="205"/>
      <c r="HU131" s="205"/>
      <c r="HV131" s="205"/>
      <c r="HW131" s="205"/>
      <c r="HX131" s="205"/>
      <c r="HY131" s="205"/>
      <c r="HZ131" s="205"/>
      <c r="IA131" s="205"/>
      <c r="IB131" s="205"/>
      <c r="IC131" s="205"/>
      <c r="ID131" s="205"/>
      <c r="IE131" s="205"/>
      <c r="IF131" s="205"/>
      <c r="IG131" s="205"/>
      <c r="IH131" s="205"/>
      <c r="II131" s="205"/>
      <c r="IJ131" s="205"/>
      <c r="IK131" s="205"/>
      <c r="IL131" s="205"/>
      <c r="IM131" s="205"/>
      <c r="IN131" s="205"/>
      <c r="IO131" s="205"/>
      <c r="IP131" s="205"/>
      <c r="IQ131" s="205"/>
      <c r="IR131" s="205"/>
      <c r="IS131" s="205"/>
      <c r="IT131" s="205"/>
      <c r="IU131" s="205"/>
      <c r="IV131" s="205"/>
      <c r="IW131" s="205"/>
      <c r="IX131" s="205"/>
      <c r="IY131" s="205"/>
      <c r="IZ131" s="205"/>
      <c r="JA131" s="205"/>
      <c r="JB131" s="205"/>
      <c r="JC131" s="205"/>
      <c r="JD131" s="205"/>
      <c r="JE131" s="205"/>
      <c r="JF131" s="205"/>
      <c r="JG131" s="205"/>
      <c r="JH131" s="205"/>
      <c r="JI131" s="205"/>
      <c r="JJ131" s="205"/>
      <c r="JK131" s="205"/>
      <c r="JL131" s="205"/>
      <c r="JM131" s="205"/>
      <c r="JN131" s="205"/>
      <c r="JO131" s="205"/>
      <c r="JP131" s="205"/>
      <c r="JQ131" s="205"/>
      <c r="JR131" s="205"/>
      <c r="JS131" s="205"/>
      <c r="JT131" s="205"/>
      <c r="JU131" s="205"/>
      <c r="JV131" s="205"/>
      <c r="JW131" s="205"/>
      <c r="JX131" s="205"/>
      <c r="JY131" s="205"/>
      <c r="JZ131" s="205"/>
      <c r="KA131" s="205"/>
      <c r="KB131" s="205"/>
      <c r="KC131" s="205"/>
      <c r="KD131" s="205"/>
      <c r="KE131" s="205"/>
      <c r="KF131" s="205"/>
      <c r="KG131" s="205"/>
      <c r="KH131" s="205"/>
      <c r="KI131" s="205"/>
      <c r="KJ131" s="205"/>
      <c r="KK131" s="205"/>
      <c r="KL131" s="205"/>
      <c r="KM131" s="205"/>
      <c r="KN131" s="205"/>
      <c r="KO131" s="205"/>
      <c r="KP131" s="205"/>
      <c r="KQ131" s="205"/>
      <c r="KR131" s="205"/>
      <c r="KS131" s="205"/>
      <c r="KT131" s="205"/>
      <c r="KU131" s="205"/>
      <c r="KV131" s="205"/>
      <c r="KW131" s="205"/>
      <c r="KX131" s="205"/>
      <c r="KY131" s="205"/>
      <c r="KZ131" s="205"/>
      <c r="LA131" s="205"/>
      <c r="LB131" s="205"/>
      <c r="LC131" s="205"/>
      <c r="LD131" s="205"/>
      <c r="LE131" s="205"/>
      <c r="LF131" s="205"/>
      <c r="LG131" s="205"/>
      <c r="LH131" s="205"/>
      <c r="LI131" s="205"/>
      <c r="LJ131" s="205"/>
      <c r="LK131" s="205"/>
      <c r="LL131" s="205"/>
      <c r="LM131" s="205"/>
      <c r="LN131" s="205"/>
      <c r="LO131" s="205"/>
      <c r="LP131" s="205"/>
      <c r="LQ131" s="205"/>
      <c r="LR131" s="205"/>
      <c r="LS131" s="205"/>
      <c r="LT131" s="205"/>
      <c r="LU131" s="205"/>
      <c r="LV131" s="205"/>
      <c r="LW131" s="205"/>
      <c r="LX131" s="205"/>
      <c r="LY131" s="205"/>
      <c r="LZ131" s="205"/>
      <c r="MA131" s="205"/>
      <c r="MB131" s="205"/>
      <c r="MC131" s="205"/>
      <c r="MD131" s="205"/>
      <c r="ME131" s="205"/>
      <c r="MF131" s="205"/>
      <c r="MG131" s="205"/>
      <c r="MH131" s="205"/>
      <c r="MI131" s="205"/>
      <c r="MJ131" s="205"/>
      <c r="MK131" s="205"/>
      <c r="ML131" s="205"/>
      <c r="MM131" s="205"/>
      <c r="MN131" s="205"/>
      <c r="MO131" s="205"/>
      <c r="MP131" s="205"/>
      <c r="MQ131" s="205"/>
      <c r="MR131" s="205"/>
      <c r="MS131" s="205"/>
      <c r="MT131" s="205"/>
      <c r="MU131" s="205"/>
      <c r="MV131" s="205"/>
      <c r="MW131" s="205"/>
      <c r="MX131" s="205"/>
      <c r="MY131" s="205"/>
      <c r="MZ131" s="205"/>
      <c r="NA131" s="205"/>
      <c r="NB131" s="205"/>
      <c r="NC131" s="205"/>
      <c r="ND131" s="205"/>
      <c r="NE131" s="205"/>
      <c r="NF131" s="205"/>
      <c r="NG131" s="205"/>
      <c r="NH131" s="205"/>
      <c r="NI131" s="205"/>
      <c r="NJ131" s="205"/>
      <c r="NK131" s="205"/>
      <c r="NL131" s="205"/>
      <c r="NM131" s="205"/>
      <c r="NN131" s="205"/>
      <c r="NO131" s="205"/>
      <c r="NP131" s="205"/>
      <c r="NQ131" s="205"/>
      <c r="NR131" s="205"/>
      <c r="NS131" s="205"/>
      <c r="NT131" s="205"/>
      <c r="NU131" s="205"/>
      <c r="NV131" s="205"/>
      <c r="NW131" s="205"/>
      <c r="NX131" s="205"/>
      <c r="NY131" s="205"/>
      <c r="NZ131" s="205"/>
      <c r="OA131" s="205"/>
      <c r="OB131" s="205"/>
      <c r="OC131" s="205"/>
      <c r="OD131" s="205"/>
      <c r="OE131" s="205"/>
      <c r="OF131" s="205"/>
      <c r="OG131" s="205"/>
      <c r="OH131" s="205"/>
      <c r="OI131" s="205"/>
      <c r="OJ131" s="205"/>
      <c r="OK131" s="205"/>
      <c r="OL131" s="205"/>
      <c r="OM131" s="205"/>
      <c r="ON131" s="205"/>
      <c r="OO131" s="205"/>
      <c r="OP131" s="205"/>
      <c r="OQ131" s="205"/>
      <c r="OR131" s="205"/>
      <c r="OS131" s="205"/>
      <c r="OT131" s="205"/>
      <c r="OU131" s="205"/>
      <c r="OV131" s="205"/>
      <c r="OW131" s="205"/>
      <c r="OX131" s="205"/>
      <c r="OY131" s="205"/>
      <c r="OZ131" s="205"/>
      <c r="PA131" s="205"/>
      <c r="PB131" s="205"/>
      <c r="PC131" s="205"/>
      <c r="PD131" s="205"/>
      <c r="PE131" s="205"/>
      <c r="PF131" s="205"/>
      <c r="PG131" s="205"/>
      <c r="PH131" s="205"/>
      <c r="PI131" s="205"/>
      <c r="PJ131" s="205"/>
      <c r="PK131" s="205"/>
      <c r="PL131" s="205"/>
      <c r="PM131" s="205"/>
      <c r="PN131" s="205"/>
      <c r="PO131" s="205"/>
      <c r="PP131" s="205"/>
      <c r="PQ131" s="205"/>
      <c r="PR131" s="205"/>
      <c r="PS131" s="205"/>
      <c r="PT131" s="205"/>
      <c r="PU131" s="205"/>
      <c r="PV131" s="205"/>
      <c r="PW131" s="205"/>
      <c r="PX131" s="205"/>
      <c r="PY131" s="205"/>
      <c r="PZ131" s="205"/>
      <c r="QA131" s="205"/>
      <c r="QB131" s="205"/>
      <c r="QC131" s="205"/>
      <c r="QD131" s="205"/>
      <c r="QE131" s="205"/>
      <c r="QF131" s="205"/>
      <c r="QG131" s="205"/>
      <c r="QH131" s="205"/>
      <c r="QI131" s="205"/>
      <c r="QJ131" s="205"/>
      <c r="QK131" s="205"/>
      <c r="QL131" s="205"/>
      <c r="QM131" s="205"/>
      <c r="QN131" s="205"/>
      <c r="QO131" s="205"/>
      <c r="QP131" s="205"/>
      <c r="QQ131" s="205"/>
      <c r="QR131" s="205"/>
      <c r="QS131" s="205"/>
      <c r="QT131" s="205"/>
      <c r="QU131" s="205"/>
      <c r="QV131" s="205"/>
      <c r="QW131" s="205"/>
      <c r="QX131" s="205"/>
      <c r="QY131" s="205"/>
      <c r="QZ131" s="205"/>
      <c r="RA131" s="205"/>
      <c r="RB131" s="205"/>
      <c r="RC131" s="205"/>
      <c r="RD131" s="205"/>
      <c r="RE131" s="205"/>
      <c r="RF131" s="205"/>
      <c r="RG131" s="205"/>
      <c r="RH131" s="205"/>
      <c r="RI131" s="205"/>
      <c r="RJ131" s="205"/>
      <c r="RK131" s="205"/>
      <c r="RL131" s="205"/>
      <c r="RM131" s="205"/>
      <c r="RN131" s="205"/>
      <c r="RO131" s="205"/>
      <c r="RP131" s="205"/>
      <c r="RQ131" s="205"/>
      <c r="RR131" s="205"/>
      <c r="RS131" s="205"/>
      <c r="RT131" s="205"/>
      <c r="RU131" s="205"/>
      <c r="RV131" s="205"/>
      <c r="RW131" s="205"/>
      <c r="RX131" s="205"/>
      <c r="RY131" s="205"/>
    </row>
    <row r="132" s="195" customFormat="1" ht="14.8" spans="1:493">
      <c r="A132" s="207"/>
      <c r="B132" s="200"/>
      <c r="C132" s="203"/>
      <c r="D132" s="203"/>
      <c r="E132" s="203"/>
      <c r="F132" s="203"/>
      <c r="G132" s="203"/>
      <c r="H132" s="200"/>
      <c r="I132" s="200"/>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5"/>
      <c r="AY132" s="205"/>
      <c r="AZ132" s="205"/>
      <c r="BA132" s="205"/>
      <c r="BB132" s="205"/>
      <c r="BC132" s="205"/>
      <c r="BD132" s="205"/>
      <c r="BE132" s="205"/>
      <c r="BF132" s="205"/>
      <c r="BG132" s="205"/>
      <c r="BH132" s="205"/>
      <c r="BI132" s="205"/>
      <c r="BJ132" s="205"/>
      <c r="BK132" s="205"/>
      <c r="BL132" s="205"/>
      <c r="BM132" s="205"/>
      <c r="BN132" s="205"/>
      <c r="BO132" s="205"/>
      <c r="BP132" s="205"/>
      <c r="BQ132" s="205"/>
      <c r="BR132" s="205"/>
      <c r="BS132" s="205"/>
      <c r="BT132" s="205"/>
      <c r="BU132" s="205"/>
      <c r="BV132" s="205"/>
      <c r="BW132" s="205"/>
      <c r="BX132" s="205"/>
      <c r="BY132" s="205"/>
      <c r="BZ132" s="205"/>
      <c r="CA132" s="205"/>
      <c r="CB132" s="205"/>
      <c r="CC132" s="205"/>
      <c r="CD132" s="205"/>
      <c r="CE132" s="205"/>
      <c r="CF132" s="205"/>
      <c r="CG132" s="205"/>
      <c r="CH132" s="205"/>
      <c r="CI132" s="205"/>
      <c r="CJ132" s="205"/>
      <c r="CK132" s="205"/>
      <c r="CL132" s="205"/>
      <c r="CM132" s="205"/>
      <c r="CN132" s="205"/>
      <c r="CO132" s="205"/>
      <c r="CP132" s="205"/>
      <c r="CQ132" s="205"/>
      <c r="CR132" s="205"/>
      <c r="CS132" s="205"/>
      <c r="CT132" s="205"/>
      <c r="CU132" s="205"/>
      <c r="CV132" s="205"/>
      <c r="CW132" s="205"/>
      <c r="CX132" s="205"/>
      <c r="CY132" s="205"/>
      <c r="CZ132" s="205"/>
      <c r="DA132" s="205"/>
      <c r="DB132" s="205"/>
      <c r="DC132" s="205"/>
      <c r="DD132" s="205"/>
      <c r="DE132" s="205"/>
      <c r="DF132" s="205"/>
      <c r="DG132" s="205"/>
      <c r="DH132" s="205"/>
      <c r="DI132" s="205"/>
      <c r="DJ132" s="205"/>
      <c r="DK132" s="205"/>
      <c r="DL132" s="205"/>
      <c r="DM132" s="205"/>
      <c r="DN132" s="205"/>
      <c r="DO132" s="205"/>
      <c r="DP132" s="205"/>
      <c r="DQ132" s="205"/>
      <c r="DR132" s="205"/>
      <c r="DS132" s="205"/>
      <c r="DT132" s="205"/>
      <c r="DU132" s="205"/>
      <c r="DV132" s="205"/>
      <c r="DW132" s="205"/>
      <c r="DX132" s="205"/>
      <c r="DY132" s="205"/>
      <c r="DZ132" s="205"/>
      <c r="EA132" s="205"/>
      <c r="EB132" s="205"/>
      <c r="EC132" s="205"/>
      <c r="ED132" s="205"/>
      <c r="EE132" s="205"/>
      <c r="EF132" s="205"/>
      <c r="EG132" s="205"/>
      <c r="EH132" s="205"/>
      <c r="EI132" s="205"/>
      <c r="EJ132" s="205"/>
      <c r="EK132" s="205"/>
      <c r="EL132" s="205"/>
      <c r="EM132" s="205"/>
      <c r="EN132" s="205"/>
      <c r="EO132" s="205"/>
      <c r="EP132" s="205"/>
      <c r="EQ132" s="205"/>
      <c r="ER132" s="205"/>
      <c r="ES132" s="205"/>
      <c r="ET132" s="205"/>
      <c r="EU132" s="205"/>
      <c r="EV132" s="205"/>
      <c r="EW132" s="205"/>
      <c r="EX132" s="205"/>
      <c r="EY132" s="205"/>
      <c r="EZ132" s="205"/>
      <c r="FA132" s="205"/>
      <c r="FB132" s="205"/>
      <c r="FC132" s="205"/>
      <c r="FD132" s="205"/>
      <c r="FE132" s="205"/>
      <c r="FF132" s="205"/>
      <c r="FG132" s="205"/>
      <c r="FH132" s="205"/>
      <c r="FI132" s="205"/>
      <c r="FJ132" s="205"/>
      <c r="FK132" s="205"/>
      <c r="FL132" s="205"/>
      <c r="FM132" s="205"/>
      <c r="FN132" s="205"/>
      <c r="FO132" s="205"/>
      <c r="FP132" s="205"/>
      <c r="FQ132" s="205"/>
      <c r="FR132" s="205"/>
      <c r="FS132" s="205"/>
      <c r="FT132" s="205"/>
      <c r="FU132" s="205"/>
      <c r="FV132" s="205"/>
      <c r="FW132" s="205"/>
      <c r="FX132" s="205"/>
      <c r="FY132" s="205"/>
      <c r="FZ132" s="205"/>
      <c r="GA132" s="205"/>
      <c r="GB132" s="205"/>
      <c r="GC132" s="205"/>
      <c r="GD132" s="205"/>
      <c r="GE132" s="205"/>
      <c r="GF132" s="205"/>
      <c r="GG132" s="205"/>
      <c r="GH132" s="205"/>
      <c r="GI132" s="205"/>
      <c r="GJ132" s="205"/>
      <c r="GK132" s="205"/>
      <c r="GL132" s="205"/>
      <c r="GM132" s="205"/>
      <c r="GN132" s="205"/>
      <c r="GO132" s="205"/>
      <c r="GP132" s="205"/>
      <c r="GQ132" s="205"/>
      <c r="GR132" s="205"/>
      <c r="GS132" s="205"/>
      <c r="GT132" s="205"/>
      <c r="GU132" s="205"/>
      <c r="GV132" s="205"/>
      <c r="GW132" s="205"/>
      <c r="GX132" s="205"/>
      <c r="GY132" s="205"/>
      <c r="GZ132" s="205"/>
      <c r="HA132" s="205"/>
      <c r="HB132" s="205"/>
      <c r="HC132" s="205"/>
      <c r="HD132" s="205"/>
      <c r="HE132" s="205"/>
      <c r="HF132" s="205"/>
      <c r="HG132" s="205"/>
      <c r="HH132" s="205"/>
      <c r="HI132" s="205"/>
      <c r="HJ132" s="205"/>
      <c r="HK132" s="205"/>
      <c r="HL132" s="205"/>
      <c r="HM132" s="205"/>
      <c r="HN132" s="205"/>
      <c r="HO132" s="205"/>
      <c r="HP132" s="205"/>
      <c r="HQ132" s="205"/>
      <c r="HR132" s="205"/>
      <c r="HS132" s="205"/>
      <c r="HT132" s="205"/>
      <c r="HU132" s="205"/>
      <c r="HV132" s="205"/>
      <c r="HW132" s="205"/>
      <c r="HX132" s="205"/>
      <c r="HY132" s="205"/>
      <c r="HZ132" s="205"/>
      <c r="IA132" s="205"/>
      <c r="IB132" s="205"/>
      <c r="IC132" s="205"/>
      <c r="ID132" s="205"/>
      <c r="IE132" s="205"/>
      <c r="IF132" s="205"/>
      <c r="IG132" s="205"/>
      <c r="IH132" s="205"/>
      <c r="II132" s="205"/>
      <c r="IJ132" s="205"/>
      <c r="IK132" s="205"/>
      <c r="IL132" s="205"/>
      <c r="IM132" s="205"/>
      <c r="IN132" s="205"/>
      <c r="IO132" s="205"/>
      <c r="IP132" s="205"/>
      <c r="IQ132" s="205"/>
      <c r="IR132" s="205"/>
      <c r="IS132" s="205"/>
      <c r="IT132" s="205"/>
      <c r="IU132" s="205"/>
      <c r="IV132" s="205"/>
      <c r="IW132" s="205"/>
      <c r="IX132" s="205"/>
      <c r="IY132" s="205"/>
      <c r="IZ132" s="205"/>
      <c r="JA132" s="205"/>
      <c r="JB132" s="205"/>
      <c r="JC132" s="205"/>
      <c r="JD132" s="205"/>
      <c r="JE132" s="205"/>
      <c r="JF132" s="205"/>
      <c r="JG132" s="205"/>
      <c r="JH132" s="205"/>
      <c r="JI132" s="205"/>
      <c r="JJ132" s="205"/>
      <c r="JK132" s="205"/>
      <c r="JL132" s="205"/>
      <c r="JM132" s="205"/>
      <c r="JN132" s="205"/>
      <c r="JO132" s="205"/>
      <c r="JP132" s="205"/>
      <c r="JQ132" s="205"/>
      <c r="JR132" s="205"/>
      <c r="JS132" s="205"/>
      <c r="JT132" s="205"/>
      <c r="JU132" s="205"/>
      <c r="JV132" s="205"/>
      <c r="JW132" s="205"/>
      <c r="JX132" s="205"/>
      <c r="JY132" s="205"/>
      <c r="JZ132" s="205"/>
      <c r="KA132" s="205"/>
      <c r="KB132" s="205"/>
      <c r="KC132" s="205"/>
      <c r="KD132" s="205"/>
      <c r="KE132" s="205"/>
      <c r="KF132" s="205"/>
      <c r="KG132" s="205"/>
      <c r="KH132" s="205"/>
      <c r="KI132" s="205"/>
      <c r="KJ132" s="205"/>
      <c r="KK132" s="205"/>
      <c r="KL132" s="205"/>
      <c r="KM132" s="205"/>
      <c r="KN132" s="205"/>
      <c r="KO132" s="205"/>
      <c r="KP132" s="205"/>
      <c r="KQ132" s="205"/>
      <c r="KR132" s="205"/>
      <c r="KS132" s="205"/>
      <c r="KT132" s="205"/>
      <c r="KU132" s="205"/>
      <c r="KV132" s="205"/>
      <c r="KW132" s="205"/>
      <c r="KX132" s="205"/>
      <c r="KY132" s="205"/>
      <c r="KZ132" s="205"/>
      <c r="LA132" s="205"/>
      <c r="LB132" s="205"/>
      <c r="LC132" s="205"/>
      <c r="LD132" s="205"/>
      <c r="LE132" s="205"/>
      <c r="LF132" s="205"/>
      <c r="LG132" s="205"/>
      <c r="LH132" s="205"/>
      <c r="LI132" s="205"/>
      <c r="LJ132" s="205"/>
      <c r="LK132" s="205"/>
      <c r="LL132" s="205"/>
      <c r="LM132" s="205"/>
      <c r="LN132" s="205"/>
      <c r="LO132" s="205"/>
      <c r="LP132" s="205"/>
      <c r="LQ132" s="205"/>
      <c r="LR132" s="205"/>
      <c r="LS132" s="205"/>
      <c r="LT132" s="205"/>
      <c r="LU132" s="205"/>
      <c r="LV132" s="205"/>
      <c r="LW132" s="205"/>
      <c r="LX132" s="205"/>
      <c r="LY132" s="205"/>
      <c r="LZ132" s="205"/>
      <c r="MA132" s="205"/>
      <c r="MB132" s="205"/>
      <c r="MC132" s="205"/>
      <c r="MD132" s="205"/>
      <c r="ME132" s="205"/>
      <c r="MF132" s="205"/>
      <c r="MG132" s="205"/>
      <c r="MH132" s="205"/>
      <c r="MI132" s="205"/>
      <c r="MJ132" s="205"/>
      <c r="MK132" s="205"/>
      <c r="ML132" s="205"/>
      <c r="MM132" s="205"/>
      <c r="MN132" s="205"/>
      <c r="MO132" s="205"/>
      <c r="MP132" s="205"/>
      <c r="MQ132" s="205"/>
      <c r="MR132" s="205"/>
      <c r="MS132" s="205"/>
      <c r="MT132" s="205"/>
      <c r="MU132" s="205"/>
      <c r="MV132" s="205"/>
      <c r="MW132" s="205"/>
      <c r="MX132" s="205"/>
      <c r="MY132" s="205"/>
      <c r="MZ132" s="205"/>
      <c r="NA132" s="205"/>
      <c r="NB132" s="205"/>
      <c r="NC132" s="205"/>
      <c r="ND132" s="205"/>
      <c r="NE132" s="205"/>
      <c r="NF132" s="205"/>
      <c r="NG132" s="205"/>
      <c r="NH132" s="205"/>
      <c r="NI132" s="205"/>
      <c r="NJ132" s="205"/>
      <c r="NK132" s="205"/>
      <c r="NL132" s="205"/>
      <c r="NM132" s="205"/>
      <c r="NN132" s="205"/>
      <c r="NO132" s="205"/>
      <c r="NP132" s="205"/>
      <c r="NQ132" s="205"/>
      <c r="NR132" s="205"/>
      <c r="NS132" s="205"/>
      <c r="NT132" s="205"/>
      <c r="NU132" s="205"/>
      <c r="NV132" s="205"/>
      <c r="NW132" s="205"/>
      <c r="NX132" s="205"/>
      <c r="NY132" s="205"/>
      <c r="NZ132" s="205"/>
      <c r="OA132" s="205"/>
      <c r="OB132" s="205"/>
      <c r="OC132" s="205"/>
      <c r="OD132" s="205"/>
      <c r="OE132" s="205"/>
      <c r="OF132" s="205"/>
      <c r="OG132" s="205"/>
      <c r="OH132" s="205"/>
      <c r="OI132" s="205"/>
      <c r="OJ132" s="205"/>
      <c r="OK132" s="205"/>
      <c r="OL132" s="205"/>
      <c r="OM132" s="205"/>
      <c r="ON132" s="205"/>
      <c r="OO132" s="205"/>
      <c r="OP132" s="205"/>
      <c r="OQ132" s="205"/>
      <c r="OR132" s="205"/>
      <c r="OS132" s="205"/>
      <c r="OT132" s="205"/>
      <c r="OU132" s="205"/>
      <c r="OV132" s="205"/>
      <c r="OW132" s="205"/>
      <c r="OX132" s="205"/>
      <c r="OY132" s="205"/>
      <c r="OZ132" s="205"/>
      <c r="PA132" s="205"/>
      <c r="PB132" s="205"/>
      <c r="PC132" s="205"/>
      <c r="PD132" s="205"/>
      <c r="PE132" s="205"/>
      <c r="PF132" s="205"/>
      <c r="PG132" s="205"/>
      <c r="PH132" s="205"/>
      <c r="PI132" s="205"/>
      <c r="PJ132" s="205"/>
      <c r="PK132" s="205"/>
      <c r="PL132" s="205"/>
      <c r="PM132" s="205"/>
      <c r="PN132" s="205"/>
      <c r="PO132" s="205"/>
      <c r="PP132" s="205"/>
      <c r="PQ132" s="205"/>
      <c r="PR132" s="205"/>
      <c r="PS132" s="205"/>
      <c r="PT132" s="205"/>
      <c r="PU132" s="205"/>
      <c r="PV132" s="205"/>
      <c r="PW132" s="205"/>
      <c r="PX132" s="205"/>
      <c r="PY132" s="205"/>
      <c r="PZ132" s="205"/>
      <c r="QA132" s="205"/>
      <c r="QB132" s="205"/>
      <c r="QC132" s="205"/>
      <c r="QD132" s="205"/>
      <c r="QE132" s="205"/>
      <c r="QF132" s="205"/>
      <c r="QG132" s="205"/>
      <c r="QH132" s="205"/>
      <c r="QI132" s="205"/>
      <c r="QJ132" s="205"/>
      <c r="QK132" s="205"/>
      <c r="QL132" s="205"/>
      <c r="QM132" s="205"/>
      <c r="QN132" s="205"/>
      <c r="QO132" s="205"/>
      <c r="QP132" s="205"/>
      <c r="QQ132" s="205"/>
      <c r="QR132" s="205"/>
      <c r="QS132" s="205"/>
      <c r="QT132" s="205"/>
      <c r="QU132" s="205"/>
      <c r="QV132" s="205"/>
      <c r="QW132" s="205"/>
      <c r="QX132" s="205"/>
      <c r="QY132" s="205"/>
      <c r="QZ132" s="205"/>
      <c r="RA132" s="205"/>
      <c r="RB132" s="205"/>
      <c r="RC132" s="205"/>
      <c r="RD132" s="205"/>
      <c r="RE132" s="205"/>
      <c r="RF132" s="205"/>
      <c r="RG132" s="205"/>
      <c r="RH132" s="205"/>
      <c r="RI132" s="205"/>
      <c r="RJ132" s="205"/>
      <c r="RK132" s="205"/>
      <c r="RL132" s="205"/>
      <c r="RM132" s="205"/>
      <c r="RN132" s="205"/>
      <c r="RO132" s="205"/>
      <c r="RP132" s="205"/>
      <c r="RQ132" s="205"/>
      <c r="RR132" s="205"/>
      <c r="RS132" s="205"/>
      <c r="RT132" s="205"/>
      <c r="RU132" s="205"/>
      <c r="RV132" s="205"/>
      <c r="RW132" s="205"/>
      <c r="RX132" s="205"/>
      <c r="RY132" s="205"/>
    </row>
    <row r="133" s="195" customFormat="1" ht="14.8" spans="1:493">
      <c r="A133" s="207"/>
      <c r="B133" s="200"/>
      <c r="C133" s="203"/>
      <c r="D133" s="203"/>
      <c r="E133" s="203"/>
      <c r="F133" s="203"/>
      <c r="G133" s="203"/>
      <c r="H133" s="200"/>
      <c r="I133" s="200"/>
      <c r="J133" s="205"/>
      <c r="K133" s="205"/>
      <c r="L133" s="205"/>
      <c r="M133" s="205"/>
      <c r="N133" s="205"/>
      <c r="O133" s="205"/>
      <c r="P133" s="205"/>
      <c r="Q133" s="205"/>
      <c r="R133" s="205"/>
      <c r="S133" s="205"/>
      <c r="T133" s="205"/>
      <c r="U133" s="205"/>
      <c r="V133" s="205"/>
      <c r="W133" s="205"/>
      <c r="X133" s="205"/>
      <c r="Y133" s="205"/>
      <c r="Z133" s="205"/>
      <c r="AA133" s="205"/>
      <c r="AB133" s="205"/>
      <c r="AC133" s="205"/>
      <c r="AD133" s="205"/>
      <c r="AE133" s="205"/>
      <c r="AF133" s="205"/>
      <c r="AG133" s="205"/>
      <c r="AH133" s="205"/>
      <c r="AI133" s="205"/>
      <c r="AJ133" s="205"/>
      <c r="AK133" s="205"/>
      <c r="AL133" s="205"/>
      <c r="AM133" s="205"/>
      <c r="AN133" s="205"/>
      <c r="AO133" s="205"/>
      <c r="AP133" s="205"/>
      <c r="AQ133" s="205"/>
      <c r="AR133" s="205"/>
      <c r="AS133" s="205"/>
      <c r="AT133" s="205"/>
      <c r="AU133" s="205"/>
      <c r="AV133" s="205"/>
      <c r="AW133" s="205"/>
      <c r="AX133" s="205"/>
      <c r="AY133" s="205"/>
      <c r="AZ133" s="205"/>
      <c r="BA133" s="205"/>
      <c r="BB133" s="205"/>
      <c r="BC133" s="205"/>
      <c r="BD133" s="205"/>
      <c r="BE133" s="205"/>
      <c r="BF133" s="205"/>
      <c r="BG133" s="205"/>
      <c r="BH133" s="205"/>
      <c r="BI133" s="205"/>
      <c r="BJ133" s="205"/>
      <c r="BK133" s="205"/>
      <c r="BL133" s="205"/>
      <c r="BM133" s="205"/>
      <c r="BN133" s="205"/>
      <c r="BO133" s="205"/>
      <c r="BP133" s="205"/>
      <c r="BQ133" s="205"/>
      <c r="BR133" s="205"/>
      <c r="BS133" s="205"/>
      <c r="BT133" s="205"/>
      <c r="BU133" s="205"/>
      <c r="BV133" s="205"/>
      <c r="BW133" s="205"/>
      <c r="BX133" s="205"/>
      <c r="BY133" s="205"/>
      <c r="BZ133" s="205"/>
      <c r="CA133" s="205"/>
      <c r="CB133" s="205"/>
      <c r="CC133" s="205"/>
      <c r="CD133" s="205"/>
      <c r="CE133" s="205"/>
      <c r="CF133" s="205"/>
      <c r="CG133" s="205"/>
      <c r="CH133" s="205"/>
      <c r="CI133" s="205"/>
      <c r="CJ133" s="205"/>
      <c r="CK133" s="205"/>
      <c r="CL133" s="205"/>
      <c r="CM133" s="205"/>
      <c r="CN133" s="205"/>
      <c r="CO133" s="205"/>
      <c r="CP133" s="205"/>
      <c r="CQ133" s="205"/>
      <c r="CR133" s="205"/>
      <c r="CS133" s="205"/>
      <c r="CT133" s="205"/>
      <c r="CU133" s="205"/>
      <c r="CV133" s="205"/>
      <c r="CW133" s="205"/>
      <c r="CX133" s="205"/>
      <c r="CY133" s="205"/>
      <c r="CZ133" s="205"/>
      <c r="DA133" s="205"/>
      <c r="DB133" s="205"/>
      <c r="DC133" s="205"/>
      <c r="DD133" s="205"/>
      <c r="DE133" s="205"/>
      <c r="DF133" s="205"/>
      <c r="DG133" s="205"/>
      <c r="DH133" s="205"/>
      <c r="DI133" s="205"/>
      <c r="DJ133" s="205"/>
      <c r="DK133" s="205"/>
      <c r="DL133" s="205"/>
      <c r="DM133" s="205"/>
      <c r="DN133" s="205"/>
      <c r="DO133" s="205"/>
      <c r="DP133" s="205"/>
      <c r="DQ133" s="205"/>
      <c r="DR133" s="205"/>
      <c r="DS133" s="205"/>
      <c r="DT133" s="205"/>
      <c r="DU133" s="205"/>
      <c r="DV133" s="205"/>
      <c r="DW133" s="205"/>
      <c r="DX133" s="205"/>
      <c r="DY133" s="205"/>
      <c r="DZ133" s="205"/>
      <c r="EA133" s="205"/>
      <c r="EB133" s="205"/>
      <c r="EC133" s="205"/>
      <c r="ED133" s="205"/>
      <c r="EE133" s="205"/>
      <c r="EF133" s="205"/>
      <c r="EG133" s="205"/>
      <c r="EH133" s="205"/>
      <c r="EI133" s="205"/>
      <c r="EJ133" s="205"/>
      <c r="EK133" s="205"/>
      <c r="EL133" s="205"/>
      <c r="EM133" s="205"/>
      <c r="EN133" s="205"/>
      <c r="EO133" s="205"/>
      <c r="EP133" s="205"/>
      <c r="EQ133" s="205"/>
      <c r="ER133" s="205"/>
      <c r="ES133" s="205"/>
      <c r="ET133" s="205"/>
      <c r="EU133" s="205"/>
      <c r="EV133" s="205"/>
      <c r="EW133" s="205"/>
      <c r="EX133" s="205"/>
      <c r="EY133" s="205"/>
      <c r="EZ133" s="205"/>
      <c r="FA133" s="205"/>
      <c r="FB133" s="205"/>
      <c r="FC133" s="205"/>
      <c r="FD133" s="205"/>
      <c r="FE133" s="205"/>
      <c r="FF133" s="205"/>
      <c r="FG133" s="205"/>
      <c r="FH133" s="205"/>
      <c r="FI133" s="205"/>
      <c r="FJ133" s="205"/>
      <c r="FK133" s="205"/>
      <c r="FL133" s="205"/>
      <c r="FM133" s="205"/>
      <c r="FN133" s="205"/>
      <c r="FO133" s="205"/>
      <c r="FP133" s="205"/>
      <c r="FQ133" s="205"/>
      <c r="FR133" s="205"/>
      <c r="FS133" s="205"/>
      <c r="FT133" s="205"/>
      <c r="FU133" s="205"/>
      <c r="FV133" s="205"/>
      <c r="FW133" s="205"/>
      <c r="FX133" s="205"/>
      <c r="FY133" s="205"/>
      <c r="FZ133" s="205"/>
      <c r="GA133" s="205"/>
      <c r="GB133" s="205"/>
      <c r="GC133" s="205"/>
      <c r="GD133" s="205"/>
      <c r="GE133" s="205"/>
      <c r="GF133" s="205"/>
      <c r="GG133" s="205"/>
      <c r="GH133" s="205"/>
      <c r="GI133" s="205"/>
      <c r="GJ133" s="205"/>
      <c r="GK133" s="205"/>
      <c r="GL133" s="205"/>
      <c r="GM133" s="205"/>
      <c r="GN133" s="205"/>
      <c r="GO133" s="205"/>
      <c r="GP133" s="205"/>
      <c r="GQ133" s="205"/>
      <c r="GR133" s="205"/>
      <c r="GS133" s="205"/>
      <c r="GT133" s="205"/>
      <c r="GU133" s="205"/>
      <c r="GV133" s="205"/>
      <c r="GW133" s="205"/>
      <c r="GX133" s="205"/>
      <c r="GY133" s="205"/>
      <c r="GZ133" s="205"/>
      <c r="HA133" s="205"/>
      <c r="HB133" s="205"/>
      <c r="HC133" s="205"/>
      <c r="HD133" s="205"/>
      <c r="HE133" s="205"/>
      <c r="HF133" s="205"/>
      <c r="HG133" s="205"/>
      <c r="HH133" s="205"/>
      <c r="HI133" s="205"/>
      <c r="HJ133" s="205"/>
      <c r="HK133" s="205"/>
      <c r="HL133" s="205"/>
      <c r="HM133" s="205"/>
      <c r="HN133" s="205"/>
      <c r="HO133" s="205"/>
      <c r="HP133" s="205"/>
      <c r="HQ133" s="205"/>
      <c r="HR133" s="205"/>
      <c r="HS133" s="205"/>
      <c r="HT133" s="205"/>
      <c r="HU133" s="205"/>
      <c r="HV133" s="205"/>
      <c r="HW133" s="205"/>
      <c r="HX133" s="205"/>
      <c r="HY133" s="205"/>
      <c r="HZ133" s="205"/>
      <c r="IA133" s="205"/>
      <c r="IB133" s="205"/>
      <c r="IC133" s="205"/>
      <c r="ID133" s="205"/>
      <c r="IE133" s="205"/>
      <c r="IF133" s="205"/>
      <c r="IG133" s="205"/>
      <c r="IH133" s="205"/>
      <c r="II133" s="205"/>
      <c r="IJ133" s="205"/>
      <c r="IK133" s="205"/>
      <c r="IL133" s="205"/>
      <c r="IM133" s="205"/>
      <c r="IN133" s="205"/>
      <c r="IO133" s="205"/>
      <c r="IP133" s="205"/>
      <c r="IQ133" s="205"/>
      <c r="IR133" s="205"/>
      <c r="IS133" s="205"/>
      <c r="IT133" s="205"/>
      <c r="IU133" s="205"/>
      <c r="IV133" s="205"/>
      <c r="IW133" s="205"/>
      <c r="IX133" s="205"/>
      <c r="IY133" s="205"/>
      <c r="IZ133" s="205"/>
      <c r="JA133" s="205"/>
      <c r="JB133" s="205"/>
      <c r="JC133" s="205"/>
      <c r="JD133" s="205"/>
      <c r="JE133" s="205"/>
      <c r="JF133" s="205"/>
      <c r="JG133" s="205"/>
      <c r="JH133" s="205"/>
      <c r="JI133" s="205"/>
      <c r="JJ133" s="205"/>
      <c r="JK133" s="205"/>
      <c r="JL133" s="205"/>
      <c r="JM133" s="205"/>
      <c r="JN133" s="205"/>
      <c r="JO133" s="205"/>
      <c r="JP133" s="205"/>
      <c r="JQ133" s="205"/>
      <c r="JR133" s="205"/>
      <c r="JS133" s="205"/>
      <c r="JT133" s="205"/>
      <c r="JU133" s="205"/>
      <c r="JV133" s="205"/>
      <c r="JW133" s="205"/>
      <c r="JX133" s="205"/>
      <c r="JY133" s="205"/>
      <c r="JZ133" s="205"/>
      <c r="KA133" s="205"/>
      <c r="KB133" s="205"/>
      <c r="KC133" s="205"/>
      <c r="KD133" s="205"/>
      <c r="KE133" s="205"/>
      <c r="KF133" s="205"/>
      <c r="KG133" s="205"/>
      <c r="KH133" s="205"/>
      <c r="KI133" s="205"/>
      <c r="KJ133" s="205"/>
      <c r="KK133" s="205"/>
      <c r="KL133" s="205"/>
      <c r="KM133" s="205"/>
      <c r="KN133" s="205"/>
      <c r="KO133" s="205"/>
      <c r="KP133" s="205"/>
      <c r="KQ133" s="205"/>
      <c r="KR133" s="205"/>
      <c r="KS133" s="205"/>
      <c r="KT133" s="205"/>
      <c r="KU133" s="205"/>
      <c r="KV133" s="205"/>
      <c r="KW133" s="205"/>
      <c r="KX133" s="205"/>
      <c r="KY133" s="205"/>
      <c r="KZ133" s="205"/>
      <c r="LA133" s="205"/>
      <c r="LB133" s="205"/>
      <c r="LC133" s="205"/>
      <c r="LD133" s="205"/>
      <c r="LE133" s="205"/>
      <c r="LF133" s="205"/>
      <c r="LG133" s="205"/>
      <c r="LH133" s="205"/>
      <c r="LI133" s="205"/>
      <c r="LJ133" s="205"/>
      <c r="LK133" s="205"/>
      <c r="LL133" s="205"/>
      <c r="LM133" s="205"/>
      <c r="LN133" s="205"/>
      <c r="LO133" s="205"/>
      <c r="LP133" s="205"/>
      <c r="LQ133" s="205"/>
      <c r="LR133" s="205"/>
      <c r="LS133" s="205"/>
      <c r="LT133" s="205"/>
      <c r="LU133" s="205"/>
      <c r="LV133" s="205"/>
      <c r="LW133" s="205"/>
      <c r="LX133" s="205"/>
      <c r="LY133" s="205"/>
      <c r="LZ133" s="205"/>
      <c r="MA133" s="205"/>
      <c r="MB133" s="205"/>
      <c r="MC133" s="205"/>
      <c r="MD133" s="205"/>
      <c r="ME133" s="205"/>
      <c r="MF133" s="205"/>
      <c r="MG133" s="205"/>
      <c r="MH133" s="205"/>
      <c r="MI133" s="205"/>
      <c r="MJ133" s="205"/>
      <c r="MK133" s="205"/>
      <c r="ML133" s="205"/>
      <c r="MM133" s="205"/>
      <c r="MN133" s="205"/>
      <c r="MO133" s="205"/>
      <c r="MP133" s="205"/>
      <c r="MQ133" s="205"/>
      <c r="MR133" s="205"/>
      <c r="MS133" s="205"/>
      <c r="MT133" s="205"/>
      <c r="MU133" s="205"/>
      <c r="MV133" s="205"/>
      <c r="MW133" s="205"/>
      <c r="MX133" s="205"/>
      <c r="MY133" s="205"/>
      <c r="MZ133" s="205"/>
      <c r="NA133" s="205"/>
      <c r="NB133" s="205"/>
      <c r="NC133" s="205"/>
      <c r="ND133" s="205"/>
      <c r="NE133" s="205"/>
      <c r="NF133" s="205"/>
      <c r="NG133" s="205"/>
      <c r="NH133" s="205"/>
      <c r="NI133" s="205"/>
      <c r="NJ133" s="205"/>
      <c r="NK133" s="205"/>
      <c r="NL133" s="205"/>
      <c r="NM133" s="205"/>
      <c r="NN133" s="205"/>
      <c r="NO133" s="205"/>
      <c r="NP133" s="205"/>
      <c r="NQ133" s="205"/>
      <c r="NR133" s="205"/>
      <c r="NS133" s="205"/>
      <c r="NT133" s="205"/>
      <c r="NU133" s="205"/>
      <c r="NV133" s="205"/>
      <c r="NW133" s="205"/>
      <c r="NX133" s="205"/>
      <c r="NY133" s="205"/>
      <c r="NZ133" s="205"/>
      <c r="OA133" s="205"/>
      <c r="OB133" s="205"/>
      <c r="OC133" s="205"/>
      <c r="OD133" s="205"/>
      <c r="OE133" s="205"/>
      <c r="OF133" s="205"/>
      <c r="OG133" s="205"/>
      <c r="OH133" s="205"/>
      <c r="OI133" s="205"/>
      <c r="OJ133" s="205"/>
      <c r="OK133" s="205"/>
      <c r="OL133" s="205"/>
      <c r="OM133" s="205"/>
      <c r="ON133" s="205"/>
      <c r="OO133" s="205"/>
      <c r="OP133" s="205"/>
      <c r="OQ133" s="205"/>
      <c r="OR133" s="205"/>
      <c r="OS133" s="205"/>
      <c r="OT133" s="205"/>
      <c r="OU133" s="205"/>
      <c r="OV133" s="205"/>
      <c r="OW133" s="205"/>
      <c r="OX133" s="205"/>
      <c r="OY133" s="205"/>
      <c r="OZ133" s="205"/>
      <c r="PA133" s="205"/>
      <c r="PB133" s="205"/>
      <c r="PC133" s="205"/>
      <c r="PD133" s="205"/>
      <c r="PE133" s="205"/>
      <c r="PF133" s="205"/>
      <c r="PG133" s="205"/>
      <c r="PH133" s="205"/>
      <c r="PI133" s="205"/>
      <c r="PJ133" s="205"/>
      <c r="PK133" s="205"/>
      <c r="PL133" s="205"/>
      <c r="PM133" s="205"/>
      <c r="PN133" s="205"/>
      <c r="PO133" s="205"/>
      <c r="PP133" s="205"/>
      <c r="PQ133" s="205"/>
      <c r="PR133" s="205"/>
      <c r="PS133" s="205"/>
      <c r="PT133" s="205"/>
      <c r="PU133" s="205"/>
      <c r="PV133" s="205"/>
      <c r="PW133" s="205"/>
      <c r="PX133" s="205"/>
      <c r="PY133" s="205"/>
      <c r="PZ133" s="205"/>
      <c r="QA133" s="205"/>
      <c r="QB133" s="205"/>
      <c r="QC133" s="205"/>
      <c r="QD133" s="205"/>
      <c r="QE133" s="205"/>
      <c r="QF133" s="205"/>
      <c r="QG133" s="205"/>
      <c r="QH133" s="205"/>
      <c r="QI133" s="205"/>
      <c r="QJ133" s="205"/>
      <c r="QK133" s="205"/>
      <c r="QL133" s="205"/>
      <c r="QM133" s="205"/>
      <c r="QN133" s="205"/>
      <c r="QO133" s="205"/>
      <c r="QP133" s="205"/>
      <c r="QQ133" s="205"/>
      <c r="QR133" s="205"/>
      <c r="QS133" s="205"/>
      <c r="QT133" s="205"/>
      <c r="QU133" s="205"/>
      <c r="QV133" s="205"/>
      <c r="QW133" s="205"/>
      <c r="QX133" s="205"/>
      <c r="QY133" s="205"/>
      <c r="QZ133" s="205"/>
      <c r="RA133" s="205"/>
      <c r="RB133" s="205"/>
      <c r="RC133" s="205"/>
      <c r="RD133" s="205"/>
      <c r="RE133" s="205"/>
      <c r="RF133" s="205"/>
      <c r="RG133" s="205"/>
      <c r="RH133" s="205"/>
      <c r="RI133" s="205"/>
      <c r="RJ133" s="205"/>
      <c r="RK133" s="205"/>
      <c r="RL133" s="205"/>
      <c r="RM133" s="205"/>
      <c r="RN133" s="205"/>
      <c r="RO133" s="205"/>
      <c r="RP133" s="205"/>
      <c r="RQ133" s="205"/>
      <c r="RR133" s="205"/>
      <c r="RS133" s="205"/>
      <c r="RT133" s="205"/>
      <c r="RU133" s="205"/>
      <c r="RV133" s="205"/>
      <c r="RW133" s="205"/>
      <c r="RX133" s="205"/>
      <c r="RY133" s="205"/>
    </row>
    <row r="134" s="195" customFormat="1" ht="14.8" spans="1:493">
      <c r="A134" s="207"/>
      <c r="B134" s="200"/>
      <c r="C134" s="203"/>
      <c r="D134" s="203"/>
      <c r="E134" s="203"/>
      <c r="F134" s="203"/>
      <c r="G134" s="203"/>
      <c r="H134" s="200"/>
      <c r="I134" s="200"/>
      <c r="J134" s="205"/>
      <c r="K134" s="205"/>
      <c r="L134" s="205"/>
      <c r="M134" s="205"/>
      <c r="N134" s="205"/>
      <c r="O134" s="205"/>
      <c r="P134" s="205"/>
      <c r="Q134" s="205"/>
      <c r="R134" s="205"/>
      <c r="S134" s="205"/>
      <c r="T134" s="205"/>
      <c r="U134" s="205"/>
      <c r="V134" s="205"/>
      <c r="W134" s="205"/>
      <c r="X134" s="205"/>
      <c r="Y134" s="205"/>
      <c r="Z134" s="205"/>
      <c r="AA134" s="205"/>
      <c r="AB134" s="205"/>
      <c r="AC134" s="205"/>
      <c r="AD134" s="205"/>
      <c r="AE134" s="205"/>
      <c r="AF134" s="205"/>
      <c r="AG134" s="205"/>
      <c r="AH134" s="205"/>
      <c r="AI134" s="205"/>
      <c r="AJ134" s="205"/>
      <c r="AK134" s="205"/>
      <c r="AL134" s="205"/>
      <c r="AM134" s="205"/>
      <c r="AN134" s="205"/>
      <c r="AO134" s="205"/>
      <c r="AP134" s="205"/>
      <c r="AQ134" s="205"/>
      <c r="AR134" s="205"/>
      <c r="AS134" s="205"/>
      <c r="AT134" s="205"/>
      <c r="AU134" s="205"/>
      <c r="AV134" s="205"/>
      <c r="AW134" s="205"/>
      <c r="AX134" s="205"/>
      <c r="AY134" s="205"/>
      <c r="AZ134" s="205"/>
      <c r="BA134" s="205"/>
      <c r="BB134" s="205"/>
      <c r="BC134" s="205"/>
      <c r="BD134" s="205"/>
      <c r="BE134" s="205"/>
      <c r="BF134" s="205"/>
      <c r="BG134" s="205"/>
      <c r="BH134" s="205"/>
      <c r="BI134" s="205"/>
      <c r="BJ134" s="205"/>
      <c r="BK134" s="205"/>
      <c r="BL134" s="205"/>
      <c r="BM134" s="205"/>
      <c r="BN134" s="205"/>
      <c r="BO134" s="205"/>
      <c r="BP134" s="205"/>
      <c r="BQ134" s="205"/>
      <c r="BR134" s="205"/>
      <c r="BS134" s="205"/>
      <c r="BT134" s="205"/>
      <c r="BU134" s="205"/>
      <c r="BV134" s="205"/>
      <c r="BW134" s="205"/>
      <c r="BX134" s="205"/>
      <c r="BY134" s="205"/>
      <c r="BZ134" s="205"/>
      <c r="CA134" s="205"/>
      <c r="CB134" s="205"/>
      <c r="CC134" s="205"/>
      <c r="CD134" s="205"/>
      <c r="CE134" s="205"/>
      <c r="CF134" s="205"/>
      <c r="CG134" s="205"/>
      <c r="CH134" s="205"/>
      <c r="CI134" s="205"/>
      <c r="CJ134" s="205"/>
      <c r="CK134" s="205"/>
      <c r="CL134" s="205"/>
      <c r="CM134" s="205"/>
      <c r="CN134" s="205"/>
      <c r="CO134" s="205"/>
      <c r="CP134" s="205"/>
      <c r="CQ134" s="205"/>
      <c r="CR134" s="205"/>
      <c r="CS134" s="205"/>
      <c r="CT134" s="205"/>
      <c r="CU134" s="205"/>
      <c r="CV134" s="205"/>
      <c r="CW134" s="205"/>
      <c r="CX134" s="205"/>
      <c r="CY134" s="205"/>
      <c r="CZ134" s="205"/>
      <c r="DA134" s="205"/>
      <c r="DB134" s="205"/>
      <c r="DC134" s="205"/>
      <c r="DD134" s="205"/>
      <c r="DE134" s="205"/>
      <c r="DF134" s="205"/>
      <c r="DG134" s="205"/>
      <c r="DH134" s="205"/>
      <c r="DI134" s="205"/>
      <c r="DJ134" s="205"/>
      <c r="DK134" s="205"/>
      <c r="DL134" s="205"/>
      <c r="DM134" s="205"/>
      <c r="DN134" s="205"/>
      <c r="DO134" s="205"/>
      <c r="DP134" s="205"/>
      <c r="DQ134" s="205"/>
      <c r="DR134" s="205"/>
      <c r="DS134" s="205"/>
      <c r="DT134" s="205"/>
      <c r="DU134" s="205"/>
      <c r="DV134" s="205"/>
      <c r="DW134" s="205"/>
      <c r="DX134" s="205"/>
      <c r="DY134" s="205"/>
      <c r="DZ134" s="205"/>
      <c r="EA134" s="205"/>
      <c r="EB134" s="205"/>
      <c r="EC134" s="205"/>
      <c r="ED134" s="205"/>
      <c r="EE134" s="205"/>
      <c r="EF134" s="205"/>
      <c r="EG134" s="205"/>
      <c r="EH134" s="205"/>
      <c r="EI134" s="205"/>
      <c r="EJ134" s="205"/>
      <c r="EK134" s="205"/>
      <c r="EL134" s="205"/>
      <c r="EM134" s="205"/>
      <c r="EN134" s="205"/>
      <c r="EO134" s="205"/>
      <c r="EP134" s="205"/>
      <c r="EQ134" s="205"/>
      <c r="ER134" s="205"/>
      <c r="ES134" s="205"/>
      <c r="ET134" s="205"/>
      <c r="EU134" s="205"/>
      <c r="EV134" s="205"/>
      <c r="EW134" s="205"/>
      <c r="EX134" s="205"/>
      <c r="EY134" s="205"/>
      <c r="EZ134" s="205"/>
      <c r="FA134" s="205"/>
      <c r="FB134" s="205"/>
      <c r="FC134" s="205"/>
      <c r="FD134" s="205"/>
      <c r="FE134" s="205"/>
      <c r="FF134" s="205"/>
      <c r="FG134" s="205"/>
      <c r="FH134" s="205"/>
      <c r="FI134" s="205"/>
      <c r="FJ134" s="205"/>
      <c r="FK134" s="205"/>
      <c r="FL134" s="205"/>
      <c r="FM134" s="205"/>
      <c r="FN134" s="205"/>
      <c r="FO134" s="205"/>
      <c r="FP134" s="205"/>
      <c r="FQ134" s="205"/>
      <c r="FR134" s="205"/>
      <c r="FS134" s="205"/>
      <c r="FT134" s="205"/>
      <c r="FU134" s="205"/>
      <c r="FV134" s="205"/>
      <c r="FW134" s="205"/>
      <c r="FX134" s="205"/>
      <c r="FY134" s="205"/>
      <c r="FZ134" s="205"/>
      <c r="GA134" s="205"/>
      <c r="GB134" s="205"/>
      <c r="GC134" s="205"/>
      <c r="GD134" s="205"/>
      <c r="GE134" s="205"/>
      <c r="GF134" s="205"/>
      <c r="GG134" s="205"/>
      <c r="GH134" s="205"/>
      <c r="GI134" s="205"/>
      <c r="GJ134" s="205"/>
      <c r="GK134" s="205"/>
      <c r="GL134" s="205"/>
      <c r="GM134" s="205"/>
      <c r="GN134" s="205"/>
      <c r="GO134" s="205"/>
      <c r="GP134" s="205"/>
      <c r="GQ134" s="205"/>
      <c r="GR134" s="205"/>
      <c r="GS134" s="205"/>
      <c r="GT134" s="205"/>
      <c r="GU134" s="205"/>
      <c r="GV134" s="205"/>
      <c r="GW134" s="205"/>
      <c r="GX134" s="205"/>
      <c r="GY134" s="205"/>
      <c r="GZ134" s="205"/>
      <c r="HA134" s="205"/>
      <c r="HB134" s="205"/>
      <c r="HC134" s="205"/>
      <c r="HD134" s="205"/>
      <c r="HE134" s="205"/>
      <c r="HF134" s="205"/>
      <c r="HG134" s="205"/>
      <c r="HH134" s="205"/>
      <c r="HI134" s="205"/>
      <c r="HJ134" s="205"/>
      <c r="HK134" s="205"/>
      <c r="HL134" s="205"/>
      <c r="HM134" s="205"/>
      <c r="HN134" s="205"/>
      <c r="HO134" s="205"/>
      <c r="HP134" s="205"/>
      <c r="HQ134" s="205"/>
      <c r="HR134" s="205"/>
      <c r="HS134" s="205"/>
      <c r="HT134" s="205"/>
      <c r="HU134" s="205"/>
      <c r="HV134" s="205"/>
      <c r="HW134" s="205"/>
      <c r="HX134" s="205"/>
      <c r="HY134" s="205"/>
      <c r="HZ134" s="205"/>
      <c r="IA134" s="205"/>
      <c r="IB134" s="205"/>
      <c r="IC134" s="205"/>
      <c r="ID134" s="205"/>
      <c r="IE134" s="205"/>
      <c r="IF134" s="205"/>
      <c r="IG134" s="205"/>
      <c r="IH134" s="205"/>
      <c r="II134" s="205"/>
      <c r="IJ134" s="205"/>
      <c r="IK134" s="205"/>
      <c r="IL134" s="205"/>
      <c r="IM134" s="205"/>
      <c r="IN134" s="205"/>
      <c r="IO134" s="205"/>
      <c r="IP134" s="205"/>
      <c r="IQ134" s="205"/>
      <c r="IR134" s="205"/>
      <c r="IS134" s="205"/>
      <c r="IT134" s="205"/>
      <c r="IU134" s="205"/>
      <c r="IV134" s="205"/>
      <c r="IW134" s="205"/>
      <c r="IX134" s="205"/>
      <c r="IY134" s="205"/>
      <c r="IZ134" s="205"/>
      <c r="JA134" s="205"/>
      <c r="JB134" s="205"/>
      <c r="JC134" s="205"/>
      <c r="JD134" s="205"/>
      <c r="JE134" s="205"/>
      <c r="JF134" s="205"/>
      <c r="JG134" s="205"/>
      <c r="JH134" s="205"/>
      <c r="JI134" s="205"/>
      <c r="JJ134" s="205"/>
      <c r="JK134" s="205"/>
      <c r="JL134" s="205"/>
      <c r="JM134" s="205"/>
      <c r="JN134" s="205"/>
      <c r="JO134" s="205"/>
      <c r="JP134" s="205"/>
      <c r="JQ134" s="205"/>
      <c r="JR134" s="205"/>
      <c r="JS134" s="205"/>
      <c r="JT134" s="205"/>
      <c r="JU134" s="205"/>
      <c r="JV134" s="205"/>
      <c r="JW134" s="205"/>
      <c r="JX134" s="205"/>
      <c r="JY134" s="205"/>
      <c r="JZ134" s="205"/>
      <c r="KA134" s="205"/>
      <c r="KB134" s="205"/>
      <c r="KC134" s="205"/>
      <c r="KD134" s="205"/>
      <c r="KE134" s="205"/>
      <c r="KF134" s="205"/>
      <c r="KG134" s="205"/>
      <c r="KH134" s="205"/>
      <c r="KI134" s="205"/>
      <c r="KJ134" s="205"/>
      <c r="KK134" s="205"/>
      <c r="KL134" s="205"/>
      <c r="KM134" s="205"/>
      <c r="KN134" s="205"/>
      <c r="KO134" s="205"/>
      <c r="KP134" s="205"/>
      <c r="KQ134" s="205"/>
      <c r="KR134" s="205"/>
      <c r="KS134" s="205"/>
      <c r="KT134" s="205"/>
      <c r="KU134" s="205"/>
      <c r="KV134" s="205"/>
      <c r="KW134" s="205"/>
      <c r="KX134" s="205"/>
      <c r="KY134" s="205"/>
      <c r="KZ134" s="205"/>
      <c r="LA134" s="205"/>
      <c r="LB134" s="205"/>
      <c r="LC134" s="205"/>
      <c r="LD134" s="205"/>
      <c r="LE134" s="205"/>
      <c r="LF134" s="205"/>
      <c r="LG134" s="205"/>
      <c r="LH134" s="205"/>
      <c r="LI134" s="205"/>
      <c r="LJ134" s="205"/>
      <c r="LK134" s="205"/>
      <c r="LL134" s="205"/>
      <c r="LM134" s="205"/>
      <c r="LN134" s="205"/>
      <c r="LO134" s="205"/>
      <c r="LP134" s="205"/>
      <c r="LQ134" s="205"/>
      <c r="LR134" s="205"/>
      <c r="LS134" s="205"/>
      <c r="LT134" s="205"/>
      <c r="LU134" s="205"/>
      <c r="LV134" s="205"/>
      <c r="LW134" s="205"/>
      <c r="LX134" s="205"/>
      <c r="LY134" s="205"/>
      <c r="LZ134" s="205"/>
      <c r="MA134" s="205"/>
      <c r="MB134" s="205"/>
      <c r="MC134" s="205"/>
      <c r="MD134" s="205"/>
      <c r="ME134" s="205"/>
      <c r="MF134" s="205"/>
      <c r="MG134" s="205"/>
      <c r="MH134" s="205"/>
      <c r="MI134" s="205"/>
      <c r="MJ134" s="205"/>
      <c r="MK134" s="205"/>
      <c r="ML134" s="205"/>
      <c r="MM134" s="205"/>
      <c r="MN134" s="205"/>
      <c r="MO134" s="205"/>
      <c r="MP134" s="205"/>
      <c r="MQ134" s="205"/>
      <c r="MR134" s="205"/>
      <c r="MS134" s="205"/>
      <c r="MT134" s="205"/>
      <c r="MU134" s="205"/>
      <c r="MV134" s="205"/>
      <c r="MW134" s="205"/>
      <c r="MX134" s="205"/>
      <c r="MY134" s="205"/>
      <c r="MZ134" s="205"/>
      <c r="NA134" s="205"/>
      <c r="NB134" s="205"/>
      <c r="NC134" s="205"/>
      <c r="ND134" s="205"/>
      <c r="NE134" s="205"/>
      <c r="NF134" s="205"/>
      <c r="NG134" s="205"/>
      <c r="NH134" s="205"/>
      <c r="NI134" s="205"/>
      <c r="NJ134" s="205"/>
      <c r="NK134" s="205"/>
      <c r="NL134" s="205"/>
      <c r="NM134" s="205"/>
      <c r="NN134" s="205"/>
      <c r="NO134" s="205"/>
      <c r="NP134" s="205"/>
      <c r="NQ134" s="205"/>
      <c r="NR134" s="205"/>
      <c r="NS134" s="205"/>
      <c r="NT134" s="205"/>
      <c r="NU134" s="205"/>
      <c r="NV134" s="205"/>
      <c r="NW134" s="205"/>
      <c r="NX134" s="205"/>
      <c r="NY134" s="205"/>
      <c r="NZ134" s="205"/>
      <c r="OA134" s="205"/>
      <c r="OB134" s="205"/>
      <c r="OC134" s="205"/>
      <c r="OD134" s="205"/>
      <c r="OE134" s="205"/>
      <c r="OF134" s="205"/>
      <c r="OG134" s="205"/>
      <c r="OH134" s="205"/>
      <c r="OI134" s="205"/>
      <c r="OJ134" s="205"/>
      <c r="OK134" s="205"/>
      <c r="OL134" s="205"/>
      <c r="OM134" s="205"/>
      <c r="ON134" s="205"/>
      <c r="OO134" s="205"/>
      <c r="OP134" s="205"/>
      <c r="OQ134" s="205"/>
      <c r="OR134" s="205"/>
      <c r="OS134" s="205"/>
      <c r="OT134" s="205"/>
      <c r="OU134" s="205"/>
      <c r="OV134" s="205"/>
      <c r="OW134" s="205"/>
      <c r="OX134" s="205"/>
      <c r="OY134" s="205"/>
      <c r="OZ134" s="205"/>
      <c r="PA134" s="205"/>
      <c r="PB134" s="205"/>
      <c r="PC134" s="205"/>
      <c r="PD134" s="205"/>
      <c r="PE134" s="205"/>
      <c r="PF134" s="205"/>
      <c r="PG134" s="205"/>
      <c r="PH134" s="205"/>
      <c r="PI134" s="205"/>
      <c r="PJ134" s="205"/>
      <c r="PK134" s="205"/>
      <c r="PL134" s="205"/>
      <c r="PM134" s="205"/>
      <c r="PN134" s="205"/>
      <c r="PO134" s="205"/>
      <c r="PP134" s="205"/>
      <c r="PQ134" s="205"/>
      <c r="PR134" s="205"/>
      <c r="PS134" s="205"/>
      <c r="PT134" s="205"/>
      <c r="PU134" s="205"/>
      <c r="PV134" s="205"/>
      <c r="PW134" s="205"/>
      <c r="PX134" s="205"/>
      <c r="PY134" s="205"/>
      <c r="PZ134" s="205"/>
      <c r="QA134" s="205"/>
      <c r="QB134" s="205"/>
      <c r="QC134" s="205"/>
      <c r="QD134" s="205"/>
      <c r="QE134" s="205"/>
      <c r="QF134" s="205"/>
      <c r="QG134" s="205"/>
      <c r="QH134" s="205"/>
      <c r="QI134" s="205"/>
      <c r="QJ134" s="205"/>
      <c r="QK134" s="205"/>
      <c r="QL134" s="205"/>
      <c r="QM134" s="205"/>
      <c r="QN134" s="205"/>
      <c r="QO134" s="205"/>
      <c r="QP134" s="205"/>
      <c r="QQ134" s="205"/>
      <c r="QR134" s="205"/>
      <c r="QS134" s="205"/>
      <c r="QT134" s="205"/>
      <c r="QU134" s="205"/>
      <c r="QV134" s="205"/>
      <c r="QW134" s="205"/>
      <c r="QX134" s="205"/>
      <c r="QY134" s="205"/>
      <c r="QZ134" s="205"/>
      <c r="RA134" s="205"/>
      <c r="RB134" s="205"/>
      <c r="RC134" s="205"/>
      <c r="RD134" s="205"/>
      <c r="RE134" s="205"/>
      <c r="RF134" s="205"/>
      <c r="RG134" s="205"/>
      <c r="RH134" s="205"/>
      <c r="RI134" s="205"/>
      <c r="RJ134" s="205"/>
      <c r="RK134" s="205"/>
      <c r="RL134" s="205"/>
      <c r="RM134" s="205"/>
      <c r="RN134" s="205"/>
      <c r="RO134" s="205"/>
      <c r="RP134" s="205"/>
      <c r="RQ134" s="205"/>
      <c r="RR134" s="205"/>
      <c r="RS134" s="205"/>
      <c r="RT134" s="205"/>
      <c r="RU134" s="205"/>
      <c r="RV134" s="205"/>
      <c r="RW134" s="205"/>
      <c r="RX134" s="205"/>
      <c r="RY134" s="205"/>
    </row>
    <row r="135" s="195" customFormat="1" ht="14.8" spans="1:493">
      <c r="A135" s="207"/>
      <c r="B135" s="200"/>
      <c r="C135" s="203"/>
      <c r="D135" s="203"/>
      <c r="E135" s="203"/>
      <c r="F135" s="203"/>
      <c r="G135" s="203"/>
      <c r="H135" s="200"/>
      <c r="I135" s="200"/>
      <c r="J135" s="205"/>
      <c r="K135" s="205"/>
      <c r="L135" s="205"/>
      <c r="M135" s="205"/>
      <c r="N135" s="205"/>
      <c r="O135" s="205"/>
      <c r="P135" s="205"/>
      <c r="Q135" s="205"/>
      <c r="R135" s="205"/>
      <c r="S135" s="205"/>
      <c r="T135" s="205"/>
      <c r="U135" s="205"/>
      <c r="V135" s="205"/>
      <c r="W135" s="205"/>
      <c r="X135" s="205"/>
      <c r="Y135" s="205"/>
      <c r="Z135" s="205"/>
      <c r="AA135" s="205"/>
      <c r="AB135" s="205"/>
      <c r="AC135" s="205"/>
      <c r="AD135" s="205"/>
      <c r="AE135" s="205"/>
      <c r="AF135" s="205"/>
      <c r="AG135" s="205"/>
      <c r="AH135" s="205"/>
      <c r="AI135" s="205"/>
      <c r="AJ135" s="205"/>
      <c r="AK135" s="205"/>
      <c r="AL135" s="205"/>
      <c r="AM135" s="205"/>
      <c r="AN135" s="205"/>
      <c r="AO135" s="205"/>
      <c r="AP135" s="205"/>
      <c r="AQ135" s="205"/>
      <c r="AR135" s="205"/>
      <c r="AS135" s="205"/>
      <c r="AT135" s="205"/>
      <c r="AU135" s="205"/>
      <c r="AV135" s="205"/>
      <c r="AW135" s="205"/>
      <c r="AX135" s="205"/>
      <c r="AY135" s="205"/>
      <c r="AZ135" s="205"/>
      <c r="BA135" s="205"/>
      <c r="BB135" s="205"/>
      <c r="BC135" s="205"/>
      <c r="BD135" s="205"/>
      <c r="BE135" s="205"/>
      <c r="BF135" s="205"/>
      <c r="BG135" s="205"/>
      <c r="BH135" s="205"/>
      <c r="BI135" s="205"/>
      <c r="BJ135" s="205"/>
      <c r="BK135" s="205"/>
      <c r="BL135" s="205"/>
      <c r="BM135" s="205"/>
      <c r="BN135" s="205"/>
      <c r="BO135" s="205"/>
      <c r="BP135" s="205"/>
      <c r="BQ135" s="205"/>
      <c r="BR135" s="205"/>
      <c r="BS135" s="205"/>
      <c r="BT135" s="205"/>
      <c r="BU135" s="205"/>
      <c r="BV135" s="205"/>
      <c r="BW135" s="205"/>
      <c r="BX135" s="205"/>
      <c r="BY135" s="205"/>
      <c r="BZ135" s="205"/>
      <c r="CA135" s="205"/>
      <c r="CB135" s="205"/>
      <c r="CC135" s="205"/>
      <c r="CD135" s="205"/>
      <c r="CE135" s="205"/>
      <c r="CF135" s="205"/>
      <c r="CG135" s="205"/>
      <c r="CH135" s="205"/>
      <c r="CI135" s="205"/>
      <c r="CJ135" s="205"/>
      <c r="CK135" s="205"/>
      <c r="CL135" s="205"/>
      <c r="CM135" s="205"/>
      <c r="CN135" s="205"/>
      <c r="CO135" s="205"/>
      <c r="CP135" s="205"/>
      <c r="CQ135" s="205"/>
      <c r="CR135" s="205"/>
      <c r="CS135" s="205"/>
      <c r="CT135" s="205"/>
      <c r="CU135" s="205"/>
      <c r="CV135" s="205"/>
      <c r="CW135" s="205"/>
      <c r="CX135" s="205"/>
      <c r="CY135" s="205"/>
      <c r="CZ135" s="205"/>
      <c r="DA135" s="205"/>
      <c r="DB135" s="205"/>
      <c r="DC135" s="205"/>
      <c r="DD135" s="205"/>
      <c r="DE135" s="205"/>
      <c r="DF135" s="205"/>
      <c r="DG135" s="205"/>
      <c r="DH135" s="205"/>
      <c r="DI135" s="205"/>
      <c r="DJ135" s="205"/>
      <c r="DK135" s="205"/>
      <c r="DL135" s="205"/>
      <c r="DM135" s="205"/>
      <c r="DN135" s="205"/>
      <c r="DO135" s="205"/>
      <c r="DP135" s="205"/>
      <c r="DQ135" s="205"/>
      <c r="DR135" s="205"/>
      <c r="DS135" s="205"/>
      <c r="DT135" s="205"/>
      <c r="DU135" s="205"/>
      <c r="DV135" s="205"/>
      <c r="DW135" s="205"/>
      <c r="DX135" s="205"/>
      <c r="DY135" s="205"/>
      <c r="DZ135" s="205"/>
      <c r="EA135" s="205"/>
      <c r="EB135" s="205"/>
      <c r="EC135" s="205"/>
      <c r="ED135" s="205"/>
      <c r="EE135" s="205"/>
      <c r="EF135" s="205"/>
      <c r="EG135" s="205"/>
      <c r="EH135" s="205"/>
      <c r="EI135" s="205"/>
      <c r="EJ135" s="205"/>
      <c r="EK135" s="205"/>
      <c r="EL135" s="205"/>
      <c r="EM135" s="205"/>
      <c r="EN135" s="205"/>
      <c r="EO135" s="205"/>
      <c r="EP135" s="205"/>
      <c r="EQ135" s="205"/>
      <c r="ER135" s="205"/>
      <c r="ES135" s="205"/>
      <c r="ET135" s="205"/>
      <c r="EU135" s="205"/>
      <c r="EV135" s="205"/>
      <c r="EW135" s="205"/>
      <c r="EX135" s="205"/>
      <c r="EY135" s="205"/>
      <c r="EZ135" s="205"/>
      <c r="FA135" s="205"/>
      <c r="FB135" s="205"/>
      <c r="FC135" s="205"/>
      <c r="FD135" s="205"/>
      <c r="FE135" s="205"/>
      <c r="FF135" s="205"/>
      <c r="FG135" s="205"/>
      <c r="FH135" s="205"/>
      <c r="FI135" s="205"/>
      <c r="FJ135" s="205"/>
      <c r="FK135" s="205"/>
      <c r="FL135" s="205"/>
      <c r="FM135" s="205"/>
      <c r="FN135" s="205"/>
      <c r="FO135" s="205"/>
      <c r="FP135" s="205"/>
      <c r="FQ135" s="205"/>
      <c r="FR135" s="205"/>
      <c r="FS135" s="205"/>
      <c r="FT135" s="205"/>
      <c r="FU135" s="205"/>
      <c r="FV135" s="205"/>
      <c r="FW135" s="205"/>
      <c r="FX135" s="205"/>
      <c r="FY135" s="205"/>
      <c r="FZ135" s="205"/>
      <c r="GA135" s="205"/>
      <c r="GB135" s="205"/>
      <c r="GC135" s="205"/>
      <c r="GD135" s="205"/>
      <c r="GE135" s="205"/>
      <c r="GF135" s="205"/>
      <c r="GG135" s="205"/>
      <c r="GH135" s="205"/>
      <c r="GI135" s="205"/>
      <c r="GJ135" s="205"/>
      <c r="GK135" s="205"/>
      <c r="GL135" s="205"/>
      <c r="GM135" s="205"/>
      <c r="GN135" s="205"/>
      <c r="GO135" s="205"/>
      <c r="GP135" s="205"/>
      <c r="GQ135" s="205"/>
      <c r="GR135" s="205"/>
      <c r="GS135" s="205"/>
      <c r="GT135" s="205"/>
      <c r="GU135" s="205"/>
      <c r="GV135" s="205"/>
      <c r="GW135" s="205"/>
      <c r="GX135" s="205"/>
      <c r="GY135" s="205"/>
      <c r="GZ135" s="205"/>
      <c r="HA135" s="205"/>
      <c r="HB135" s="205"/>
      <c r="HC135" s="205"/>
      <c r="HD135" s="205"/>
      <c r="HE135" s="205"/>
      <c r="HF135" s="205"/>
      <c r="HG135" s="205"/>
      <c r="HH135" s="205"/>
      <c r="HI135" s="205"/>
      <c r="HJ135" s="205"/>
      <c r="HK135" s="205"/>
      <c r="HL135" s="205"/>
      <c r="HM135" s="205"/>
      <c r="HN135" s="205"/>
      <c r="HO135" s="205"/>
      <c r="HP135" s="205"/>
      <c r="HQ135" s="205"/>
      <c r="HR135" s="205"/>
      <c r="HS135" s="205"/>
      <c r="HT135" s="205"/>
      <c r="HU135" s="205"/>
      <c r="HV135" s="205"/>
      <c r="HW135" s="205"/>
      <c r="HX135" s="205"/>
      <c r="HY135" s="205"/>
      <c r="HZ135" s="205"/>
      <c r="IA135" s="205"/>
      <c r="IB135" s="205"/>
      <c r="IC135" s="205"/>
      <c r="ID135" s="205"/>
      <c r="IE135" s="205"/>
      <c r="IF135" s="205"/>
      <c r="IG135" s="205"/>
      <c r="IH135" s="205"/>
      <c r="II135" s="205"/>
      <c r="IJ135" s="205"/>
      <c r="IK135" s="205"/>
      <c r="IL135" s="205"/>
      <c r="IM135" s="205"/>
      <c r="IN135" s="205"/>
      <c r="IO135" s="205"/>
      <c r="IP135" s="205"/>
      <c r="IQ135" s="205"/>
      <c r="IR135" s="205"/>
      <c r="IS135" s="205"/>
      <c r="IT135" s="205"/>
      <c r="IU135" s="205"/>
      <c r="IV135" s="205"/>
      <c r="IW135" s="205"/>
      <c r="IX135" s="205"/>
      <c r="IY135" s="205"/>
      <c r="IZ135" s="205"/>
      <c r="JA135" s="205"/>
      <c r="JB135" s="205"/>
      <c r="JC135" s="205"/>
      <c r="JD135" s="205"/>
      <c r="JE135" s="205"/>
      <c r="JF135" s="205"/>
      <c r="JG135" s="205"/>
      <c r="JH135" s="205"/>
      <c r="JI135" s="205"/>
      <c r="JJ135" s="205"/>
      <c r="JK135" s="205"/>
      <c r="JL135" s="205"/>
      <c r="JM135" s="205"/>
      <c r="JN135" s="205"/>
      <c r="JO135" s="205"/>
      <c r="JP135" s="205"/>
      <c r="JQ135" s="205"/>
      <c r="JR135" s="205"/>
      <c r="JS135" s="205"/>
      <c r="JT135" s="205"/>
      <c r="JU135" s="205"/>
      <c r="JV135" s="205"/>
      <c r="JW135" s="205"/>
      <c r="JX135" s="205"/>
      <c r="JY135" s="205"/>
      <c r="JZ135" s="205"/>
      <c r="KA135" s="205"/>
      <c r="KB135" s="205"/>
      <c r="KC135" s="205"/>
      <c r="KD135" s="205"/>
      <c r="KE135" s="205"/>
      <c r="KF135" s="205"/>
      <c r="KG135" s="205"/>
      <c r="KH135" s="205"/>
      <c r="KI135" s="205"/>
      <c r="KJ135" s="205"/>
      <c r="KK135" s="205"/>
      <c r="KL135" s="205"/>
      <c r="KM135" s="205"/>
      <c r="KN135" s="205"/>
      <c r="KO135" s="205"/>
      <c r="KP135" s="205"/>
      <c r="KQ135" s="205"/>
      <c r="KR135" s="205"/>
      <c r="KS135" s="205"/>
      <c r="KT135" s="205"/>
      <c r="KU135" s="205"/>
      <c r="KV135" s="205"/>
      <c r="KW135" s="205"/>
      <c r="KX135" s="205"/>
      <c r="KY135" s="205"/>
      <c r="KZ135" s="205"/>
      <c r="LA135" s="205"/>
      <c r="LB135" s="205"/>
      <c r="LC135" s="205"/>
      <c r="LD135" s="205"/>
      <c r="LE135" s="205"/>
      <c r="LF135" s="205"/>
      <c r="LG135" s="205"/>
      <c r="LH135" s="205"/>
      <c r="LI135" s="205"/>
      <c r="LJ135" s="205"/>
      <c r="LK135" s="205"/>
      <c r="LL135" s="205"/>
      <c r="LM135" s="205"/>
      <c r="LN135" s="205"/>
      <c r="LO135" s="205"/>
      <c r="LP135" s="205"/>
      <c r="LQ135" s="205"/>
      <c r="LR135" s="205"/>
      <c r="LS135" s="205"/>
      <c r="LT135" s="205"/>
      <c r="LU135" s="205"/>
      <c r="LV135" s="205"/>
      <c r="LW135" s="205"/>
      <c r="LX135" s="205"/>
      <c r="LY135" s="205"/>
      <c r="LZ135" s="205"/>
      <c r="MA135" s="205"/>
      <c r="MB135" s="205"/>
      <c r="MC135" s="205"/>
      <c r="MD135" s="205"/>
      <c r="ME135" s="205"/>
      <c r="MF135" s="205"/>
      <c r="MG135" s="205"/>
      <c r="MH135" s="205"/>
      <c r="MI135" s="205"/>
      <c r="MJ135" s="205"/>
      <c r="MK135" s="205"/>
      <c r="ML135" s="205"/>
      <c r="MM135" s="205"/>
      <c r="MN135" s="205"/>
      <c r="MO135" s="205"/>
      <c r="MP135" s="205"/>
      <c r="MQ135" s="205"/>
      <c r="MR135" s="205"/>
      <c r="MS135" s="205"/>
      <c r="MT135" s="205"/>
      <c r="MU135" s="205"/>
      <c r="MV135" s="205"/>
      <c r="MW135" s="205"/>
      <c r="MX135" s="205"/>
      <c r="MY135" s="205"/>
      <c r="MZ135" s="205"/>
      <c r="NA135" s="205"/>
      <c r="NB135" s="205"/>
      <c r="NC135" s="205"/>
      <c r="ND135" s="205"/>
      <c r="NE135" s="205"/>
      <c r="NF135" s="205"/>
      <c r="NG135" s="205"/>
      <c r="NH135" s="205"/>
      <c r="NI135" s="205"/>
      <c r="NJ135" s="205"/>
      <c r="NK135" s="205"/>
      <c r="NL135" s="205"/>
      <c r="NM135" s="205"/>
      <c r="NN135" s="205"/>
      <c r="NO135" s="205"/>
      <c r="NP135" s="205"/>
      <c r="NQ135" s="205"/>
      <c r="NR135" s="205"/>
      <c r="NS135" s="205"/>
      <c r="NT135" s="205"/>
      <c r="NU135" s="205"/>
      <c r="NV135" s="205"/>
      <c r="NW135" s="205"/>
      <c r="NX135" s="205"/>
      <c r="NY135" s="205"/>
      <c r="NZ135" s="205"/>
      <c r="OA135" s="205"/>
      <c r="OB135" s="205"/>
      <c r="OC135" s="205"/>
      <c r="OD135" s="205"/>
      <c r="OE135" s="205"/>
      <c r="OF135" s="205"/>
      <c r="OG135" s="205"/>
      <c r="OH135" s="205"/>
      <c r="OI135" s="205"/>
      <c r="OJ135" s="205"/>
      <c r="OK135" s="205"/>
      <c r="OL135" s="205"/>
      <c r="OM135" s="205"/>
      <c r="ON135" s="205"/>
      <c r="OO135" s="205"/>
      <c r="OP135" s="205"/>
      <c r="OQ135" s="205"/>
      <c r="OR135" s="205"/>
      <c r="OS135" s="205"/>
      <c r="OT135" s="205"/>
      <c r="OU135" s="205"/>
      <c r="OV135" s="205"/>
      <c r="OW135" s="205"/>
      <c r="OX135" s="205"/>
      <c r="OY135" s="205"/>
      <c r="OZ135" s="205"/>
      <c r="PA135" s="205"/>
      <c r="PB135" s="205"/>
      <c r="PC135" s="205"/>
      <c r="PD135" s="205"/>
      <c r="PE135" s="205"/>
      <c r="PF135" s="205"/>
      <c r="PG135" s="205"/>
      <c r="PH135" s="205"/>
      <c r="PI135" s="205"/>
      <c r="PJ135" s="205"/>
      <c r="PK135" s="205"/>
      <c r="PL135" s="205"/>
      <c r="PM135" s="205"/>
      <c r="PN135" s="205"/>
      <c r="PO135" s="205"/>
      <c r="PP135" s="205"/>
      <c r="PQ135" s="205"/>
      <c r="PR135" s="205"/>
      <c r="PS135" s="205"/>
      <c r="PT135" s="205"/>
      <c r="PU135" s="205"/>
      <c r="PV135" s="205"/>
      <c r="PW135" s="205"/>
      <c r="PX135" s="205"/>
      <c r="PY135" s="205"/>
      <c r="PZ135" s="205"/>
      <c r="QA135" s="205"/>
      <c r="QB135" s="205"/>
      <c r="QC135" s="205"/>
      <c r="QD135" s="205"/>
      <c r="QE135" s="205"/>
      <c r="QF135" s="205"/>
      <c r="QG135" s="205"/>
      <c r="QH135" s="205"/>
      <c r="QI135" s="205"/>
      <c r="QJ135" s="205"/>
      <c r="QK135" s="205"/>
      <c r="QL135" s="205"/>
      <c r="QM135" s="205"/>
      <c r="QN135" s="205"/>
      <c r="QO135" s="205"/>
      <c r="QP135" s="205"/>
      <c r="QQ135" s="205"/>
      <c r="QR135" s="205"/>
      <c r="QS135" s="205"/>
      <c r="QT135" s="205"/>
      <c r="QU135" s="205"/>
      <c r="QV135" s="205"/>
      <c r="QW135" s="205"/>
      <c r="QX135" s="205"/>
      <c r="QY135" s="205"/>
      <c r="QZ135" s="205"/>
      <c r="RA135" s="205"/>
      <c r="RB135" s="205"/>
      <c r="RC135" s="205"/>
      <c r="RD135" s="205"/>
      <c r="RE135" s="205"/>
      <c r="RF135" s="205"/>
      <c r="RG135" s="205"/>
      <c r="RH135" s="205"/>
      <c r="RI135" s="205"/>
      <c r="RJ135" s="205"/>
      <c r="RK135" s="205"/>
      <c r="RL135" s="205"/>
      <c r="RM135" s="205"/>
      <c r="RN135" s="205"/>
      <c r="RO135" s="205"/>
      <c r="RP135" s="205"/>
      <c r="RQ135" s="205"/>
      <c r="RR135" s="205"/>
      <c r="RS135" s="205"/>
      <c r="RT135" s="205"/>
      <c r="RU135" s="205"/>
      <c r="RV135" s="205"/>
      <c r="RW135" s="205"/>
      <c r="RX135" s="205"/>
      <c r="RY135" s="205"/>
    </row>
    <row r="136" s="195" customFormat="1" ht="14.8" spans="1:493">
      <c r="A136" s="207"/>
      <c r="B136" s="200"/>
      <c r="C136" s="203"/>
      <c r="D136" s="203"/>
      <c r="E136" s="203"/>
      <c r="F136" s="203"/>
      <c r="G136" s="203"/>
      <c r="H136" s="200"/>
      <c r="I136" s="200"/>
      <c r="J136" s="205"/>
      <c r="K136" s="205"/>
      <c r="L136" s="205"/>
      <c r="M136" s="205"/>
      <c r="N136" s="205"/>
      <c r="O136" s="205"/>
      <c r="P136" s="205"/>
      <c r="Q136" s="205"/>
      <c r="R136" s="205"/>
      <c r="S136" s="205"/>
      <c r="T136" s="205"/>
      <c r="U136" s="205"/>
      <c r="V136" s="205"/>
      <c r="W136" s="205"/>
      <c r="X136" s="205"/>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c r="BT136" s="205"/>
      <c r="BU136" s="205"/>
      <c r="BV136" s="205"/>
      <c r="BW136" s="205"/>
      <c r="BX136" s="205"/>
      <c r="BY136" s="205"/>
      <c r="BZ136" s="205"/>
      <c r="CA136" s="205"/>
      <c r="CB136" s="205"/>
      <c r="CC136" s="205"/>
      <c r="CD136" s="205"/>
      <c r="CE136" s="205"/>
      <c r="CF136" s="205"/>
      <c r="CG136" s="205"/>
      <c r="CH136" s="205"/>
      <c r="CI136" s="205"/>
      <c r="CJ136" s="205"/>
      <c r="CK136" s="205"/>
      <c r="CL136" s="205"/>
      <c r="CM136" s="205"/>
      <c r="CN136" s="205"/>
      <c r="CO136" s="205"/>
      <c r="CP136" s="205"/>
      <c r="CQ136" s="205"/>
      <c r="CR136" s="205"/>
      <c r="CS136" s="205"/>
      <c r="CT136" s="205"/>
      <c r="CU136" s="205"/>
      <c r="CV136" s="205"/>
      <c r="CW136" s="205"/>
      <c r="CX136" s="205"/>
      <c r="CY136" s="205"/>
      <c r="CZ136" s="205"/>
      <c r="DA136" s="205"/>
      <c r="DB136" s="205"/>
      <c r="DC136" s="205"/>
      <c r="DD136" s="205"/>
      <c r="DE136" s="205"/>
      <c r="DF136" s="205"/>
      <c r="DG136" s="205"/>
      <c r="DH136" s="205"/>
      <c r="DI136" s="205"/>
      <c r="DJ136" s="205"/>
      <c r="DK136" s="205"/>
      <c r="DL136" s="205"/>
      <c r="DM136" s="205"/>
      <c r="DN136" s="205"/>
      <c r="DO136" s="205"/>
      <c r="DP136" s="205"/>
      <c r="DQ136" s="205"/>
      <c r="DR136" s="205"/>
      <c r="DS136" s="205"/>
      <c r="DT136" s="205"/>
      <c r="DU136" s="205"/>
      <c r="DV136" s="205"/>
      <c r="DW136" s="205"/>
      <c r="DX136" s="205"/>
      <c r="DY136" s="205"/>
      <c r="DZ136" s="205"/>
      <c r="EA136" s="205"/>
      <c r="EB136" s="205"/>
      <c r="EC136" s="205"/>
      <c r="ED136" s="205"/>
      <c r="EE136" s="205"/>
      <c r="EF136" s="205"/>
      <c r="EG136" s="205"/>
      <c r="EH136" s="205"/>
      <c r="EI136" s="205"/>
      <c r="EJ136" s="205"/>
      <c r="EK136" s="205"/>
      <c r="EL136" s="205"/>
      <c r="EM136" s="205"/>
      <c r="EN136" s="205"/>
      <c r="EO136" s="205"/>
      <c r="EP136" s="205"/>
      <c r="EQ136" s="205"/>
      <c r="ER136" s="205"/>
      <c r="ES136" s="205"/>
      <c r="ET136" s="205"/>
      <c r="EU136" s="205"/>
      <c r="EV136" s="205"/>
      <c r="EW136" s="205"/>
      <c r="EX136" s="205"/>
      <c r="EY136" s="205"/>
      <c r="EZ136" s="205"/>
      <c r="FA136" s="205"/>
      <c r="FB136" s="205"/>
      <c r="FC136" s="205"/>
      <c r="FD136" s="205"/>
      <c r="FE136" s="205"/>
      <c r="FF136" s="205"/>
      <c r="FG136" s="205"/>
      <c r="FH136" s="205"/>
      <c r="FI136" s="205"/>
      <c r="FJ136" s="205"/>
      <c r="FK136" s="205"/>
      <c r="FL136" s="205"/>
      <c r="FM136" s="205"/>
      <c r="FN136" s="205"/>
      <c r="FO136" s="205"/>
      <c r="FP136" s="205"/>
      <c r="FQ136" s="205"/>
      <c r="FR136" s="205"/>
      <c r="FS136" s="205"/>
      <c r="FT136" s="205"/>
      <c r="FU136" s="205"/>
      <c r="FV136" s="205"/>
      <c r="FW136" s="205"/>
      <c r="FX136" s="205"/>
      <c r="FY136" s="205"/>
      <c r="FZ136" s="205"/>
      <c r="GA136" s="205"/>
      <c r="GB136" s="205"/>
      <c r="GC136" s="205"/>
      <c r="GD136" s="205"/>
      <c r="GE136" s="205"/>
      <c r="GF136" s="205"/>
      <c r="GG136" s="205"/>
      <c r="GH136" s="205"/>
      <c r="GI136" s="205"/>
      <c r="GJ136" s="205"/>
      <c r="GK136" s="205"/>
      <c r="GL136" s="205"/>
      <c r="GM136" s="205"/>
      <c r="GN136" s="205"/>
      <c r="GO136" s="205"/>
      <c r="GP136" s="205"/>
      <c r="GQ136" s="205"/>
      <c r="GR136" s="205"/>
      <c r="GS136" s="205"/>
      <c r="GT136" s="205"/>
      <c r="GU136" s="205"/>
      <c r="GV136" s="205"/>
      <c r="GW136" s="205"/>
      <c r="GX136" s="205"/>
      <c r="GY136" s="205"/>
      <c r="GZ136" s="205"/>
      <c r="HA136" s="205"/>
      <c r="HB136" s="205"/>
      <c r="HC136" s="205"/>
      <c r="HD136" s="205"/>
      <c r="HE136" s="205"/>
      <c r="HF136" s="205"/>
      <c r="HG136" s="205"/>
      <c r="HH136" s="205"/>
      <c r="HI136" s="205"/>
      <c r="HJ136" s="205"/>
      <c r="HK136" s="205"/>
      <c r="HL136" s="205"/>
      <c r="HM136" s="205"/>
      <c r="HN136" s="205"/>
      <c r="HO136" s="205"/>
      <c r="HP136" s="205"/>
      <c r="HQ136" s="205"/>
      <c r="HR136" s="205"/>
      <c r="HS136" s="205"/>
      <c r="HT136" s="205"/>
      <c r="HU136" s="205"/>
      <c r="HV136" s="205"/>
      <c r="HW136" s="205"/>
      <c r="HX136" s="205"/>
      <c r="HY136" s="205"/>
      <c r="HZ136" s="205"/>
      <c r="IA136" s="205"/>
      <c r="IB136" s="205"/>
      <c r="IC136" s="205"/>
      <c r="ID136" s="205"/>
      <c r="IE136" s="205"/>
      <c r="IF136" s="205"/>
      <c r="IG136" s="205"/>
      <c r="IH136" s="205"/>
      <c r="II136" s="205"/>
      <c r="IJ136" s="205"/>
      <c r="IK136" s="205"/>
      <c r="IL136" s="205"/>
      <c r="IM136" s="205"/>
      <c r="IN136" s="205"/>
      <c r="IO136" s="205"/>
      <c r="IP136" s="205"/>
      <c r="IQ136" s="205"/>
      <c r="IR136" s="205"/>
      <c r="IS136" s="205"/>
      <c r="IT136" s="205"/>
      <c r="IU136" s="205"/>
      <c r="IV136" s="205"/>
      <c r="IW136" s="205"/>
      <c r="IX136" s="205"/>
      <c r="IY136" s="205"/>
      <c r="IZ136" s="205"/>
      <c r="JA136" s="205"/>
      <c r="JB136" s="205"/>
      <c r="JC136" s="205"/>
      <c r="JD136" s="205"/>
      <c r="JE136" s="205"/>
      <c r="JF136" s="205"/>
      <c r="JG136" s="205"/>
      <c r="JH136" s="205"/>
      <c r="JI136" s="205"/>
      <c r="JJ136" s="205"/>
      <c r="JK136" s="205"/>
      <c r="JL136" s="205"/>
      <c r="JM136" s="205"/>
      <c r="JN136" s="205"/>
      <c r="JO136" s="205"/>
      <c r="JP136" s="205"/>
      <c r="JQ136" s="205"/>
      <c r="JR136" s="205"/>
      <c r="JS136" s="205"/>
      <c r="JT136" s="205"/>
      <c r="JU136" s="205"/>
      <c r="JV136" s="205"/>
      <c r="JW136" s="205"/>
      <c r="JX136" s="205"/>
      <c r="JY136" s="205"/>
      <c r="JZ136" s="205"/>
      <c r="KA136" s="205"/>
      <c r="KB136" s="205"/>
      <c r="KC136" s="205"/>
      <c r="KD136" s="205"/>
      <c r="KE136" s="205"/>
      <c r="KF136" s="205"/>
      <c r="KG136" s="205"/>
      <c r="KH136" s="205"/>
      <c r="KI136" s="205"/>
      <c r="KJ136" s="205"/>
      <c r="KK136" s="205"/>
      <c r="KL136" s="205"/>
      <c r="KM136" s="205"/>
      <c r="KN136" s="205"/>
      <c r="KO136" s="205"/>
      <c r="KP136" s="205"/>
      <c r="KQ136" s="205"/>
      <c r="KR136" s="205"/>
      <c r="KS136" s="205"/>
      <c r="KT136" s="205"/>
      <c r="KU136" s="205"/>
      <c r="KV136" s="205"/>
      <c r="KW136" s="205"/>
      <c r="KX136" s="205"/>
      <c r="KY136" s="205"/>
      <c r="KZ136" s="205"/>
      <c r="LA136" s="205"/>
      <c r="LB136" s="205"/>
      <c r="LC136" s="205"/>
      <c r="LD136" s="205"/>
      <c r="LE136" s="205"/>
      <c r="LF136" s="205"/>
      <c r="LG136" s="205"/>
      <c r="LH136" s="205"/>
      <c r="LI136" s="205"/>
      <c r="LJ136" s="205"/>
      <c r="LK136" s="205"/>
      <c r="LL136" s="205"/>
      <c r="LM136" s="205"/>
      <c r="LN136" s="205"/>
      <c r="LO136" s="205"/>
      <c r="LP136" s="205"/>
      <c r="LQ136" s="205"/>
      <c r="LR136" s="205"/>
      <c r="LS136" s="205"/>
      <c r="LT136" s="205"/>
      <c r="LU136" s="205"/>
      <c r="LV136" s="205"/>
      <c r="LW136" s="205"/>
      <c r="LX136" s="205"/>
      <c r="LY136" s="205"/>
      <c r="LZ136" s="205"/>
      <c r="MA136" s="205"/>
      <c r="MB136" s="205"/>
      <c r="MC136" s="205"/>
      <c r="MD136" s="205"/>
      <c r="ME136" s="205"/>
      <c r="MF136" s="205"/>
      <c r="MG136" s="205"/>
      <c r="MH136" s="205"/>
      <c r="MI136" s="205"/>
      <c r="MJ136" s="205"/>
      <c r="MK136" s="205"/>
      <c r="ML136" s="205"/>
      <c r="MM136" s="205"/>
      <c r="MN136" s="205"/>
      <c r="MO136" s="205"/>
      <c r="MP136" s="205"/>
      <c r="MQ136" s="205"/>
      <c r="MR136" s="205"/>
      <c r="MS136" s="205"/>
      <c r="MT136" s="205"/>
      <c r="MU136" s="205"/>
      <c r="MV136" s="205"/>
      <c r="MW136" s="205"/>
      <c r="MX136" s="205"/>
      <c r="MY136" s="205"/>
      <c r="MZ136" s="205"/>
      <c r="NA136" s="205"/>
      <c r="NB136" s="205"/>
      <c r="NC136" s="205"/>
      <c r="ND136" s="205"/>
      <c r="NE136" s="205"/>
      <c r="NF136" s="205"/>
      <c r="NG136" s="205"/>
      <c r="NH136" s="205"/>
      <c r="NI136" s="205"/>
      <c r="NJ136" s="205"/>
      <c r="NK136" s="205"/>
      <c r="NL136" s="205"/>
      <c r="NM136" s="205"/>
      <c r="NN136" s="205"/>
      <c r="NO136" s="205"/>
      <c r="NP136" s="205"/>
      <c r="NQ136" s="205"/>
      <c r="NR136" s="205"/>
      <c r="NS136" s="205"/>
      <c r="NT136" s="205"/>
      <c r="NU136" s="205"/>
      <c r="NV136" s="205"/>
      <c r="NW136" s="205"/>
      <c r="NX136" s="205"/>
      <c r="NY136" s="205"/>
      <c r="NZ136" s="205"/>
      <c r="OA136" s="205"/>
      <c r="OB136" s="205"/>
      <c r="OC136" s="205"/>
      <c r="OD136" s="205"/>
      <c r="OE136" s="205"/>
      <c r="OF136" s="205"/>
      <c r="OG136" s="205"/>
      <c r="OH136" s="205"/>
      <c r="OI136" s="205"/>
      <c r="OJ136" s="205"/>
      <c r="OK136" s="205"/>
      <c r="OL136" s="205"/>
      <c r="OM136" s="205"/>
      <c r="ON136" s="205"/>
      <c r="OO136" s="205"/>
      <c r="OP136" s="205"/>
      <c r="OQ136" s="205"/>
      <c r="OR136" s="205"/>
      <c r="OS136" s="205"/>
      <c r="OT136" s="205"/>
      <c r="OU136" s="205"/>
      <c r="OV136" s="205"/>
      <c r="OW136" s="205"/>
      <c r="OX136" s="205"/>
      <c r="OY136" s="205"/>
      <c r="OZ136" s="205"/>
      <c r="PA136" s="205"/>
      <c r="PB136" s="205"/>
      <c r="PC136" s="205"/>
      <c r="PD136" s="205"/>
      <c r="PE136" s="205"/>
      <c r="PF136" s="205"/>
      <c r="PG136" s="205"/>
      <c r="PH136" s="205"/>
      <c r="PI136" s="205"/>
      <c r="PJ136" s="205"/>
      <c r="PK136" s="205"/>
      <c r="PL136" s="205"/>
      <c r="PM136" s="205"/>
      <c r="PN136" s="205"/>
      <c r="PO136" s="205"/>
      <c r="PP136" s="205"/>
      <c r="PQ136" s="205"/>
      <c r="PR136" s="205"/>
      <c r="PS136" s="205"/>
      <c r="PT136" s="205"/>
      <c r="PU136" s="205"/>
      <c r="PV136" s="205"/>
      <c r="PW136" s="205"/>
      <c r="PX136" s="205"/>
      <c r="PY136" s="205"/>
      <c r="PZ136" s="205"/>
      <c r="QA136" s="205"/>
      <c r="QB136" s="205"/>
      <c r="QC136" s="205"/>
      <c r="QD136" s="205"/>
      <c r="QE136" s="205"/>
      <c r="QF136" s="205"/>
      <c r="QG136" s="205"/>
      <c r="QH136" s="205"/>
      <c r="QI136" s="205"/>
      <c r="QJ136" s="205"/>
      <c r="QK136" s="205"/>
      <c r="QL136" s="205"/>
      <c r="QM136" s="205"/>
      <c r="QN136" s="205"/>
      <c r="QO136" s="205"/>
      <c r="QP136" s="205"/>
      <c r="QQ136" s="205"/>
      <c r="QR136" s="205"/>
      <c r="QS136" s="205"/>
      <c r="QT136" s="205"/>
      <c r="QU136" s="205"/>
      <c r="QV136" s="205"/>
      <c r="QW136" s="205"/>
      <c r="QX136" s="205"/>
      <c r="QY136" s="205"/>
      <c r="QZ136" s="205"/>
      <c r="RA136" s="205"/>
      <c r="RB136" s="205"/>
      <c r="RC136" s="205"/>
      <c r="RD136" s="205"/>
      <c r="RE136" s="205"/>
      <c r="RF136" s="205"/>
      <c r="RG136" s="205"/>
      <c r="RH136" s="205"/>
      <c r="RI136" s="205"/>
      <c r="RJ136" s="205"/>
      <c r="RK136" s="205"/>
      <c r="RL136" s="205"/>
      <c r="RM136" s="205"/>
      <c r="RN136" s="205"/>
      <c r="RO136" s="205"/>
      <c r="RP136" s="205"/>
      <c r="RQ136" s="205"/>
      <c r="RR136" s="205"/>
      <c r="RS136" s="205"/>
      <c r="RT136" s="205"/>
      <c r="RU136" s="205"/>
      <c r="RV136" s="205"/>
      <c r="RW136" s="205"/>
      <c r="RX136" s="205"/>
      <c r="RY136" s="205"/>
    </row>
    <row r="137" s="195" customFormat="1" ht="14.8" spans="1:493">
      <c r="A137" s="207"/>
      <c r="B137" s="200"/>
      <c r="C137" s="203"/>
      <c r="D137" s="203"/>
      <c r="E137" s="203"/>
      <c r="F137" s="203"/>
      <c r="G137" s="203"/>
      <c r="H137" s="200"/>
      <c r="I137" s="200"/>
      <c r="J137" s="205"/>
      <c r="K137" s="205"/>
      <c r="L137" s="205"/>
      <c r="M137" s="205"/>
      <c r="N137" s="205"/>
      <c r="O137" s="205"/>
      <c r="P137" s="205"/>
      <c r="Q137" s="205"/>
      <c r="R137" s="205"/>
      <c r="S137" s="205"/>
      <c r="T137" s="205"/>
      <c r="U137" s="205"/>
      <c r="V137" s="205"/>
      <c r="W137" s="205"/>
      <c r="X137" s="205"/>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c r="BT137" s="205"/>
      <c r="BU137" s="205"/>
      <c r="BV137" s="205"/>
      <c r="BW137" s="205"/>
      <c r="BX137" s="205"/>
      <c r="BY137" s="205"/>
      <c r="BZ137" s="205"/>
      <c r="CA137" s="205"/>
      <c r="CB137" s="205"/>
      <c r="CC137" s="205"/>
      <c r="CD137" s="205"/>
      <c r="CE137" s="205"/>
      <c r="CF137" s="205"/>
      <c r="CG137" s="205"/>
      <c r="CH137" s="205"/>
      <c r="CI137" s="205"/>
      <c r="CJ137" s="205"/>
      <c r="CK137" s="205"/>
      <c r="CL137" s="205"/>
      <c r="CM137" s="205"/>
      <c r="CN137" s="205"/>
      <c r="CO137" s="205"/>
      <c r="CP137" s="205"/>
      <c r="CQ137" s="205"/>
      <c r="CR137" s="205"/>
      <c r="CS137" s="205"/>
      <c r="CT137" s="205"/>
      <c r="CU137" s="205"/>
      <c r="CV137" s="205"/>
      <c r="CW137" s="205"/>
      <c r="CX137" s="205"/>
      <c r="CY137" s="205"/>
      <c r="CZ137" s="205"/>
      <c r="DA137" s="205"/>
      <c r="DB137" s="205"/>
      <c r="DC137" s="205"/>
      <c r="DD137" s="205"/>
      <c r="DE137" s="205"/>
      <c r="DF137" s="205"/>
      <c r="DG137" s="205"/>
      <c r="DH137" s="205"/>
      <c r="DI137" s="205"/>
      <c r="DJ137" s="205"/>
      <c r="DK137" s="205"/>
      <c r="DL137" s="205"/>
      <c r="DM137" s="205"/>
      <c r="DN137" s="205"/>
      <c r="DO137" s="205"/>
      <c r="DP137" s="205"/>
      <c r="DQ137" s="205"/>
      <c r="DR137" s="205"/>
      <c r="DS137" s="205"/>
      <c r="DT137" s="205"/>
      <c r="DU137" s="205"/>
      <c r="DV137" s="205"/>
      <c r="DW137" s="205"/>
      <c r="DX137" s="205"/>
      <c r="DY137" s="205"/>
      <c r="DZ137" s="205"/>
      <c r="EA137" s="205"/>
      <c r="EB137" s="205"/>
      <c r="EC137" s="205"/>
      <c r="ED137" s="205"/>
      <c r="EE137" s="205"/>
      <c r="EF137" s="205"/>
      <c r="EG137" s="205"/>
      <c r="EH137" s="205"/>
      <c r="EI137" s="205"/>
      <c r="EJ137" s="205"/>
      <c r="EK137" s="205"/>
      <c r="EL137" s="205"/>
      <c r="EM137" s="205"/>
      <c r="EN137" s="205"/>
      <c r="EO137" s="205"/>
      <c r="EP137" s="205"/>
      <c r="EQ137" s="205"/>
      <c r="ER137" s="205"/>
      <c r="ES137" s="205"/>
      <c r="ET137" s="205"/>
      <c r="EU137" s="205"/>
      <c r="EV137" s="205"/>
      <c r="EW137" s="205"/>
      <c r="EX137" s="205"/>
      <c r="EY137" s="205"/>
      <c r="EZ137" s="205"/>
      <c r="FA137" s="205"/>
      <c r="FB137" s="205"/>
      <c r="FC137" s="205"/>
      <c r="FD137" s="205"/>
      <c r="FE137" s="205"/>
      <c r="FF137" s="205"/>
      <c r="FG137" s="205"/>
      <c r="FH137" s="205"/>
      <c r="FI137" s="205"/>
      <c r="FJ137" s="205"/>
      <c r="FK137" s="205"/>
      <c r="FL137" s="205"/>
      <c r="FM137" s="205"/>
      <c r="FN137" s="205"/>
      <c r="FO137" s="205"/>
      <c r="FP137" s="205"/>
      <c r="FQ137" s="205"/>
      <c r="FR137" s="205"/>
      <c r="FS137" s="205"/>
      <c r="FT137" s="205"/>
      <c r="FU137" s="205"/>
      <c r="FV137" s="205"/>
      <c r="FW137" s="205"/>
      <c r="FX137" s="205"/>
      <c r="FY137" s="205"/>
      <c r="FZ137" s="205"/>
      <c r="GA137" s="205"/>
      <c r="GB137" s="205"/>
      <c r="GC137" s="205"/>
      <c r="GD137" s="205"/>
      <c r="GE137" s="205"/>
      <c r="GF137" s="205"/>
      <c r="GG137" s="205"/>
      <c r="GH137" s="205"/>
      <c r="GI137" s="205"/>
      <c r="GJ137" s="205"/>
      <c r="GK137" s="205"/>
      <c r="GL137" s="205"/>
      <c r="GM137" s="205"/>
      <c r="GN137" s="205"/>
      <c r="GO137" s="205"/>
      <c r="GP137" s="205"/>
      <c r="GQ137" s="205"/>
      <c r="GR137" s="205"/>
      <c r="GS137" s="205"/>
      <c r="GT137" s="205"/>
      <c r="GU137" s="205"/>
      <c r="GV137" s="205"/>
      <c r="GW137" s="205"/>
      <c r="GX137" s="205"/>
      <c r="GY137" s="205"/>
      <c r="GZ137" s="205"/>
      <c r="HA137" s="205"/>
      <c r="HB137" s="205"/>
      <c r="HC137" s="205"/>
      <c r="HD137" s="205"/>
      <c r="HE137" s="205"/>
      <c r="HF137" s="205"/>
      <c r="HG137" s="205"/>
      <c r="HH137" s="205"/>
      <c r="HI137" s="205"/>
      <c r="HJ137" s="205"/>
      <c r="HK137" s="205"/>
      <c r="HL137" s="205"/>
      <c r="HM137" s="205"/>
      <c r="HN137" s="205"/>
      <c r="HO137" s="205"/>
      <c r="HP137" s="205"/>
      <c r="HQ137" s="205"/>
      <c r="HR137" s="205"/>
      <c r="HS137" s="205"/>
      <c r="HT137" s="205"/>
      <c r="HU137" s="205"/>
      <c r="HV137" s="205"/>
      <c r="HW137" s="205"/>
      <c r="HX137" s="205"/>
      <c r="HY137" s="205"/>
      <c r="HZ137" s="205"/>
      <c r="IA137" s="205"/>
      <c r="IB137" s="205"/>
      <c r="IC137" s="205"/>
      <c r="ID137" s="205"/>
      <c r="IE137" s="205"/>
      <c r="IF137" s="205"/>
      <c r="IG137" s="205"/>
      <c r="IH137" s="205"/>
      <c r="II137" s="205"/>
      <c r="IJ137" s="205"/>
      <c r="IK137" s="205"/>
      <c r="IL137" s="205"/>
      <c r="IM137" s="205"/>
      <c r="IN137" s="205"/>
      <c r="IO137" s="205"/>
      <c r="IP137" s="205"/>
      <c r="IQ137" s="205"/>
      <c r="IR137" s="205"/>
      <c r="IS137" s="205"/>
      <c r="IT137" s="205"/>
      <c r="IU137" s="205"/>
      <c r="IV137" s="205"/>
      <c r="IW137" s="205"/>
      <c r="IX137" s="205"/>
      <c r="IY137" s="205"/>
      <c r="IZ137" s="205"/>
      <c r="JA137" s="205"/>
      <c r="JB137" s="205"/>
      <c r="JC137" s="205"/>
      <c r="JD137" s="205"/>
      <c r="JE137" s="205"/>
      <c r="JF137" s="205"/>
      <c r="JG137" s="205"/>
      <c r="JH137" s="205"/>
      <c r="JI137" s="205"/>
      <c r="JJ137" s="205"/>
      <c r="JK137" s="205"/>
      <c r="JL137" s="205"/>
      <c r="JM137" s="205"/>
      <c r="JN137" s="205"/>
      <c r="JO137" s="205"/>
      <c r="JP137" s="205"/>
      <c r="JQ137" s="205"/>
      <c r="JR137" s="205"/>
      <c r="JS137" s="205"/>
      <c r="JT137" s="205"/>
      <c r="JU137" s="205"/>
      <c r="JV137" s="205"/>
      <c r="JW137" s="205"/>
      <c r="JX137" s="205"/>
      <c r="JY137" s="205"/>
      <c r="JZ137" s="205"/>
      <c r="KA137" s="205"/>
      <c r="KB137" s="205"/>
      <c r="KC137" s="205"/>
      <c r="KD137" s="205"/>
      <c r="KE137" s="205"/>
      <c r="KF137" s="205"/>
      <c r="KG137" s="205"/>
      <c r="KH137" s="205"/>
      <c r="KI137" s="205"/>
      <c r="KJ137" s="205"/>
      <c r="KK137" s="205"/>
      <c r="KL137" s="205"/>
      <c r="KM137" s="205"/>
      <c r="KN137" s="205"/>
      <c r="KO137" s="205"/>
      <c r="KP137" s="205"/>
      <c r="KQ137" s="205"/>
      <c r="KR137" s="205"/>
      <c r="KS137" s="205"/>
      <c r="KT137" s="205"/>
      <c r="KU137" s="205"/>
      <c r="KV137" s="205"/>
      <c r="KW137" s="205"/>
      <c r="KX137" s="205"/>
      <c r="KY137" s="205"/>
      <c r="KZ137" s="205"/>
      <c r="LA137" s="205"/>
      <c r="LB137" s="205"/>
      <c r="LC137" s="205"/>
      <c r="LD137" s="205"/>
      <c r="LE137" s="205"/>
      <c r="LF137" s="205"/>
      <c r="LG137" s="205"/>
      <c r="LH137" s="205"/>
      <c r="LI137" s="205"/>
      <c r="LJ137" s="205"/>
      <c r="LK137" s="205"/>
      <c r="LL137" s="205"/>
      <c r="LM137" s="205"/>
      <c r="LN137" s="205"/>
      <c r="LO137" s="205"/>
      <c r="LP137" s="205"/>
      <c r="LQ137" s="205"/>
      <c r="LR137" s="205"/>
      <c r="LS137" s="205"/>
      <c r="LT137" s="205"/>
      <c r="LU137" s="205"/>
      <c r="LV137" s="205"/>
      <c r="LW137" s="205"/>
      <c r="LX137" s="205"/>
      <c r="LY137" s="205"/>
      <c r="LZ137" s="205"/>
      <c r="MA137" s="205"/>
      <c r="MB137" s="205"/>
      <c r="MC137" s="205"/>
      <c r="MD137" s="205"/>
      <c r="ME137" s="205"/>
      <c r="MF137" s="205"/>
      <c r="MG137" s="205"/>
      <c r="MH137" s="205"/>
      <c r="MI137" s="205"/>
      <c r="MJ137" s="205"/>
      <c r="MK137" s="205"/>
      <c r="ML137" s="205"/>
      <c r="MM137" s="205"/>
      <c r="MN137" s="205"/>
      <c r="MO137" s="205"/>
      <c r="MP137" s="205"/>
      <c r="MQ137" s="205"/>
      <c r="MR137" s="205"/>
      <c r="MS137" s="205"/>
      <c r="MT137" s="205"/>
      <c r="MU137" s="205"/>
      <c r="MV137" s="205"/>
      <c r="MW137" s="205"/>
      <c r="MX137" s="205"/>
      <c r="MY137" s="205"/>
      <c r="MZ137" s="205"/>
      <c r="NA137" s="205"/>
      <c r="NB137" s="205"/>
      <c r="NC137" s="205"/>
      <c r="ND137" s="205"/>
      <c r="NE137" s="205"/>
      <c r="NF137" s="205"/>
      <c r="NG137" s="205"/>
      <c r="NH137" s="205"/>
      <c r="NI137" s="205"/>
      <c r="NJ137" s="205"/>
      <c r="NK137" s="205"/>
      <c r="NL137" s="205"/>
      <c r="NM137" s="205"/>
      <c r="NN137" s="205"/>
      <c r="NO137" s="205"/>
      <c r="NP137" s="205"/>
      <c r="NQ137" s="205"/>
      <c r="NR137" s="205"/>
      <c r="NS137" s="205"/>
      <c r="NT137" s="205"/>
      <c r="NU137" s="205"/>
      <c r="NV137" s="205"/>
      <c r="NW137" s="205"/>
      <c r="NX137" s="205"/>
      <c r="NY137" s="205"/>
      <c r="NZ137" s="205"/>
      <c r="OA137" s="205"/>
      <c r="OB137" s="205"/>
      <c r="OC137" s="205"/>
      <c r="OD137" s="205"/>
      <c r="OE137" s="205"/>
      <c r="OF137" s="205"/>
      <c r="OG137" s="205"/>
      <c r="OH137" s="205"/>
      <c r="OI137" s="205"/>
      <c r="OJ137" s="205"/>
      <c r="OK137" s="205"/>
      <c r="OL137" s="205"/>
      <c r="OM137" s="205"/>
      <c r="ON137" s="205"/>
      <c r="OO137" s="205"/>
      <c r="OP137" s="205"/>
      <c r="OQ137" s="205"/>
      <c r="OR137" s="205"/>
      <c r="OS137" s="205"/>
      <c r="OT137" s="205"/>
      <c r="OU137" s="205"/>
      <c r="OV137" s="205"/>
      <c r="OW137" s="205"/>
      <c r="OX137" s="205"/>
      <c r="OY137" s="205"/>
      <c r="OZ137" s="205"/>
      <c r="PA137" s="205"/>
      <c r="PB137" s="205"/>
      <c r="PC137" s="205"/>
      <c r="PD137" s="205"/>
      <c r="PE137" s="205"/>
      <c r="PF137" s="205"/>
      <c r="PG137" s="205"/>
      <c r="PH137" s="205"/>
      <c r="PI137" s="205"/>
      <c r="PJ137" s="205"/>
      <c r="PK137" s="205"/>
      <c r="PL137" s="205"/>
      <c r="PM137" s="205"/>
      <c r="PN137" s="205"/>
      <c r="PO137" s="205"/>
      <c r="PP137" s="205"/>
      <c r="PQ137" s="205"/>
      <c r="PR137" s="205"/>
      <c r="PS137" s="205"/>
      <c r="PT137" s="205"/>
      <c r="PU137" s="205"/>
      <c r="PV137" s="205"/>
      <c r="PW137" s="205"/>
      <c r="PX137" s="205"/>
      <c r="PY137" s="205"/>
      <c r="PZ137" s="205"/>
      <c r="QA137" s="205"/>
      <c r="QB137" s="205"/>
      <c r="QC137" s="205"/>
      <c r="QD137" s="205"/>
      <c r="QE137" s="205"/>
      <c r="QF137" s="205"/>
      <c r="QG137" s="205"/>
      <c r="QH137" s="205"/>
      <c r="QI137" s="205"/>
      <c r="QJ137" s="205"/>
      <c r="QK137" s="205"/>
      <c r="QL137" s="205"/>
      <c r="QM137" s="205"/>
      <c r="QN137" s="205"/>
      <c r="QO137" s="205"/>
      <c r="QP137" s="205"/>
      <c r="QQ137" s="205"/>
      <c r="QR137" s="205"/>
      <c r="QS137" s="205"/>
      <c r="QT137" s="205"/>
      <c r="QU137" s="205"/>
      <c r="QV137" s="205"/>
      <c r="QW137" s="205"/>
      <c r="QX137" s="205"/>
      <c r="QY137" s="205"/>
      <c r="QZ137" s="205"/>
      <c r="RA137" s="205"/>
      <c r="RB137" s="205"/>
      <c r="RC137" s="205"/>
      <c r="RD137" s="205"/>
      <c r="RE137" s="205"/>
      <c r="RF137" s="205"/>
      <c r="RG137" s="205"/>
      <c r="RH137" s="205"/>
      <c r="RI137" s="205"/>
      <c r="RJ137" s="205"/>
      <c r="RK137" s="205"/>
      <c r="RL137" s="205"/>
      <c r="RM137" s="205"/>
      <c r="RN137" s="205"/>
      <c r="RO137" s="205"/>
      <c r="RP137" s="205"/>
      <c r="RQ137" s="205"/>
      <c r="RR137" s="205"/>
      <c r="RS137" s="205"/>
      <c r="RT137" s="205"/>
      <c r="RU137" s="205"/>
      <c r="RV137" s="205"/>
      <c r="RW137" s="205"/>
      <c r="RX137" s="205"/>
      <c r="RY137" s="205"/>
    </row>
    <row r="138" s="195" customFormat="1" ht="14.8" spans="1:493">
      <c r="A138" s="207"/>
      <c r="B138" s="200"/>
      <c r="C138" s="203"/>
      <c r="D138" s="203"/>
      <c r="E138" s="203"/>
      <c r="F138" s="203"/>
      <c r="G138" s="203"/>
      <c r="H138" s="200"/>
      <c r="I138" s="200"/>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c r="BT138" s="205"/>
      <c r="BU138" s="205"/>
      <c r="BV138" s="205"/>
      <c r="BW138" s="205"/>
      <c r="BX138" s="205"/>
      <c r="BY138" s="205"/>
      <c r="BZ138" s="205"/>
      <c r="CA138" s="205"/>
      <c r="CB138" s="205"/>
      <c r="CC138" s="205"/>
      <c r="CD138" s="205"/>
      <c r="CE138" s="205"/>
      <c r="CF138" s="205"/>
      <c r="CG138" s="205"/>
      <c r="CH138" s="205"/>
      <c r="CI138" s="205"/>
      <c r="CJ138" s="205"/>
      <c r="CK138" s="205"/>
      <c r="CL138" s="205"/>
      <c r="CM138" s="205"/>
      <c r="CN138" s="205"/>
      <c r="CO138" s="205"/>
      <c r="CP138" s="205"/>
      <c r="CQ138" s="205"/>
      <c r="CR138" s="205"/>
      <c r="CS138" s="205"/>
      <c r="CT138" s="205"/>
      <c r="CU138" s="205"/>
      <c r="CV138" s="205"/>
      <c r="CW138" s="205"/>
      <c r="CX138" s="205"/>
      <c r="CY138" s="205"/>
      <c r="CZ138" s="205"/>
      <c r="DA138" s="205"/>
      <c r="DB138" s="205"/>
      <c r="DC138" s="205"/>
      <c r="DD138" s="205"/>
      <c r="DE138" s="205"/>
      <c r="DF138" s="205"/>
      <c r="DG138" s="205"/>
      <c r="DH138" s="205"/>
      <c r="DI138" s="205"/>
      <c r="DJ138" s="205"/>
      <c r="DK138" s="205"/>
      <c r="DL138" s="205"/>
      <c r="DM138" s="205"/>
      <c r="DN138" s="205"/>
      <c r="DO138" s="205"/>
      <c r="DP138" s="205"/>
      <c r="DQ138" s="205"/>
      <c r="DR138" s="205"/>
      <c r="DS138" s="205"/>
      <c r="DT138" s="205"/>
      <c r="DU138" s="205"/>
      <c r="DV138" s="205"/>
      <c r="DW138" s="205"/>
      <c r="DX138" s="205"/>
      <c r="DY138" s="205"/>
      <c r="DZ138" s="205"/>
      <c r="EA138" s="205"/>
      <c r="EB138" s="205"/>
      <c r="EC138" s="205"/>
      <c r="ED138" s="205"/>
      <c r="EE138" s="205"/>
      <c r="EF138" s="205"/>
      <c r="EG138" s="205"/>
      <c r="EH138" s="205"/>
      <c r="EI138" s="205"/>
      <c r="EJ138" s="205"/>
      <c r="EK138" s="205"/>
      <c r="EL138" s="205"/>
      <c r="EM138" s="205"/>
      <c r="EN138" s="205"/>
      <c r="EO138" s="205"/>
      <c r="EP138" s="205"/>
      <c r="EQ138" s="205"/>
      <c r="ER138" s="205"/>
      <c r="ES138" s="205"/>
      <c r="ET138" s="205"/>
      <c r="EU138" s="205"/>
      <c r="EV138" s="205"/>
      <c r="EW138" s="205"/>
      <c r="EX138" s="205"/>
      <c r="EY138" s="205"/>
      <c r="EZ138" s="205"/>
      <c r="FA138" s="205"/>
      <c r="FB138" s="205"/>
      <c r="FC138" s="205"/>
      <c r="FD138" s="205"/>
      <c r="FE138" s="205"/>
      <c r="FF138" s="205"/>
      <c r="FG138" s="205"/>
      <c r="FH138" s="205"/>
      <c r="FI138" s="205"/>
      <c r="FJ138" s="205"/>
      <c r="FK138" s="205"/>
      <c r="FL138" s="205"/>
      <c r="FM138" s="205"/>
      <c r="FN138" s="205"/>
      <c r="FO138" s="205"/>
      <c r="FP138" s="205"/>
      <c r="FQ138" s="205"/>
      <c r="FR138" s="205"/>
      <c r="FS138" s="205"/>
      <c r="FT138" s="205"/>
      <c r="FU138" s="205"/>
      <c r="FV138" s="205"/>
      <c r="FW138" s="205"/>
      <c r="FX138" s="205"/>
      <c r="FY138" s="205"/>
      <c r="FZ138" s="205"/>
      <c r="GA138" s="205"/>
      <c r="GB138" s="205"/>
      <c r="GC138" s="205"/>
      <c r="GD138" s="205"/>
      <c r="GE138" s="205"/>
      <c r="GF138" s="205"/>
      <c r="GG138" s="205"/>
      <c r="GH138" s="205"/>
      <c r="GI138" s="205"/>
      <c r="GJ138" s="205"/>
      <c r="GK138" s="205"/>
      <c r="GL138" s="205"/>
      <c r="GM138" s="205"/>
      <c r="GN138" s="205"/>
      <c r="GO138" s="205"/>
      <c r="GP138" s="205"/>
      <c r="GQ138" s="205"/>
      <c r="GR138" s="205"/>
      <c r="GS138" s="205"/>
      <c r="GT138" s="205"/>
      <c r="GU138" s="205"/>
      <c r="GV138" s="205"/>
      <c r="GW138" s="205"/>
      <c r="GX138" s="205"/>
      <c r="GY138" s="205"/>
      <c r="GZ138" s="205"/>
      <c r="HA138" s="205"/>
      <c r="HB138" s="205"/>
      <c r="HC138" s="205"/>
      <c r="HD138" s="205"/>
      <c r="HE138" s="205"/>
      <c r="HF138" s="205"/>
      <c r="HG138" s="205"/>
      <c r="HH138" s="205"/>
      <c r="HI138" s="205"/>
      <c r="HJ138" s="205"/>
      <c r="HK138" s="205"/>
      <c r="HL138" s="205"/>
      <c r="HM138" s="205"/>
      <c r="HN138" s="205"/>
      <c r="HO138" s="205"/>
      <c r="HP138" s="205"/>
      <c r="HQ138" s="205"/>
      <c r="HR138" s="205"/>
      <c r="HS138" s="205"/>
      <c r="HT138" s="205"/>
      <c r="HU138" s="205"/>
      <c r="HV138" s="205"/>
      <c r="HW138" s="205"/>
      <c r="HX138" s="205"/>
      <c r="HY138" s="205"/>
      <c r="HZ138" s="205"/>
      <c r="IA138" s="205"/>
      <c r="IB138" s="205"/>
      <c r="IC138" s="205"/>
      <c r="ID138" s="205"/>
      <c r="IE138" s="205"/>
      <c r="IF138" s="205"/>
      <c r="IG138" s="205"/>
      <c r="IH138" s="205"/>
      <c r="II138" s="205"/>
      <c r="IJ138" s="205"/>
      <c r="IK138" s="205"/>
      <c r="IL138" s="205"/>
      <c r="IM138" s="205"/>
      <c r="IN138" s="205"/>
      <c r="IO138" s="205"/>
      <c r="IP138" s="205"/>
      <c r="IQ138" s="205"/>
      <c r="IR138" s="205"/>
      <c r="IS138" s="205"/>
      <c r="IT138" s="205"/>
      <c r="IU138" s="205"/>
      <c r="IV138" s="205"/>
      <c r="IW138" s="205"/>
      <c r="IX138" s="205"/>
      <c r="IY138" s="205"/>
      <c r="IZ138" s="205"/>
      <c r="JA138" s="205"/>
      <c r="JB138" s="205"/>
      <c r="JC138" s="205"/>
      <c r="JD138" s="205"/>
      <c r="JE138" s="205"/>
      <c r="JF138" s="205"/>
      <c r="JG138" s="205"/>
      <c r="JH138" s="205"/>
      <c r="JI138" s="205"/>
      <c r="JJ138" s="205"/>
      <c r="JK138" s="205"/>
      <c r="JL138" s="205"/>
      <c r="JM138" s="205"/>
      <c r="JN138" s="205"/>
      <c r="JO138" s="205"/>
      <c r="JP138" s="205"/>
      <c r="JQ138" s="205"/>
      <c r="JR138" s="205"/>
      <c r="JS138" s="205"/>
      <c r="JT138" s="205"/>
      <c r="JU138" s="205"/>
      <c r="JV138" s="205"/>
      <c r="JW138" s="205"/>
      <c r="JX138" s="205"/>
      <c r="JY138" s="205"/>
      <c r="JZ138" s="205"/>
      <c r="KA138" s="205"/>
      <c r="KB138" s="205"/>
      <c r="KC138" s="205"/>
      <c r="KD138" s="205"/>
      <c r="KE138" s="205"/>
      <c r="KF138" s="205"/>
      <c r="KG138" s="205"/>
      <c r="KH138" s="205"/>
      <c r="KI138" s="205"/>
      <c r="KJ138" s="205"/>
      <c r="KK138" s="205"/>
      <c r="KL138" s="205"/>
      <c r="KM138" s="205"/>
      <c r="KN138" s="205"/>
      <c r="KO138" s="205"/>
      <c r="KP138" s="205"/>
      <c r="KQ138" s="205"/>
      <c r="KR138" s="205"/>
      <c r="KS138" s="205"/>
      <c r="KT138" s="205"/>
      <c r="KU138" s="205"/>
      <c r="KV138" s="205"/>
      <c r="KW138" s="205"/>
      <c r="KX138" s="205"/>
      <c r="KY138" s="205"/>
      <c r="KZ138" s="205"/>
      <c r="LA138" s="205"/>
      <c r="LB138" s="205"/>
      <c r="LC138" s="205"/>
      <c r="LD138" s="205"/>
      <c r="LE138" s="205"/>
      <c r="LF138" s="205"/>
      <c r="LG138" s="205"/>
      <c r="LH138" s="205"/>
      <c r="LI138" s="205"/>
      <c r="LJ138" s="205"/>
      <c r="LK138" s="205"/>
      <c r="LL138" s="205"/>
      <c r="LM138" s="205"/>
      <c r="LN138" s="205"/>
      <c r="LO138" s="205"/>
      <c r="LP138" s="205"/>
      <c r="LQ138" s="205"/>
      <c r="LR138" s="205"/>
      <c r="LS138" s="205"/>
      <c r="LT138" s="205"/>
      <c r="LU138" s="205"/>
      <c r="LV138" s="205"/>
      <c r="LW138" s="205"/>
      <c r="LX138" s="205"/>
      <c r="LY138" s="205"/>
      <c r="LZ138" s="205"/>
      <c r="MA138" s="205"/>
      <c r="MB138" s="205"/>
      <c r="MC138" s="205"/>
      <c r="MD138" s="205"/>
      <c r="ME138" s="205"/>
      <c r="MF138" s="205"/>
      <c r="MG138" s="205"/>
      <c r="MH138" s="205"/>
      <c r="MI138" s="205"/>
      <c r="MJ138" s="205"/>
      <c r="MK138" s="205"/>
      <c r="ML138" s="205"/>
      <c r="MM138" s="205"/>
      <c r="MN138" s="205"/>
      <c r="MO138" s="205"/>
      <c r="MP138" s="205"/>
      <c r="MQ138" s="205"/>
      <c r="MR138" s="205"/>
      <c r="MS138" s="205"/>
      <c r="MT138" s="205"/>
      <c r="MU138" s="205"/>
      <c r="MV138" s="205"/>
      <c r="MW138" s="205"/>
      <c r="MX138" s="205"/>
      <c r="MY138" s="205"/>
      <c r="MZ138" s="205"/>
      <c r="NA138" s="205"/>
      <c r="NB138" s="205"/>
      <c r="NC138" s="205"/>
      <c r="ND138" s="205"/>
      <c r="NE138" s="205"/>
      <c r="NF138" s="205"/>
      <c r="NG138" s="205"/>
      <c r="NH138" s="205"/>
      <c r="NI138" s="205"/>
      <c r="NJ138" s="205"/>
      <c r="NK138" s="205"/>
      <c r="NL138" s="205"/>
      <c r="NM138" s="205"/>
      <c r="NN138" s="205"/>
      <c r="NO138" s="205"/>
      <c r="NP138" s="205"/>
      <c r="NQ138" s="205"/>
      <c r="NR138" s="205"/>
      <c r="NS138" s="205"/>
      <c r="NT138" s="205"/>
      <c r="NU138" s="205"/>
      <c r="NV138" s="205"/>
      <c r="NW138" s="205"/>
      <c r="NX138" s="205"/>
      <c r="NY138" s="205"/>
      <c r="NZ138" s="205"/>
      <c r="OA138" s="205"/>
      <c r="OB138" s="205"/>
      <c r="OC138" s="205"/>
      <c r="OD138" s="205"/>
      <c r="OE138" s="205"/>
      <c r="OF138" s="205"/>
      <c r="OG138" s="205"/>
      <c r="OH138" s="205"/>
      <c r="OI138" s="205"/>
      <c r="OJ138" s="205"/>
      <c r="OK138" s="205"/>
      <c r="OL138" s="205"/>
      <c r="OM138" s="205"/>
      <c r="ON138" s="205"/>
      <c r="OO138" s="205"/>
      <c r="OP138" s="205"/>
      <c r="OQ138" s="205"/>
      <c r="OR138" s="205"/>
      <c r="OS138" s="205"/>
      <c r="OT138" s="205"/>
      <c r="OU138" s="205"/>
      <c r="OV138" s="205"/>
      <c r="OW138" s="205"/>
      <c r="OX138" s="205"/>
      <c r="OY138" s="205"/>
      <c r="OZ138" s="205"/>
      <c r="PA138" s="205"/>
      <c r="PB138" s="205"/>
      <c r="PC138" s="205"/>
      <c r="PD138" s="205"/>
      <c r="PE138" s="205"/>
      <c r="PF138" s="205"/>
      <c r="PG138" s="205"/>
      <c r="PH138" s="205"/>
      <c r="PI138" s="205"/>
      <c r="PJ138" s="205"/>
      <c r="PK138" s="205"/>
      <c r="PL138" s="205"/>
      <c r="PM138" s="205"/>
      <c r="PN138" s="205"/>
      <c r="PO138" s="205"/>
      <c r="PP138" s="205"/>
      <c r="PQ138" s="205"/>
      <c r="PR138" s="205"/>
      <c r="PS138" s="205"/>
      <c r="PT138" s="205"/>
      <c r="PU138" s="205"/>
      <c r="PV138" s="205"/>
      <c r="PW138" s="205"/>
      <c r="PX138" s="205"/>
      <c r="PY138" s="205"/>
      <c r="PZ138" s="205"/>
      <c r="QA138" s="205"/>
      <c r="QB138" s="205"/>
      <c r="QC138" s="205"/>
      <c r="QD138" s="205"/>
      <c r="QE138" s="205"/>
      <c r="QF138" s="205"/>
      <c r="QG138" s="205"/>
      <c r="QH138" s="205"/>
      <c r="QI138" s="205"/>
      <c r="QJ138" s="205"/>
      <c r="QK138" s="205"/>
      <c r="QL138" s="205"/>
      <c r="QM138" s="205"/>
      <c r="QN138" s="205"/>
      <c r="QO138" s="205"/>
      <c r="QP138" s="205"/>
      <c r="QQ138" s="205"/>
      <c r="QR138" s="205"/>
      <c r="QS138" s="205"/>
      <c r="QT138" s="205"/>
      <c r="QU138" s="205"/>
      <c r="QV138" s="205"/>
      <c r="QW138" s="205"/>
      <c r="QX138" s="205"/>
      <c r="QY138" s="205"/>
      <c r="QZ138" s="205"/>
      <c r="RA138" s="205"/>
      <c r="RB138" s="205"/>
      <c r="RC138" s="205"/>
      <c r="RD138" s="205"/>
      <c r="RE138" s="205"/>
      <c r="RF138" s="205"/>
      <c r="RG138" s="205"/>
      <c r="RH138" s="205"/>
      <c r="RI138" s="205"/>
      <c r="RJ138" s="205"/>
      <c r="RK138" s="205"/>
      <c r="RL138" s="205"/>
      <c r="RM138" s="205"/>
      <c r="RN138" s="205"/>
      <c r="RO138" s="205"/>
      <c r="RP138" s="205"/>
      <c r="RQ138" s="205"/>
      <c r="RR138" s="205"/>
      <c r="RS138" s="205"/>
      <c r="RT138" s="205"/>
      <c r="RU138" s="205"/>
      <c r="RV138" s="205"/>
      <c r="RW138" s="205"/>
      <c r="RX138" s="205"/>
      <c r="RY138" s="205"/>
    </row>
  </sheetData>
  <mergeCells count="3">
    <mergeCell ref="A3:A81"/>
    <mergeCell ref="A82:A86"/>
    <mergeCell ref="A87:A95"/>
  </mergeCells>
  <hyperlinks>
    <hyperlink ref="D3" r:id="rId1" display="https://item.m.jd.com/product/100006305275.html" tooltip="https://item.m.jd.com/product/100006305275.html"/>
    <hyperlink ref="D4" r:id="rId2" display="https://item.jd.com/258238.html" tooltip="https://item.jd.com/258238.html"/>
    <hyperlink ref="D5" r:id="rId3" display="https://item.jd.com/685464.html#crumb-wrap"/>
    <hyperlink ref="D6" r:id="rId4" display="https://item.m.jd.com/product/5021243.html" tooltip="https://item.m.jd.com/product/5021243.html"/>
    <hyperlink ref="D7" r:id="rId5" display="https://item.m.jd.com/product/412415.html" tooltip="https://item.m.jd.com/product/412415.html"/>
    <hyperlink ref="D8" r:id="rId6" display="https://item.m.jd.com/product/100012103750.html" tooltip="https://item.m.jd.com/product/100012103750.html"/>
    <hyperlink ref="D9" r:id="rId7" display="https://item.jd.com/100015341906.html#crumb-wrap"/>
    <hyperlink ref="D10" r:id="rId8" display="https://item.jd.com/100001028464.html" tooltip="https://item.jd.com/100001028464.html"/>
    <hyperlink ref="D11" r:id="rId9" display="https://item.m.jd.com/product/100010807992.html" tooltip="https://item.m.jd.com/product/100010807992.html"/>
    <hyperlink ref="D12" r:id="rId10" display="https://item.m.jd.com/product/10042433736999.html" tooltip="https://item.m.jd.com/product/10042433736999.html"/>
    <hyperlink ref="D13" r:id="rId11" display="https://item.jd.com/100003340015.html" tooltip="https://item.jd.com/100003340015.html"/>
    <hyperlink ref="D14" r:id="rId12" display="https://item.jd.com/100006215480.html#none"/>
    <hyperlink ref="D15" r:id="rId13" display="https://item.m.jd.com/product/100013484740.html" tooltip="https://item.m.jd.com/product/100013484740.html"/>
    <hyperlink ref="D16" r:id="rId14" display="https://item.jd.com/8571077.html" tooltip="https://item.jd.com/8571077.html"/>
    <hyperlink ref="D17" r:id="rId15" display="https://item.m.jd.com/product/10244710624.html" tooltip="https://item.m.jd.com/product/10244710624.html"/>
    <hyperlink ref="D18" r:id="rId16" display="https://item.jd.com/5021241.html" tooltip="https://item.jd.com/5021241.html"/>
    <hyperlink ref="D19" r:id="rId17" display="https://item.jd.com/5021267.html" tooltip="https://item.jd.com/5021267.html"/>
    <hyperlink ref="D20" r:id="rId18" display="https://item.m.jd.com/product/100010610673.html" tooltip="https://item.m.jd.com/product/100010610673.html"/>
    <hyperlink ref="D21" r:id="rId19" display="https://item.jd.com/100006967292.html#crumb-wrap"/>
    <hyperlink ref="D22" r:id="rId20" display="https://item.m.jd.com/product/10031134534393.html" tooltip="https://item.m.jd.com/product/10031134534393.html"/>
    <hyperlink ref="D23" r:id="rId21" display="https://item.jd.com/2099281.html#none"/>
    <hyperlink ref="D24" r:id="rId22" display="https://item.jd.com/70768527315.html" tooltip="https://item.jd.com/70768527315.html"/>
    <hyperlink ref="D25" r:id="rId23" display="https://item.jd.com/10029944661157.html#crumb-wrap"/>
    <hyperlink ref="D26" r:id="rId24" display="https://item.jd.com/100012326266.html" tooltip="https://item.jd.com/100012326266.html"/>
    <hyperlink ref="D27" r:id="rId25" display="https://item.m.jd.com/product/100012763746.html" tooltip="https://item.m.jd.com/product/100012763746.html"/>
    <hyperlink ref="D28" r:id="rId13" display="https://item.m.jd.com/product/100013484740.html" tooltip="https://item.m.jd.com/product/100013484740.html"/>
    <hyperlink ref="D29" r:id="rId26" display="https://item.jd.com/10036803533336.html" tooltip="https://item.jd.com/10036803533336.html"/>
    <hyperlink ref="D30" r:id="rId27" display="https://item.m.jd.com/product/7766600.html" tooltip="https://item.m.jd.com/product/7766600.html"/>
    <hyperlink ref="D31" r:id="rId28" display="https://item.m.jd.com/product/100012554980.html" tooltip="https://item.m.jd.com/product/100012554980.html"/>
    <hyperlink ref="D32" r:id="rId29" display="https://item.m.jd.com/product/100017265336.html" tooltip="https://item.m.jd.com/product/100017265336.html"/>
    <hyperlink ref="D33" r:id="rId30" display="https://item.jd.com/8551012.html" tooltip="https://item.jd.com/8551012.html"/>
    <hyperlink ref="D34" r:id="rId31" display="https://item.jd.com/1277624.html" tooltip="https://item.jd.com/1277624.html"/>
    <hyperlink ref="D35" r:id="rId32" display="https://item.m.jd.com/product/100008511039.html" tooltip="https://item.m.jd.com/product/100008511039.html"/>
    <hyperlink ref="D36" r:id="rId33" display="https://item.m.jd.com/product/100024332046.html" tooltip="https://item.m.jd.com/product/100024332046.html"/>
    <hyperlink ref="D37" r:id="rId34" display="https://item.jd.com/10024257484851.html" tooltip="https://item.jd.com/10024257484851.html"/>
    <hyperlink ref="D38" r:id="rId35" display="https://item.jd.com/10031591212824.html" tooltip="https://item.jd.com/10031591212824.html"/>
    <hyperlink ref="D39" r:id="rId36" display="https://item.jd.com/5267768.html" tooltip="https://item.jd.com/5267768.html"/>
    <hyperlink ref="D40" r:id="rId37" display="https://item.jd.com/1438186.html" tooltip="https://item.jd.com/1438186.html"/>
    <hyperlink ref="D41" r:id="rId38" display="https://item.m.jd.com/product/10020394286049.html" tooltip="https://item.m.jd.com/product/10020394286049.html"/>
    <hyperlink ref="D42" r:id="rId39" display="https://item.jd.com/100007010258.html" tooltip="https://item.jd.com/100007010258.html"/>
    <hyperlink ref="D43" r:id="rId19" display="https://item.jd.com/100006967292.html#crumb-wrap"/>
    <hyperlink ref="D44" r:id="rId40" display="https://item.jd.com/10033141035647.html#crumb-wrap"/>
    <hyperlink ref="D45" r:id="rId41" display="https://item.jd.com/100005014609.html" tooltip="https://item.jd.com/100005014609.html"/>
    <hyperlink ref="D46" r:id="rId42" display="https://item.jd.com/100008771882.html" tooltip="https://item.jd.com/100008771882.html"/>
    <hyperlink ref="D47" r:id="rId43" display="https://item.m.jd.com/product/41742278508.html" tooltip="https://item.m.jd.com/product/41742278508.html"/>
    <hyperlink ref="D48" r:id="rId44" display="https://item.m.jd.com/product/1332375.html" tooltip="https://item.m.jd.com/product/1332375.html"/>
    <hyperlink ref="D49" r:id="rId45" display="https://item.m.jd.com/product/100011289967.html" tooltip="https://item.m.jd.com/product/100011289967.html"/>
    <hyperlink ref="D50" r:id="rId46" display="https://item.m.jd.com/product/100006262171.html" tooltip="https://item.m.jd.com/product/100006262171.html"/>
    <hyperlink ref="D51" r:id="rId47" display="https://item.m.jd.com/product/100003789473.html" tooltip="https://item.m.jd.com/product/100003789473.html"/>
    <hyperlink ref="D52" r:id="rId48" display="https://item.m.jd.com/product/100027937474.html" tooltip="https://item.m.jd.com/product/100027937474.html"/>
    <hyperlink ref="D53" r:id="rId49" display="https://item.m.jd.com/product/100013609984.html" tooltip="https://item.m.jd.com/product/100013609984.html"/>
    <hyperlink ref="D54" r:id="rId50" display="https://item.m.jd.com/product/100010183292.html" tooltip="https://item.m.jd.com/product/100010183292.html"/>
    <hyperlink ref="D55" r:id="rId51" display="https://item.m.jd.com/product/1381488.html" tooltip="https://item.m.jd.com/product/1381488.html"/>
    <hyperlink ref="D56" r:id="rId52" display="https://item.jd.com/100003395735.html" tooltip="https://item.jd.com/100003395735.html"/>
    <hyperlink ref="D57" r:id="rId53" display="https://item.jd.com/100019518396.html" tooltip="https://item.jd.com/100019518396.html"/>
    <hyperlink ref="D58" r:id="rId54" display="https://item.jd.com/2882130.html" tooltip="https://item.jd.com/2882130.html"/>
    <hyperlink ref="D59" r:id="rId55" display="https://item.jd.com/5255426.html" tooltip="https://item.jd.com/5255426.html"/>
    <hyperlink ref="D60" r:id="rId56" display="https://item.jd.com/5443748.html" tooltip="https://item.jd.com/5443748.html"/>
    <hyperlink ref="D61" r:id="rId57" display="https://item.jd.com/100006413489.html" tooltip="https://item.jd.com/100006413489.html"/>
    <hyperlink ref="D62" r:id="rId58" display="https://item.jd.com/4195862.html#"/>
    <hyperlink ref="D63" r:id="rId59" display="https://item.m.jd.com/product/100003849646.html" tooltip="https://item.m.jd.com/product/100003849646.html"/>
    <hyperlink ref="D64" r:id="rId60" display="https://item.m.jd.com/product/3444503.html" tooltip="https://item.m.jd.com/product/3444503.html"/>
    <hyperlink ref="D65" r:id="rId61" display="https://item.m.jd.com/product/100023147026.html" tooltip="https://item.m.jd.com/product/100023147026.html"/>
    <hyperlink ref="D66" r:id="rId62" display="https://item.m.jd.com/product/5759121.html" tooltip="https://item.m.jd.com/product/5759121.html"/>
    <hyperlink ref="D67" r:id="rId63" display="https://item.m.jd.com/product/100013912208.html" tooltip="https://item.m.jd.com/product/100013912208.html"/>
    <hyperlink ref="D68" r:id="rId64" display="https://item.m.jd.com/product/100008572367.html" tooltip="https://item.m.jd.com/product/100008572367.html"/>
    <hyperlink ref="D69" r:id="rId65" display="https://item.m.jd.com/product/3924039.html" tooltip="https://item.m.jd.com/product/3924039.html"/>
    <hyperlink ref="D70" r:id="rId66" display="https://item.m.jd.com/product/5700644.html" tooltip="https://item.m.jd.com/product/5700644.html"/>
    <hyperlink ref="D71" r:id="rId67" display="https://item.m.jd.com/product/100005194083.html" tooltip="https://item.m.jd.com/product/100005194083.html"/>
    <hyperlink ref="D72" r:id="rId68" display="https://item.m.jd.com/product/100012419644.html" tooltip="https://item.m.jd.com/product/100012419644.html"/>
    <hyperlink ref="D73" r:id="rId69" display="https://item.m.jd.com/product/100006986539.html" tooltip="https://item.m.jd.com/product/100006986539.html"/>
    <hyperlink ref="D74" r:id="rId70" display="https://item.m.jd.com/product/100018986414.html" tooltip="https://item.m.jd.com/product/100018986414.html"/>
    <hyperlink ref="D75" r:id="rId71" display="https://item.m.jd.com/product/5394535.html" tooltip="https://item.m.jd.com/product/5394535.html"/>
    <hyperlink ref="D76" r:id="rId72" display="https://item.m.jd.com/product/68213285256.html" tooltip="https://item.m.jd.com/product/68213285256.html"/>
    <hyperlink ref="D77" r:id="rId73" display="https://item.m.jd.com/product/10029926056006.html" tooltip="https://item.m.jd.com/product/10029926056006.html"/>
    <hyperlink ref="D78" r:id="rId74" display="https://item.m.jd.com/product/2215416.html" tooltip="https://item.m.jd.com/product/2215416.html"/>
    <hyperlink ref="D79" r:id="rId75" display="https://item.jd.com/10031784132859.html" tooltip="https://item.jd.com/10031784132859.html"/>
    <hyperlink ref="D80" r:id="rId76" display="https://item.m.jd.com/product/100005196768.html" tooltip="https://item.m.jd.com/product/100005196768.html"/>
    <hyperlink ref="D81" r:id="rId77" display="https://item.jd.com/10026915456489.html#none"/>
    <hyperlink ref="D82" r:id="rId78" display="https://item.m.jd.com/product/10026096116081.html" tooltip="https://item.m.jd.com/product/10026096116081.html"/>
    <hyperlink ref="D83" r:id="rId79" display="https://item.jd.com/8502779.html#none"/>
    <hyperlink ref="D84" r:id="rId80" display="https://item.m.jd.com/product/100001791583.html?gx=RnE1xmReamfendRP--tzWvs0QJsZ62A-1cMx&amp;ad_od=share&amp;utm_source=androidapp&amp;utm_medium=appshare&amp;utm_campaign=t_335139774&amp;utm_term=CopyURL" tooltip="https://item.m.jd.com/product/100001791583.html?gx=RnE1xmReamfendRP--tzWvs0QJsZ62A-1cMx&amp;ad_od=share&amp;utm_source=androidapp&amp;utm_medium=appshare&amp;utm_campaign=t_335139774&amp;utm_term=CopyURL"/>
    <hyperlink ref="D85" r:id="rId81" display="https://item.m.jd.com/product/100025558362.html" tooltip="https://item.m.jd.com/product/100025558362.html"/>
    <hyperlink ref="D86" r:id="rId82" display="https://item.m.jd.com/product/100008367795.html" tooltip="https://item.m.jd.com/product/100008367795.html"/>
    <hyperlink ref="D87" r:id="rId83" display="https://item.jd.com/10022262142830.html" tooltip="https://item.jd.com/10022262142830.html"/>
    <hyperlink ref="D88" r:id="rId84" display="https://item.m.jd.com/product/1152038.html" tooltip="https://item.m.jd.com/product/1152038.html"/>
    <hyperlink ref="D89" r:id="rId85" display="https://item.jd.com/41046619124.html" tooltip="https://item.jd.com/41046619124.html"/>
    <hyperlink ref="D90" r:id="rId86" display="https://item.m.jd.com/product/43741251620.html" tooltip="https://item.m.jd.com/product/43741251620.html"/>
    <hyperlink ref="D91" r:id="rId87" display="https://item.m.jd.com/product/2293339.html" tooltip="https://item.m.jd.com/product/2293339.html"/>
    <hyperlink ref="D92" r:id="rId88" display="https://item.m.jd.com/product/100007875515.html" tooltip="https://item.m.jd.com/product/100007875515.html"/>
    <hyperlink ref="D93" r:id="rId89" display="https://item.m.jd.com/product/100025070976.html" tooltip="https://item.m.jd.com/product/100025070976.html"/>
    <hyperlink ref="D94" r:id="rId89" display="https://item.m.jd.com/product/100025070976.html" tooltip="https://item.m.jd.com/product/100025070976.html"/>
    <hyperlink ref="D95" r:id="rId1" display="https://item.m.jd.com/product/100006305275.html" tooltip="https://item.m.jd.com/product/100006305275.html"/>
  </hyperlink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151"/>
  <sheetViews>
    <sheetView workbookViewId="0">
      <selection activeCell="A1" sqref="$A1:$XFD1048576"/>
    </sheetView>
  </sheetViews>
  <sheetFormatPr defaultColWidth="9.14285714285714" defaultRowHeight="11.2"/>
  <cols>
    <col min="1" max="1" width="6.09821428571429" style="153" customWidth="1"/>
    <col min="2" max="2" width="9.28571428571429" style="153"/>
    <col min="3" max="3" width="22.0178571428571" style="154" customWidth="1"/>
    <col min="4" max="4" width="16.0714285714286" style="155" customWidth="1"/>
    <col min="5" max="5" width="40.9196428571429" style="156" customWidth="1"/>
    <col min="6" max="7" width="9.14285714285714" style="153"/>
    <col min="8" max="8" width="9.14285714285714" style="157"/>
    <col min="9" max="10" width="9.14285714285714" style="153"/>
    <col min="11" max="11" width="9.14285714285714" style="158"/>
    <col min="12" max="12" width="14.2857142857143" style="158" customWidth="1"/>
    <col min="13" max="13" width="17.7053571428571" style="154" customWidth="1"/>
    <col min="14" max="14" width="9.14285714285714" style="157"/>
    <col min="15" max="15" width="14.125" style="153" customWidth="1"/>
    <col min="16" max="16384" width="9.14285714285714" style="153"/>
  </cols>
  <sheetData>
    <row r="1" s="153" customFormat="1" ht="19.1" customHeight="1" spans="1:14">
      <c r="A1" s="159" t="s">
        <v>2933</v>
      </c>
      <c r="B1" s="159"/>
      <c r="C1" s="160"/>
      <c r="D1" s="160"/>
      <c r="E1" s="166"/>
      <c r="F1" s="159"/>
      <c r="G1" s="159"/>
      <c r="H1" s="159"/>
      <c r="I1" s="159"/>
      <c r="J1" s="159"/>
      <c r="K1" s="169"/>
      <c r="L1" s="169"/>
      <c r="M1" s="160"/>
      <c r="N1" s="159"/>
    </row>
    <row r="2" s="153" customFormat="1" ht="12" spans="1:14">
      <c r="A2" s="161" t="s">
        <v>2934</v>
      </c>
      <c r="B2" s="161" t="s">
        <v>1560</v>
      </c>
      <c r="C2" s="162" t="s">
        <v>2935</v>
      </c>
      <c r="D2" s="163" t="s">
        <v>2936</v>
      </c>
      <c r="E2" s="167" t="s">
        <v>2937</v>
      </c>
      <c r="F2" s="161" t="s">
        <v>2723</v>
      </c>
      <c r="G2" s="161" t="s">
        <v>1566</v>
      </c>
      <c r="H2" s="161" t="s">
        <v>2938</v>
      </c>
      <c r="I2" s="161" t="s">
        <v>2939</v>
      </c>
      <c r="J2" s="161" t="s">
        <v>2940</v>
      </c>
      <c r="K2" s="170" t="s">
        <v>2941</v>
      </c>
      <c r="L2" s="170" t="s">
        <v>15</v>
      </c>
      <c r="M2" s="162" t="s">
        <v>2292</v>
      </c>
      <c r="N2" s="161" t="s">
        <v>2942</v>
      </c>
    </row>
    <row r="3" s="153" customFormat="1" ht="19.1" customHeight="1" spans="1:14">
      <c r="A3" s="157">
        <v>1</v>
      </c>
      <c r="B3" s="164">
        <v>44569</v>
      </c>
      <c r="C3" s="154" t="s">
        <v>2943</v>
      </c>
      <c r="D3" s="165" t="s">
        <v>2944</v>
      </c>
      <c r="E3" s="156" t="s">
        <v>2945</v>
      </c>
      <c r="F3" s="168">
        <v>0.770833333333333</v>
      </c>
      <c r="G3" s="168">
        <v>0.8125</v>
      </c>
      <c r="H3" s="168">
        <v>0.861111111111111</v>
      </c>
      <c r="I3" s="157"/>
      <c r="J3" s="157"/>
      <c r="K3" s="158">
        <v>1200</v>
      </c>
      <c r="L3" s="158">
        <v>1200</v>
      </c>
      <c r="M3" s="154" t="s">
        <v>2946</v>
      </c>
      <c r="N3" s="157" t="s">
        <v>593</v>
      </c>
    </row>
    <row r="4" s="153" customFormat="1" ht="34" spans="1:14">
      <c r="A4" s="157"/>
      <c r="B4" s="164"/>
      <c r="C4" s="154" t="s">
        <v>1762</v>
      </c>
      <c r="D4" s="165" t="s">
        <v>2947</v>
      </c>
      <c r="E4" s="156" t="s">
        <v>2945</v>
      </c>
      <c r="F4" s="168">
        <v>0.798611111111111</v>
      </c>
      <c r="G4" s="168">
        <v>0.840277777777778</v>
      </c>
      <c r="H4" s="168">
        <v>0.888888888888889</v>
      </c>
      <c r="I4" s="157"/>
      <c r="J4" s="157"/>
      <c r="K4" s="158">
        <v>1200</v>
      </c>
      <c r="L4" s="158">
        <v>1200</v>
      </c>
      <c r="M4" s="154" t="s">
        <v>2948</v>
      </c>
      <c r="N4" s="157" t="s">
        <v>593</v>
      </c>
    </row>
    <row r="5" s="153" customFormat="1" ht="19.1" customHeight="1" spans="1:14">
      <c r="A5" s="159" t="s">
        <v>2949</v>
      </c>
      <c r="B5" s="159"/>
      <c r="C5" s="160"/>
      <c r="D5" s="160"/>
      <c r="E5" s="166"/>
      <c r="F5" s="159"/>
      <c r="G5" s="159"/>
      <c r="H5" s="159"/>
      <c r="I5" s="159"/>
      <c r="J5" s="159"/>
      <c r="K5" s="169"/>
      <c r="L5" s="169"/>
      <c r="M5" s="160"/>
      <c r="N5" s="159"/>
    </row>
    <row r="6" s="153" customFormat="1" ht="23" spans="1:14">
      <c r="A6" s="157">
        <v>1</v>
      </c>
      <c r="B6" s="164">
        <v>44570</v>
      </c>
      <c r="C6" s="154" t="s">
        <v>2950</v>
      </c>
      <c r="D6" s="165" t="s">
        <v>2951</v>
      </c>
      <c r="E6" s="156" t="s">
        <v>2945</v>
      </c>
      <c r="F6" s="168">
        <v>0.53125</v>
      </c>
      <c r="G6" s="168">
        <v>0.572916666666667</v>
      </c>
      <c r="H6" s="168">
        <v>0.6875</v>
      </c>
      <c r="I6" s="157"/>
      <c r="J6" s="157"/>
      <c r="K6" s="158">
        <v>1200</v>
      </c>
      <c r="L6" s="158">
        <v>1200</v>
      </c>
      <c r="M6" s="154" t="s">
        <v>2952</v>
      </c>
      <c r="N6" s="157" t="s">
        <v>593</v>
      </c>
    </row>
    <row r="7" s="153" customFormat="1" ht="19.1" customHeight="1" spans="1:14">
      <c r="A7" s="157">
        <v>2</v>
      </c>
      <c r="B7" s="164">
        <v>44570</v>
      </c>
      <c r="C7" s="154" t="s">
        <v>2953</v>
      </c>
      <c r="D7" s="165" t="s">
        <v>2954</v>
      </c>
      <c r="E7" s="156" t="s">
        <v>2955</v>
      </c>
      <c r="F7" s="168">
        <v>0.604166666666667</v>
      </c>
      <c r="G7" s="168">
        <v>0.645833333333333</v>
      </c>
      <c r="H7" s="168">
        <v>0.729166666666667</v>
      </c>
      <c r="I7" s="157"/>
      <c r="J7" s="157"/>
      <c r="K7" s="158">
        <v>1200</v>
      </c>
      <c r="L7" s="158">
        <v>1200</v>
      </c>
      <c r="M7" s="154" t="s">
        <v>2952</v>
      </c>
      <c r="N7" s="172" t="s">
        <v>593</v>
      </c>
    </row>
    <row r="8" s="153" customFormat="1" ht="12" spans="1:14">
      <c r="A8" s="157"/>
      <c r="B8" s="164">
        <v>44570</v>
      </c>
      <c r="C8" s="154" t="s">
        <v>2956</v>
      </c>
      <c r="D8" s="165"/>
      <c r="E8" s="156"/>
      <c r="F8" s="168"/>
      <c r="G8" s="168"/>
      <c r="H8" s="168"/>
      <c r="I8" s="157"/>
      <c r="J8" s="157"/>
      <c r="K8" s="158"/>
      <c r="L8" s="158"/>
      <c r="M8" s="154"/>
      <c r="N8" s="172"/>
    </row>
    <row r="9" s="153" customFormat="1" ht="23" spans="1:14">
      <c r="A9" s="157">
        <v>3</v>
      </c>
      <c r="B9" s="164">
        <v>44570</v>
      </c>
      <c r="C9" s="154" t="s">
        <v>2957</v>
      </c>
      <c r="D9" s="165" t="s">
        <v>2958</v>
      </c>
      <c r="E9" s="156" t="s">
        <v>2959</v>
      </c>
      <c r="F9" s="168">
        <v>0.743055555555556</v>
      </c>
      <c r="G9" s="168">
        <v>0.895833333333333</v>
      </c>
      <c r="H9" s="168">
        <v>0.895833333333333</v>
      </c>
      <c r="I9" s="157"/>
      <c r="J9" s="157"/>
      <c r="K9" s="158">
        <v>1200</v>
      </c>
      <c r="L9" s="158">
        <v>1200</v>
      </c>
      <c r="M9" s="154" t="s">
        <v>2960</v>
      </c>
      <c r="N9" s="157" t="s">
        <v>593</v>
      </c>
    </row>
    <row r="10" s="153" customFormat="1" ht="19.1" customHeight="1" spans="1:14">
      <c r="A10" s="157">
        <v>4</v>
      </c>
      <c r="B10" s="164">
        <v>44570</v>
      </c>
      <c r="C10" s="154" t="s">
        <v>2961</v>
      </c>
      <c r="D10" s="165" t="s">
        <v>2962</v>
      </c>
      <c r="E10" s="156" t="s">
        <v>2963</v>
      </c>
      <c r="F10" s="168">
        <v>0.6875</v>
      </c>
      <c r="G10" s="168">
        <v>0.739583333333333</v>
      </c>
      <c r="H10" s="168">
        <v>0.857638888888889</v>
      </c>
      <c r="I10" s="157"/>
      <c r="J10" s="157"/>
      <c r="K10" s="158">
        <v>1200</v>
      </c>
      <c r="L10" s="158">
        <v>1200</v>
      </c>
      <c r="M10" s="154" t="s">
        <v>2964</v>
      </c>
      <c r="N10" s="172" t="s">
        <v>593</v>
      </c>
    </row>
    <row r="11" s="153" customFormat="1" ht="12" spans="1:14">
      <c r="A11" s="157"/>
      <c r="B11" s="164">
        <v>44570</v>
      </c>
      <c r="C11" s="154" t="s">
        <v>2965</v>
      </c>
      <c r="D11" s="165"/>
      <c r="E11" s="156" t="s">
        <v>2966</v>
      </c>
      <c r="F11" s="168"/>
      <c r="G11" s="168"/>
      <c r="H11" s="168"/>
      <c r="I11" s="157"/>
      <c r="J11" s="157"/>
      <c r="K11" s="158"/>
      <c r="L11" s="158"/>
      <c r="M11" s="154"/>
      <c r="N11" s="172"/>
    </row>
    <row r="12" s="153" customFormat="1" ht="19.1" customHeight="1" spans="1:14">
      <c r="A12" s="157"/>
      <c r="B12" s="164">
        <v>44570</v>
      </c>
      <c r="C12" s="154" t="s">
        <v>2967</v>
      </c>
      <c r="D12" s="165" t="s">
        <v>2968</v>
      </c>
      <c r="E12" s="156" t="s">
        <v>2969</v>
      </c>
      <c r="F12" s="168">
        <v>0.708333333333333</v>
      </c>
      <c r="G12" s="168">
        <v>0.78125</v>
      </c>
      <c r="H12" s="168">
        <v>0.909722222222222</v>
      </c>
      <c r="I12" s="157"/>
      <c r="J12" s="157"/>
      <c r="K12" s="158">
        <v>1200</v>
      </c>
      <c r="L12" s="158">
        <v>1200</v>
      </c>
      <c r="M12" s="154" t="s">
        <v>2964</v>
      </c>
      <c r="N12" s="172" t="s">
        <v>593</v>
      </c>
    </row>
    <row r="13" s="153" customFormat="1" ht="12" spans="1:14">
      <c r="A13" s="157"/>
      <c r="B13" s="164">
        <v>44570</v>
      </c>
      <c r="C13" s="154" t="s">
        <v>2970</v>
      </c>
      <c r="D13" s="165"/>
      <c r="E13" s="156"/>
      <c r="F13" s="168"/>
      <c r="G13" s="168"/>
      <c r="H13" s="168"/>
      <c r="I13" s="157"/>
      <c r="J13" s="157"/>
      <c r="K13" s="158"/>
      <c r="L13" s="158"/>
      <c r="M13" s="154"/>
      <c r="N13" s="172"/>
    </row>
    <row r="14" s="153" customFormat="1" ht="34" spans="1:14">
      <c r="A14" s="157">
        <v>6</v>
      </c>
      <c r="B14" s="164">
        <v>44570</v>
      </c>
      <c r="C14" s="154" t="s">
        <v>2971</v>
      </c>
      <c r="D14" s="165" t="s">
        <v>2972</v>
      </c>
      <c r="E14" s="156" t="s">
        <v>2973</v>
      </c>
      <c r="F14" s="168">
        <v>0.75</v>
      </c>
      <c r="G14" s="168">
        <v>0.8125</v>
      </c>
      <c r="H14" s="168">
        <v>0.895833333333333</v>
      </c>
      <c r="I14" s="157"/>
      <c r="J14" s="157"/>
      <c r="K14" s="158">
        <v>1200</v>
      </c>
      <c r="L14" s="158">
        <v>1200</v>
      </c>
      <c r="M14" s="154" t="s">
        <v>2964</v>
      </c>
      <c r="N14" s="157" t="s">
        <v>593</v>
      </c>
    </row>
    <row r="15" s="153" customFormat="1" ht="19.1" customHeight="1" spans="1:14">
      <c r="A15" s="157">
        <v>7</v>
      </c>
      <c r="B15" s="164">
        <v>44570</v>
      </c>
      <c r="C15" s="154" t="s">
        <v>2974</v>
      </c>
      <c r="D15" s="165" t="s">
        <v>2975</v>
      </c>
      <c r="E15" s="156" t="s">
        <v>2976</v>
      </c>
      <c r="F15" s="168">
        <v>0.8125</v>
      </c>
      <c r="G15" s="168">
        <v>0.864583333333333</v>
      </c>
      <c r="H15" s="168">
        <v>0.916666666666667</v>
      </c>
      <c r="I15" s="157"/>
      <c r="J15" s="157"/>
      <c r="K15" s="158">
        <v>1200</v>
      </c>
      <c r="L15" s="158">
        <v>1200</v>
      </c>
      <c r="M15" s="154" t="s">
        <v>2977</v>
      </c>
      <c r="N15" s="172" t="s">
        <v>593</v>
      </c>
    </row>
    <row r="16" s="153" customFormat="1" ht="12" spans="1:14">
      <c r="A16" s="157"/>
      <c r="B16" s="164">
        <v>44570</v>
      </c>
      <c r="C16" s="154" t="s">
        <v>2978</v>
      </c>
      <c r="D16" s="165"/>
      <c r="E16" s="156" t="s">
        <v>2979</v>
      </c>
      <c r="F16" s="168"/>
      <c r="G16" s="168"/>
      <c r="H16" s="168"/>
      <c r="I16" s="157"/>
      <c r="J16" s="157"/>
      <c r="K16" s="158"/>
      <c r="L16" s="158"/>
      <c r="M16" s="154" t="s">
        <v>2980</v>
      </c>
      <c r="N16" s="172"/>
    </row>
    <row r="17" s="153" customFormat="1" ht="19.1" customHeight="1" spans="1:14">
      <c r="A17" s="157"/>
      <c r="B17" s="164">
        <v>44570</v>
      </c>
      <c r="C17" s="154" t="s">
        <v>2981</v>
      </c>
      <c r="D17" s="165" t="s">
        <v>2982</v>
      </c>
      <c r="E17" s="156" t="s">
        <v>2983</v>
      </c>
      <c r="F17" s="168">
        <v>0.854166666666667</v>
      </c>
      <c r="G17" s="168">
        <v>0.90625</v>
      </c>
      <c r="H17" s="168">
        <v>0.972222222222222</v>
      </c>
      <c r="I17" s="157"/>
      <c r="J17" s="157"/>
      <c r="K17" s="158">
        <v>1200</v>
      </c>
      <c r="L17" s="158">
        <v>1200</v>
      </c>
      <c r="M17" s="154" t="s">
        <v>2980</v>
      </c>
      <c r="N17" s="172" t="s">
        <v>593</v>
      </c>
    </row>
    <row r="18" s="153" customFormat="1" ht="12" spans="1:14">
      <c r="A18" s="157"/>
      <c r="B18" s="164">
        <v>44570</v>
      </c>
      <c r="C18" s="154" t="s">
        <v>2984</v>
      </c>
      <c r="D18" s="165"/>
      <c r="E18" s="156" t="s">
        <v>2985</v>
      </c>
      <c r="F18" s="168"/>
      <c r="G18" s="168"/>
      <c r="H18" s="168"/>
      <c r="I18" s="157"/>
      <c r="J18" s="157"/>
      <c r="K18" s="158"/>
      <c r="L18" s="158"/>
      <c r="M18" s="154"/>
      <c r="N18" s="172"/>
    </row>
    <row r="19" s="153" customFormat="1" ht="19.1" customHeight="1" spans="1:14">
      <c r="A19" s="157">
        <v>8</v>
      </c>
      <c r="B19" s="164">
        <v>44570</v>
      </c>
      <c r="C19" s="154" t="s">
        <v>2986</v>
      </c>
      <c r="D19" s="165" t="s">
        <v>2987</v>
      </c>
      <c r="E19" s="156" t="s">
        <v>2988</v>
      </c>
      <c r="F19" s="168">
        <v>0.53125</v>
      </c>
      <c r="G19" s="168">
        <v>0.572916666666667</v>
      </c>
      <c r="H19" s="168">
        <v>0.75</v>
      </c>
      <c r="I19" s="157"/>
      <c r="J19" s="157"/>
      <c r="K19" s="158">
        <v>1200</v>
      </c>
      <c r="L19" s="158">
        <v>1200</v>
      </c>
      <c r="M19" s="154" t="s">
        <v>2989</v>
      </c>
      <c r="N19" s="172" t="s">
        <v>593</v>
      </c>
    </row>
    <row r="20" s="153" customFormat="1" ht="12" spans="1:14">
      <c r="A20" s="157"/>
      <c r="B20" s="164">
        <v>44570</v>
      </c>
      <c r="C20" s="154" t="s">
        <v>2943</v>
      </c>
      <c r="D20" s="165"/>
      <c r="E20" s="156"/>
      <c r="F20" s="168"/>
      <c r="G20" s="168"/>
      <c r="H20" s="168"/>
      <c r="I20" s="157"/>
      <c r="J20" s="157"/>
      <c r="K20" s="158"/>
      <c r="L20" s="158"/>
      <c r="M20" s="154"/>
      <c r="N20" s="172"/>
    </row>
    <row r="21" s="153" customFormat="1" ht="12" spans="1:14">
      <c r="A21" s="157"/>
      <c r="B21" s="164">
        <v>44570</v>
      </c>
      <c r="C21" s="154" t="s">
        <v>1762</v>
      </c>
      <c r="D21" s="165"/>
      <c r="E21" s="156"/>
      <c r="F21" s="168"/>
      <c r="G21" s="168"/>
      <c r="H21" s="168"/>
      <c r="I21" s="157"/>
      <c r="J21" s="157"/>
      <c r="K21" s="158"/>
      <c r="L21" s="158"/>
      <c r="M21" s="154"/>
      <c r="N21" s="172"/>
    </row>
    <row r="22" s="153" customFormat="1" ht="12" spans="1:14">
      <c r="A22" s="157"/>
      <c r="B22" s="164">
        <v>44570</v>
      </c>
      <c r="C22" s="154" t="s">
        <v>2990</v>
      </c>
      <c r="D22" s="165"/>
      <c r="E22" s="156"/>
      <c r="F22" s="168"/>
      <c r="G22" s="168"/>
      <c r="H22" s="168"/>
      <c r="I22" s="157"/>
      <c r="J22" s="157"/>
      <c r="K22" s="158"/>
      <c r="L22" s="158"/>
      <c r="M22" s="154"/>
      <c r="N22" s="172"/>
    </row>
    <row r="23" s="153" customFormat="1" ht="19.1" customHeight="1" spans="1:14">
      <c r="A23" s="159" t="s">
        <v>2991</v>
      </c>
      <c r="B23" s="159"/>
      <c r="C23" s="160"/>
      <c r="D23" s="160"/>
      <c r="E23" s="166"/>
      <c r="F23" s="159"/>
      <c r="G23" s="159"/>
      <c r="H23" s="159"/>
      <c r="I23" s="159"/>
      <c r="J23" s="159"/>
      <c r="K23" s="169"/>
      <c r="L23" s="169"/>
      <c r="M23" s="160"/>
      <c r="N23" s="159"/>
    </row>
    <row r="24" s="153" customFormat="1" ht="19.1" customHeight="1" spans="1:14">
      <c r="A24" s="157">
        <v>1</v>
      </c>
      <c r="B24" s="164">
        <v>44571</v>
      </c>
      <c r="C24" s="154" t="s">
        <v>2992</v>
      </c>
      <c r="D24" s="165" t="s">
        <v>2993</v>
      </c>
      <c r="E24" s="156" t="s">
        <v>2994</v>
      </c>
      <c r="F24" s="168">
        <v>0.395833333333333</v>
      </c>
      <c r="G24" s="168">
        <v>0.447916666666667</v>
      </c>
      <c r="H24" s="168">
        <v>0.604166666666667</v>
      </c>
      <c r="I24" s="157"/>
      <c r="J24" s="157"/>
      <c r="K24" s="158">
        <v>1200</v>
      </c>
      <c r="L24" s="158">
        <v>1200</v>
      </c>
      <c r="M24" s="154" t="s">
        <v>2995</v>
      </c>
      <c r="N24" s="173" t="s">
        <v>593</v>
      </c>
    </row>
    <row r="25" s="153" customFormat="1" ht="12" spans="1:14">
      <c r="A25" s="157"/>
      <c r="B25" s="164">
        <v>44571</v>
      </c>
      <c r="C25" s="154" t="s">
        <v>2996</v>
      </c>
      <c r="D25" s="165"/>
      <c r="E25" s="156" t="s">
        <v>2997</v>
      </c>
      <c r="F25" s="168"/>
      <c r="G25" s="168"/>
      <c r="H25" s="168"/>
      <c r="I25" s="157"/>
      <c r="J25" s="157"/>
      <c r="K25" s="158"/>
      <c r="L25" s="158"/>
      <c r="M25" s="154"/>
      <c r="N25" s="173"/>
    </row>
    <row r="26" s="153" customFormat="1" ht="34" spans="1:14">
      <c r="A26" s="157">
        <v>2</v>
      </c>
      <c r="B26" s="164">
        <v>44571</v>
      </c>
      <c r="C26" s="154" t="s">
        <v>1827</v>
      </c>
      <c r="D26" s="165" t="s">
        <v>2998</v>
      </c>
      <c r="E26" s="156" t="s">
        <v>2999</v>
      </c>
      <c r="F26" s="168">
        <v>0.427083333333333</v>
      </c>
      <c r="G26" s="168">
        <v>0.46875</v>
      </c>
      <c r="H26" s="168">
        <v>0.625</v>
      </c>
      <c r="I26" s="157"/>
      <c r="J26" s="157"/>
      <c r="K26" s="158">
        <v>1200</v>
      </c>
      <c r="L26" s="158">
        <v>1200</v>
      </c>
      <c r="M26" s="154"/>
      <c r="N26" s="173" t="s">
        <v>593</v>
      </c>
    </row>
    <row r="27" s="153" customFormat="1" ht="19.1" customHeight="1" spans="1:14">
      <c r="A27" s="157">
        <v>3</v>
      </c>
      <c r="B27" s="164">
        <v>44571</v>
      </c>
      <c r="C27" s="154" t="s">
        <v>3000</v>
      </c>
      <c r="D27" s="165" t="s">
        <v>3001</v>
      </c>
      <c r="E27" s="156" t="s">
        <v>3002</v>
      </c>
      <c r="F27" s="168">
        <v>0.440972222222222</v>
      </c>
      <c r="G27" s="168">
        <v>0.489583333333333</v>
      </c>
      <c r="H27" s="168">
        <v>0.625</v>
      </c>
      <c r="I27" s="157"/>
      <c r="J27" s="157"/>
      <c r="K27" s="158">
        <v>1200</v>
      </c>
      <c r="L27" s="158">
        <v>1200</v>
      </c>
      <c r="M27" s="154" t="s">
        <v>3003</v>
      </c>
      <c r="N27" s="174" t="s">
        <v>593</v>
      </c>
    </row>
    <row r="28" s="153" customFormat="1" spans="1:14">
      <c r="A28" s="157"/>
      <c r="B28" s="164">
        <v>44571</v>
      </c>
      <c r="C28" s="154"/>
      <c r="D28" s="165"/>
      <c r="E28" s="156" t="s">
        <v>3004</v>
      </c>
      <c r="F28" s="168"/>
      <c r="G28" s="168"/>
      <c r="H28" s="168"/>
      <c r="I28" s="157"/>
      <c r="J28" s="157"/>
      <c r="K28" s="158"/>
      <c r="L28" s="158"/>
      <c r="M28" s="154"/>
      <c r="N28" s="174"/>
    </row>
    <row r="29" s="153" customFormat="1" ht="34" spans="1:15">
      <c r="A29" s="157">
        <v>4</v>
      </c>
      <c r="B29" s="164">
        <v>44571</v>
      </c>
      <c r="C29" s="154" t="s">
        <v>3005</v>
      </c>
      <c r="D29" s="165" t="s">
        <v>2975</v>
      </c>
      <c r="E29" s="156" t="s">
        <v>2979</v>
      </c>
      <c r="F29" s="168">
        <v>0.53125</v>
      </c>
      <c r="G29" s="168">
        <v>0.916666666666667</v>
      </c>
      <c r="H29" s="168">
        <v>0.916666666666667</v>
      </c>
      <c r="I29" s="157">
        <v>1</v>
      </c>
      <c r="J29" s="157">
        <v>150</v>
      </c>
      <c r="K29" s="158">
        <v>1200</v>
      </c>
      <c r="L29" s="158">
        <v>1200</v>
      </c>
      <c r="M29" s="154" t="s">
        <v>3006</v>
      </c>
      <c r="N29" s="173" t="s">
        <v>593</v>
      </c>
      <c r="O29" s="153" t="s">
        <v>3007</v>
      </c>
    </row>
    <row r="30" s="153" customFormat="1" ht="19.1" customHeight="1" spans="1:14">
      <c r="A30" s="157">
        <v>5</v>
      </c>
      <c r="B30" s="164">
        <v>44571</v>
      </c>
      <c r="C30" s="154" t="s">
        <v>3008</v>
      </c>
      <c r="D30" s="165" t="s">
        <v>3009</v>
      </c>
      <c r="E30" s="156" t="s">
        <v>3010</v>
      </c>
      <c r="F30" s="168">
        <v>0.479166666666667</v>
      </c>
      <c r="G30" s="168">
        <v>0.53125</v>
      </c>
      <c r="H30" s="168">
        <v>0.6875</v>
      </c>
      <c r="I30" s="157"/>
      <c r="J30" s="157"/>
      <c r="K30" s="158">
        <v>1200</v>
      </c>
      <c r="L30" s="158">
        <v>1200</v>
      </c>
      <c r="M30" s="154" t="s">
        <v>3003</v>
      </c>
      <c r="N30" s="174" t="s">
        <v>593</v>
      </c>
    </row>
    <row r="31" s="153" customFormat="1" spans="1:14">
      <c r="A31" s="157"/>
      <c r="B31" s="164">
        <v>44571</v>
      </c>
      <c r="C31" s="154"/>
      <c r="D31" s="165"/>
      <c r="E31" s="156" t="s">
        <v>3011</v>
      </c>
      <c r="F31" s="168"/>
      <c r="G31" s="168"/>
      <c r="H31" s="168"/>
      <c r="I31" s="157"/>
      <c r="J31" s="157"/>
      <c r="K31" s="158"/>
      <c r="L31" s="158"/>
      <c r="M31" s="154"/>
      <c r="N31" s="174"/>
    </row>
    <row r="32" s="153" customFormat="1" ht="19.1" customHeight="1" spans="1:14">
      <c r="A32" s="157">
        <v>6</v>
      </c>
      <c r="B32" s="164">
        <v>44571</v>
      </c>
      <c r="C32" s="154" t="s">
        <v>3012</v>
      </c>
      <c r="D32" s="165" t="s">
        <v>3013</v>
      </c>
      <c r="E32" s="156" t="s">
        <v>3014</v>
      </c>
      <c r="F32" s="168">
        <v>0.489583333333333</v>
      </c>
      <c r="G32" s="168">
        <v>0.53125</v>
      </c>
      <c r="H32" s="168">
        <v>0.815972222222222</v>
      </c>
      <c r="I32" s="157"/>
      <c r="J32" s="157"/>
      <c r="K32" s="158">
        <v>1200</v>
      </c>
      <c r="L32" s="171">
        <v>1200</v>
      </c>
      <c r="M32" s="154" t="s">
        <v>3003</v>
      </c>
      <c r="N32" s="173" t="s">
        <v>593</v>
      </c>
    </row>
    <row r="33" s="153" customFormat="1" spans="1:14">
      <c r="A33" s="157"/>
      <c r="B33" s="164">
        <v>44571</v>
      </c>
      <c r="C33" s="154"/>
      <c r="D33" s="165"/>
      <c r="E33" s="156" t="s">
        <v>3015</v>
      </c>
      <c r="F33" s="168"/>
      <c r="G33" s="168"/>
      <c r="H33" s="168"/>
      <c r="I33" s="157"/>
      <c r="J33" s="157"/>
      <c r="K33" s="158"/>
      <c r="L33" s="171"/>
      <c r="M33" s="154"/>
      <c r="N33" s="173"/>
    </row>
    <row r="34" s="153" customFormat="1" ht="23" spans="1:14">
      <c r="A34" s="157">
        <v>7</v>
      </c>
      <c r="B34" s="164">
        <v>44571</v>
      </c>
      <c r="C34" s="154" t="s">
        <v>3016</v>
      </c>
      <c r="D34" s="165" t="s">
        <v>3017</v>
      </c>
      <c r="E34" s="156" t="s">
        <v>3018</v>
      </c>
      <c r="F34" s="168">
        <v>0.572916666666667</v>
      </c>
      <c r="G34" s="168">
        <v>0.614583333333333</v>
      </c>
      <c r="H34" s="168">
        <v>0.729166666666667</v>
      </c>
      <c r="I34" s="157"/>
      <c r="J34" s="157"/>
      <c r="K34" s="158">
        <v>1200</v>
      </c>
      <c r="L34" s="158">
        <v>1200</v>
      </c>
      <c r="M34" s="154" t="s">
        <v>2995</v>
      </c>
      <c r="N34" s="174" t="s">
        <v>593</v>
      </c>
    </row>
    <row r="35" s="153" customFormat="1" ht="19.1" customHeight="1" spans="1:14">
      <c r="A35" s="157">
        <v>8</v>
      </c>
      <c r="B35" s="164">
        <v>44571</v>
      </c>
      <c r="C35" s="154" t="s">
        <v>3019</v>
      </c>
      <c r="D35" s="165" t="s">
        <v>3020</v>
      </c>
      <c r="E35" s="156" t="s">
        <v>3021</v>
      </c>
      <c r="F35" s="168">
        <v>0.565972222222222</v>
      </c>
      <c r="G35" s="168">
        <v>0.614583333333333</v>
      </c>
      <c r="H35" s="168">
        <v>0.739583333333333</v>
      </c>
      <c r="I35" s="157"/>
      <c r="J35" s="157"/>
      <c r="K35" s="158">
        <v>1200</v>
      </c>
      <c r="L35" s="158">
        <v>1200</v>
      </c>
      <c r="M35" s="154" t="s">
        <v>3003</v>
      </c>
      <c r="N35" s="173" t="s">
        <v>593</v>
      </c>
    </row>
    <row r="36" s="153" customFormat="1" spans="1:14">
      <c r="A36" s="157"/>
      <c r="B36" s="164">
        <v>44571</v>
      </c>
      <c r="C36" s="154"/>
      <c r="D36" s="165"/>
      <c r="E36" s="156" t="s">
        <v>3022</v>
      </c>
      <c r="F36" s="168"/>
      <c r="G36" s="168"/>
      <c r="H36" s="168"/>
      <c r="I36" s="157"/>
      <c r="J36" s="157"/>
      <c r="K36" s="158"/>
      <c r="L36" s="158"/>
      <c r="M36" s="154"/>
      <c r="N36" s="173"/>
    </row>
    <row r="37" s="153" customFormat="1" ht="23" spans="1:14">
      <c r="A37" s="157">
        <v>9</v>
      </c>
      <c r="B37" s="164">
        <v>44571</v>
      </c>
      <c r="C37" s="154" t="s">
        <v>3023</v>
      </c>
      <c r="D37" s="165" t="s">
        <v>3024</v>
      </c>
      <c r="E37" s="156" t="s">
        <v>3025</v>
      </c>
      <c r="F37" s="168">
        <v>0.614583333333333</v>
      </c>
      <c r="G37" s="168">
        <v>0.65625</v>
      </c>
      <c r="H37" s="168">
        <v>0.875</v>
      </c>
      <c r="I37" s="157"/>
      <c r="J37" s="157"/>
      <c r="K37" s="158">
        <v>1200</v>
      </c>
      <c r="L37" s="158">
        <v>1200</v>
      </c>
      <c r="M37" s="154" t="s">
        <v>3006</v>
      </c>
      <c r="N37" s="174" t="s">
        <v>593</v>
      </c>
    </row>
    <row r="38" s="153" customFormat="1" ht="19.1" customHeight="1" spans="1:14">
      <c r="A38" s="157">
        <v>10</v>
      </c>
      <c r="B38" s="164">
        <v>44571</v>
      </c>
      <c r="C38" s="154" t="s">
        <v>3026</v>
      </c>
      <c r="D38" s="165" t="s">
        <v>3027</v>
      </c>
      <c r="E38" s="156" t="s">
        <v>3028</v>
      </c>
      <c r="F38" s="168">
        <v>0.645833333333333</v>
      </c>
      <c r="G38" s="168">
        <v>0.697916666666667</v>
      </c>
      <c r="H38" s="168">
        <v>0.920138888888889</v>
      </c>
      <c r="I38" s="157"/>
      <c r="J38" s="157"/>
      <c r="K38" s="158">
        <v>1200</v>
      </c>
      <c r="L38" s="158">
        <v>1200</v>
      </c>
      <c r="M38" s="154" t="s">
        <v>3006</v>
      </c>
      <c r="N38" s="173" t="s">
        <v>593</v>
      </c>
    </row>
    <row r="39" s="153" customFormat="1" ht="12" spans="1:14">
      <c r="A39" s="157"/>
      <c r="B39" s="164">
        <v>44571</v>
      </c>
      <c r="C39" s="154" t="s">
        <v>3029</v>
      </c>
      <c r="D39" s="165"/>
      <c r="E39" s="156" t="s">
        <v>3030</v>
      </c>
      <c r="F39" s="168"/>
      <c r="G39" s="168"/>
      <c r="H39" s="168"/>
      <c r="I39" s="157"/>
      <c r="J39" s="157"/>
      <c r="K39" s="158"/>
      <c r="L39" s="158"/>
      <c r="M39" s="154"/>
      <c r="N39" s="173"/>
    </row>
    <row r="40" s="153" customFormat="1" ht="34" spans="1:14">
      <c r="A40" s="157">
        <v>11</v>
      </c>
      <c r="B40" s="164">
        <v>44571</v>
      </c>
      <c r="C40" s="154" t="s">
        <v>3031</v>
      </c>
      <c r="D40" s="165" t="s">
        <v>3032</v>
      </c>
      <c r="E40" s="156" t="s">
        <v>3033</v>
      </c>
      <c r="F40" s="168">
        <v>0.6875</v>
      </c>
      <c r="G40" s="168">
        <v>0.729166666666667</v>
      </c>
      <c r="H40" s="168">
        <v>0.913194444444444</v>
      </c>
      <c r="I40" s="157"/>
      <c r="J40" s="157"/>
      <c r="K40" s="158">
        <v>1200</v>
      </c>
      <c r="L40" s="158">
        <v>1200</v>
      </c>
      <c r="M40" s="154" t="s">
        <v>3006</v>
      </c>
      <c r="N40" s="173" t="s">
        <v>593</v>
      </c>
    </row>
    <row r="41" s="153" customFormat="1" ht="34" spans="1:14">
      <c r="A41" s="157">
        <v>12</v>
      </c>
      <c r="B41" s="164">
        <v>44571</v>
      </c>
      <c r="C41" s="154" t="s">
        <v>3034</v>
      </c>
      <c r="D41" s="165" t="s">
        <v>3035</v>
      </c>
      <c r="E41" s="156" t="s">
        <v>3036</v>
      </c>
      <c r="F41" s="168">
        <v>0.729166666666667</v>
      </c>
      <c r="G41" s="168">
        <v>0.78125</v>
      </c>
      <c r="H41" s="168">
        <v>0.861111111111111</v>
      </c>
      <c r="I41" s="157"/>
      <c r="J41" s="157"/>
      <c r="K41" s="158">
        <v>1200</v>
      </c>
      <c r="L41" s="158">
        <v>1200</v>
      </c>
      <c r="M41" s="154" t="s">
        <v>3037</v>
      </c>
      <c r="N41" s="173" t="s">
        <v>593</v>
      </c>
    </row>
    <row r="42" s="153" customFormat="1" ht="34" spans="1:14">
      <c r="A42" s="157">
        <v>13</v>
      </c>
      <c r="B42" s="164">
        <v>44571</v>
      </c>
      <c r="C42" s="154" t="s">
        <v>3038</v>
      </c>
      <c r="D42" s="165" t="s">
        <v>2968</v>
      </c>
      <c r="E42" s="156" t="s">
        <v>3039</v>
      </c>
      <c r="F42" s="168">
        <v>0.572916666666667</v>
      </c>
      <c r="G42" s="168">
        <v>0.590277777777778</v>
      </c>
      <c r="H42" s="168">
        <v>0.75</v>
      </c>
      <c r="I42" s="157"/>
      <c r="J42" s="157"/>
      <c r="K42" s="158">
        <v>1200</v>
      </c>
      <c r="L42" s="158">
        <v>1200</v>
      </c>
      <c r="M42" s="154" t="s">
        <v>3037</v>
      </c>
      <c r="N42" s="173" t="s">
        <v>593</v>
      </c>
    </row>
    <row r="43" s="153" customFormat="1" ht="19.1" customHeight="1" spans="1:14">
      <c r="A43" s="159" t="s">
        <v>3040</v>
      </c>
      <c r="B43" s="159"/>
      <c r="C43" s="160"/>
      <c r="D43" s="160"/>
      <c r="E43" s="166"/>
      <c r="F43" s="159"/>
      <c r="G43" s="159"/>
      <c r="H43" s="159"/>
      <c r="I43" s="159"/>
      <c r="J43" s="159"/>
      <c r="K43" s="169"/>
      <c r="L43" s="169"/>
      <c r="M43" s="160"/>
      <c r="N43" s="159"/>
    </row>
    <row r="44" s="153" customFormat="1" ht="19.1" customHeight="1" spans="1:15">
      <c r="A44" s="157">
        <v>1</v>
      </c>
      <c r="B44" s="164">
        <v>44572</v>
      </c>
      <c r="C44" s="154" t="s">
        <v>2961</v>
      </c>
      <c r="D44" s="165" t="s">
        <v>3035</v>
      </c>
      <c r="E44" s="156" t="s">
        <v>3041</v>
      </c>
      <c r="F44" s="168">
        <v>0.423611111111111</v>
      </c>
      <c r="G44" s="168">
        <v>0.46875</v>
      </c>
      <c r="H44" s="168">
        <v>0.798611111111111</v>
      </c>
      <c r="I44" s="157">
        <v>1</v>
      </c>
      <c r="J44" s="157">
        <v>150</v>
      </c>
      <c r="K44" s="158">
        <v>1200</v>
      </c>
      <c r="L44" s="158">
        <v>1200</v>
      </c>
      <c r="M44" s="154" t="s">
        <v>3042</v>
      </c>
      <c r="N44" s="173" t="s">
        <v>593</v>
      </c>
      <c r="O44" s="153" t="s">
        <v>3043</v>
      </c>
    </row>
    <row r="45" s="153" customFormat="1" spans="1:14">
      <c r="A45" s="157"/>
      <c r="B45" s="164"/>
      <c r="C45" s="154"/>
      <c r="D45" s="165"/>
      <c r="E45" s="156"/>
      <c r="F45" s="168"/>
      <c r="G45" s="168"/>
      <c r="H45" s="168"/>
      <c r="I45" s="157"/>
      <c r="J45" s="157"/>
      <c r="K45" s="158"/>
      <c r="L45" s="158"/>
      <c r="M45" s="154"/>
      <c r="N45" s="173"/>
    </row>
    <row r="46" s="153" customFormat="1" spans="1:14">
      <c r="A46" s="157"/>
      <c r="B46" s="164"/>
      <c r="C46" s="154"/>
      <c r="D46" s="165"/>
      <c r="E46" s="156"/>
      <c r="F46" s="168"/>
      <c r="G46" s="168"/>
      <c r="H46" s="168"/>
      <c r="I46" s="157"/>
      <c r="J46" s="157"/>
      <c r="K46" s="158"/>
      <c r="L46" s="158"/>
      <c r="M46" s="154"/>
      <c r="N46" s="173"/>
    </row>
    <row r="47" s="153" customFormat="1" ht="34" spans="1:14">
      <c r="A47" s="157">
        <v>2</v>
      </c>
      <c r="B47" s="164">
        <v>44572</v>
      </c>
      <c r="C47" s="154" t="s">
        <v>3044</v>
      </c>
      <c r="D47" s="165" t="s">
        <v>3045</v>
      </c>
      <c r="E47" s="156" t="s">
        <v>3046</v>
      </c>
      <c r="F47" s="168">
        <v>0.552083333333333</v>
      </c>
      <c r="G47" s="168">
        <v>0.59375</v>
      </c>
      <c r="H47" s="168">
        <v>0.8125</v>
      </c>
      <c r="I47" s="157"/>
      <c r="J47" s="157"/>
      <c r="K47" s="158">
        <v>1200</v>
      </c>
      <c r="L47" s="158">
        <v>1200</v>
      </c>
      <c r="M47" s="154" t="s">
        <v>2989</v>
      </c>
      <c r="N47" s="173" t="s">
        <v>593</v>
      </c>
    </row>
    <row r="48" s="153" customFormat="1" ht="34" spans="1:14">
      <c r="A48" s="157">
        <v>3</v>
      </c>
      <c r="B48" s="164">
        <v>44572</v>
      </c>
      <c r="C48" s="154" t="s">
        <v>2990</v>
      </c>
      <c r="D48" s="165" t="s">
        <v>3047</v>
      </c>
      <c r="E48" s="156" t="s">
        <v>3048</v>
      </c>
      <c r="F48" s="168">
        <v>0.375</v>
      </c>
      <c r="G48" s="168">
        <v>0.427083333333333</v>
      </c>
      <c r="H48" s="168">
        <v>0.604166666666667</v>
      </c>
      <c r="I48" s="157"/>
      <c r="J48" s="157"/>
      <c r="K48" s="158">
        <v>1200</v>
      </c>
      <c r="L48" s="158">
        <v>1200</v>
      </c>
      <c r="M48" s="154" t="s">
        <v>3049</v>
      </c>
      <c r="N48" s="175" t="s">
        <v>593</v>
      </c>
    </row>
    <row r="49" s="153" customFormat="1" ht="19.1" customHeight="1" spans="1:14">
      <c r="A49" s="157">
        <v>4</v>
      </c>
      <c r="B49" s="164">
        <v>44572</v>
      </c>
      <c r="C49" s="154" t="s">
        <v>3050</v>
      </c>
      <c r="D49" s="154" t="s">
        <v>3051</v>
      </c>
      <c r="E49" s="156" t="s">
        <v>3052</v>
      </c>
      <c r="F49" s="168">
        <v>0.46875</v>
      </c>
      <c r="G49" s="168">
        <v>0.510416666666667</v>
      </c>
      <c r="H49" s="168">
        <v>0.763888888888889</v>
      </c>
      <c r="I49" s="157"/>
      <c r="J49" s="157"/>
      <c r="K49" s="158">
        <v>1200</v>
      </c>
      <c r="L49" s="158">
        <v>1200</v>
      </c>
      <c r="M49" s="154" t="s">
        <v>3042</v>
      </c>
      <c r="N49" s="175" t="s">
        <v>593</v>
      </c>
    </row>
    <row r="50" s="153" customFormat="1" ht="12" spans="1:14">
      <c r="A50" s="157"/>
      <c r="B50" s="164"/>
      <c r="C50" s="154"/>
      <c r="D50" s="154"/>
      <c r="E50" s="156"/>
      <c r="F50" s="168"/>
      <c r="G50" s="168"/>
      <c r="H50" s="168"/>
      <c r="I50" s="157"/>
      <c r="J50" s="157"/>
      <c r="K50" s="158"/>
      <c r="L50" s="158"/>
      <c r="M50" s="154" t="s">
        <v>3053</v>
      </c>
      <c r="N50" s="175"/>
    </row>
    <row r="51" s="153" customFormat="1" ht="34" spans="1:14">
      <c r="A51" s="157">
        <v>5</v>
      </c>
      <c r="B51" s="164">
        <v>44572</v>
      </c>
      <c r="C51" s="154" t="s">
        <v>3054</v>
      </c>
      <c r="D51" s="165" t="s">
        <v>3055</v>
      </c>
      <c r="E51" s="156" t="s">
        <v>3056</v>
      </c>
      <c r="F51" s="168">
        <v>0.5</v>
      </c>
      <c r="G51" s="168">
        <v>0.53125</v>
      </c>
      <c r="H51" s="168">
        <v>0.572916666666667</v>
      </c>
      <c r="I51" s="157"/>
      <c r="J51" s="157"/>
      <c r="K51" s="158">
        <v>1200</v>
      </c>
      <c r="L51" s="158">
        <v>1200</v>
      </c>
      <c r="M51" s="154" t="s">
        <v>2964</v>
      </c>
      <c r="N51" s="173" t="s">
        <v>593</v>
      </c>
    </row>
    <row r="52" s="153" customFormat="1" ht="34" spans="1:14">
      <c r="A52" s="157">
        <v>6</v>
      </c>
      <c r="B52" s="164">
        <v>44572</v>
      </c>
      <c r="C52" s="154" t="s">
        <v>3057</v>
      </c>
      <c r="D52" s="165" t="s">
        <v>2975</v>
      </c>
      <c r="E52" s="156" t="s">
        <v>3058</v>
      </c>
      <c r="F52" s="168">
        <v>0.489583333333333</v>
      </c>
      <c r="G52" s="168">
        <v>0.53125</v>
      </c>
      <c r="H52" s="168">
        <v>0.729166666666667</v>
      </c>
      <c r="I52" s="157"/>
      <c r="J52" s="157"/>
      <c r="K52" s="158">
        <v>1200</v>
      </c>
      <c r="L52" s="158">
        <v>1200</v>
      </c>
      <c r="M52" s="154" t="s">
        <v>3042</v>
      </c>
      <c r="N52" s="175" t="s">
        <v>593</v>
      </c>
    </row>
    <row r="53" s="153" customFormat="1" ht="19.1" customHeight="1" spans="1:14">
      <c r="A53" s="157">
        <v>7</v>
      </c>
      <c r="B53" s="164">
        <v>44572</v>
      </c>
      <c r="C53" s="154" t="s">
        <v>2974</v>
      </c>
      <c r="D53" s="165" t="s">
        <v>3059</v>
      </c>
      <c r="E53" s="156" t="s">
        <v>3060</v>
      </c>
      <c r="F53" s="168">
        <v>0.510416666666667</v>
      </c>
      <c r="G53" s="168">
        <v>0.552083333333333</v>
      </c>
      <c r="H53" s="168">
        <v>0.753472222222222</v>
      </c>
      <c r="I53" s="157"/>
      <c r="J53" s="157"/>
      <c r="K53" s="158">
        <v>1200</v>
      </c>
      <c r="L53" s="171">
        <v>1200</v>
      </c>
      <c r="M53" s="154" t="s">
        <v>3042</v>
      </c>
      <c r="N53" s="173" t="s">
        <v>593</v>
      </c>
    </row>
    <row r="54" s="153" customFormat="1" ht="12" spans="1:14">
      <c r="A54" s="157"/>
      <c r="B54" s="164"/>
      <c r="C54" s="154"/>
      <c r="D54" s="165"/>
      <c r="E54" s="156"/>
      <c r="F54" s="168"/>
      <c r="G54" s="168"/>
      <c r="H54" s="168"/>
      <c r="I54" s="157"/>
      <c r="J54" s="157"/>
      <c r="K54" s="158"/>
      <c r="L54" s="171"/>
      <c r="M54" s="154" t="s">
        <v>3053</v>
      </c>
      <c r="N54" s="173"/>
    </row>
    <row r="55" s="153" customFormat="1" ht="19.1" customHeight="1" spans="1:14">
      <c r="A55" s="157">
        <v>8</v>
      </c>
      <c r="B55" s="164">
        <v>44876</v>
      </c>
      <c r="C55" s="154" t="s">
        <v>3023</v>
      </c>
      <c r="D55" s="154" t="s">
        <v>3061</v>
      </c>
      <c r="E55" s="156" t="s">
        <v>3062</v>
      </c>
      <c r="F55" s="168">
        <v>0.510416666666667</v>
      </c>
      <c r="G55" s="168">
        <v>0.552083333333333</v>
      </c>
      <c r="H55" s="168">
        <v>0.979166666666667</v>
      </c>
      <c r="I55" s="157"/>
      <c r="J55" s="157"/>
      <c r="K55" s="158">
        <v>1200</v>
      </c>
      <c r="L55" s="171">
        <v>1200</v>
      </c>
      <c r="M55" s="154" t="s">
        <v>3042</v>
      </c>
      <c r="N55" s="173" t="s">
        <v>593</v>
      </c>
    </row>
    <row r="56" s="153" customFormat="1" ht="12" spans="1:14">
      <c r="A56" s="157"/>
      <c r="B56" s="164"/>
      <c r="C56" s="154"/>
      <c r="D56" s="154"/>
      <c r="E56" s="156"/>
      <c r="F56" s="168"/>
      <c r="G56" s="168"/>
      <c r="H56" s="168"/>
      <c r="I56" s="157"/>
      <c r="J56" s="157"/>
      <c r="K56" s="158"/>
      <c r="L56" s="171"/>
      <c r="M56" s="154" t="s">
        <v>3053</v>
      </c>
      <c r="N56" s="173"/>
    </row>
    <row r="57" s="153" customFormat="1" ht="34" spans="1:14">
      <c r="A57" s="157">
        <v>9</v>
      </c>
      <c r="B57" s="164">
        <v>44572</v>
      </c>
      <c r="C57" s="154" t="s">
        <v>2950</v>
      </c>
      <c r="D57" s="165" t="s">
        <v>3063</v>
      </c>
      <c r="E57" s="156" t="s">
        <v>3064</v>
      </c>
      <c r="F57" s="168">
        <v>0.53125</v>
      </c>
      <c r="G57" s="168">
        <v>0.572916666666667</v>
      </c>
      <c r="H57" s="168">
        <v>0.90625</v>
      </c>
      <c r="I57" s="157"/>
      <c r="J57" s="157"/>
      <c r="K57" s="158">
        <v>1200</v>
      </c>
      <c r="L57" s="158">
        <v>1200</v>
      </c>
      <c r="M57" s="154" t="s">
        <v>3042</v>
      </c>
      <c r="N57" s="157" t="s">
        <v>593</v>
      </c>
    </row>
    <row r="58" s="153" customFormat="1" ht="19.1" customHeight="1" spans="1:14">
      <c r="A58" s="157">
        <v>10</v>
      </c>
      <c r="B58" s="164">
        <v>44572</v>
      </c>
      <c r="C58" s="154" t="s">
        <v>3065</v>
      </c>
      <c r="D58" s="165" t="s">
        <v>3066</v>
      </c>
      <c r="E58" s="156" t="s">
        <v>3067</v>
      </c>
      <c r="F58" s="168">
        <v>0.53125</v>
      </c>
      <c r="G58" s="168">
        <v>0.572916666666667</v>
      </c>
      <c r="H58" s="168">
        <v>0.902777777777778</v>
      </c>
      <c r="I58" s="157"/>
      <c r="J58" s="157"/>
      <c r="K58" s="158">
        <v>1200</v>
      </c>
      <c r="L58" s="171">
        <v>1200</v>
      </c>
      <c r="M58" s="154" t="s">
        <v>2952</v>
      </c>
      <c r="N58" s="157" t="s">
        <v>593</v>
      </c>
    </row>
    <row r="59" s="153" customFormat="1" ht="12" spans="1:14">
      <c r="A59" s="157"/>
      <c r="B59" s="164">
        <v>44572</v>
      </c>
      <c r="C59" s="154" t="s">
        <v>1800</v>
      </c>
      <c r="D59" s="165"/>
      <c r="E59" s="156"/>
      <c r="F59" s="168"/>
      <c r="G59" s="168"/>
      <c r="H59" s="168"/>
      <c r="I59" s="157"/>
      <c r="J59" s="157"/>
      <c r="K59" s="158"/>
      <c r="L59" s="171"/>
      <c r="M59" s="154"/>
      <c r="N59" s="157"/>
    </row>
    <row r="60" s="153" customFormat="1" ht="19.1" customHeight="1" spans="1:14">
      <c r="A60" s="157"/>
      <c r="B60" s="164">
        <v>44572</v>
      </c>
      <c r="C60" s="154" t="s">
        <v>3068</v>
      </c>
      <c r="D60" s="165"/>
      <c r="E60" s="156"/>
      <c r="F60" s="157" t="s">
        <v>3069</v>
      </c>
      <c r="G60" s="157"/>
      <c r="H60" s="157"/>
      <c r="I60" s="157"/>
      <c r="J60" s="157"/>
      <c r="K60" s="158"/>
      <c r="L60" s="171"/>
      <c r="M60" s="154"/>
      <c r="N60" s="157"/>
    </row>
    <row r="61" s="153" customFormat="1" ht="19.1" customHeight="1" spans="1:14">
      <c r="A61" s="157">
        <v>11</v>
      </c>
      <c r="B61" s="164">
        <v>44572</v>
      </c>
      <c r="C61" s="154" t="s">
        <v>3070</v>
      </c>
      <c r="D61" s="165" t="s">
        <v>3071</v>
      </c>
      <c r="E61" s="156" t="s">
        <v>3072</v>
      </c>
      <c r="F61" s="168">
        <v>0.625</v>
      </c>
      <c r="G61" s="168">
        <v>0.666666666666667</v>
      </c>
      <c r="H61" s="168">
        <v>0.840277777777778</v>
      </c>
      <c r="I61" s="157"/>
      <c r="J61" s="157"/>
      <c r="K61" s="158">
        <v>1200</v>
      </c>
      <c r="L61" s="158">
        <v>1200</v>
      </c>
      <c r="M61" s="154" t="s">
        <v>3073</v>
      </c>
      <c r="N61" s="157" t="s">
        <v>593</v>
      </c>
    </row>
    <row r="62" s="153" customFormat="1" ht="23" spans="1:14">
      <c r="A62" s="157">
        <v>12</v>
      </c>
      <c r="B62" s="164">
        <v>44572</v>
      </c>
      <c r="C62" s="154"/>
      <c r="D62" s="165" t="s">
        <v>3074</v>
      </c>
      <c r="E62" s="156" t="s">
        <v>3075</v>
      </c>
      <c r="F62" s="168"/>
      <c r="G62" s="168"/>
      <c r="H62" s="168"/>
      <c r="I62" s="157"/>
      <c r="J62" s="157"/>
      <c r="K62" s="158">
        <v>1200</v>
      </c>
      <c r="L62" s="158">
        <v>1200</v>
      </c>
      <c r="M62" s="154"/>
      <c r="N62" s="157" t="s">
        <v>593</v>
      </c>
    </row>
    <row r="63" s="153" customFormat="1" ht="23" spans="1:14">
      <c r="A63" s="157">
        <v>13</v>
      </c>
      <c r="B63" s="164">
        <v>44572</v>
      </c>
      <c r="C63" s="154" t="s">
        <v>3076</v>
      </c>
      <c r="D63" s="165" t="s">
        <v>3077</v>
      </c>
      <c r="E63" s="156" t="s">
        <v>3078</v>
      </c>
      <c r="F63" s="168">
        <v>0.572916666666667</v>
      </c>
      <c r="G63" s="168">
        <v>0.614583333333333</v>
      </c>
      <c r="H63" s="168">
        <v>0.690972222222222</v>
      </c>
      <c r="I63" s="157"/>
      <c r="J63" s="157"/>
      <c r="K63" s="158">
        <v>1200</v>
      </c>
      <c r="L63" s="158">
        <v>1200</v>
      </c>
      <c r="M63" s="154" t="s">
        <v>2964</v>
      </c>
      <c r="N63" s="157" t="s">
        <v>593</v>
      </c>
    </row>
    <row r="64" s="153" customFormat="1" ht="19.1" customHeight="1" spans="1:15">
      <c r="A64" s="157">
        <v>14</v>
      </c>
      <c r="B64" s="164">
        <v>44572</v>
      </c>
      <c r="C64" s="154" t="s">
        <v>3079</v>
      </c>
      <c r="D64" s="154" t="s">
        <v>3080</v>
      </c>
      <c r="E64" s="156" t="s">
        <v>3081</v>
      </c>
      <c r="F64" s="157" t="s">
        <v>3082</v>
      </c>
      <c r="G64" s="168">
        <v>0.625</v>
      </c>
      <c r="H64" s="168">
        <v>0.893055555555556</v>
      </c>
      <c r="I64" s="157"/>
      <c r="J64" s="157"/>
      <c r="K64" s="158">
        <v>1200</v>
      </c>
      <c r="L64" s="158">
        <v>1200</v>
      </c>
      <c r="M64" s="154" t="s">
        <v>3042</v>
      </c>
      <c r="N64" s="157" t="s">
        <v>593</v>
      </c>
      <c r="O64" s="153" t="s">
        <v>3083</v>
      </c>
    </row>
    <row r="65" s="153" customFormat="1" ht="12" spans="1:14">
      <c r="A65" s="157"/>
      <c r="B65" s="164"/>
      <c r="C65" s="154"/>
      <c r="D65" s="154"/>
      <c r="E65" s="156"/>
      <c r="F65" s="157"/>
      <c r="G65" s="168"/>
      <c r="H65" s="168"/>
      <c r="I65" s="157"/>
      <c r="J65" s="157"/>
      <c r="K65" s="158"/>
      <c r="L65" s="158"/>
      <c r="M65" s="154" t="s">
        <v>3053</v>
      </c>
      <c r="N65" s="157"/>
    </row>
    <row r="66" s="153" customFormat="1" ht="34" spans="1:14">
      <c r="A66" s="157">
        <v>15</v>
      </c>
      <c r="B66" s="164">
        <v>44572</v>
      </c>
      <c r="C66" s="154" t="s">
        <v>3084</v>
      </c>
      <c r="D66" s="165" t="s">
        <v>3032</v>
      </c>
      <c r="E66" s="156" t="s">
        <v>3085</v>
      </c>
      <c r="F66" s="168">
        <v>0.697916666666667</v>
      </c>
      <c r="G66" s="168">
        <v>0.715277777777778</v>
      </c>
      <c r="H66" s="168">
        <v>0.895138888888889</v>
      </c>
      <c r="I66" s="157"/>
      <c r="J66" s="157"/>
      <c r="K66" s="158">
        <v>1200</v>
      </c>
      <c r="L66" s="158">
        <v>1200</v>
      </c>
      <c r="M66" s="154" t="s">
        <v>3049</v>
      </c>
      <c r="N66" s="157" t="s">
        <v>593</v>
      </c>
    </row>
    <row r="67" s="153" customFormat="1" ht="34" spans="1:14">
      <c r="A67" s="157">
        <v>16</v>
      </c>
      <c r="B67" s="164">
        <v>44572</v>
      </c>
      <c r="C67" s="154" t="s">
        <v>3086</v>
      </c>
      <c r="D67" s="165" t="s">
        <v>3087</v>
      </c>
      <c r="E67" s="156" t="s">
        <v>3088</v>
      </c>
      <c r="F67" s="168">
        <v>0.739583333333333</v>
      </c>
      <c r="G67" s="168">
        <v>0.78125</v>
      </c>
      <c r="H67" s="168">
        <v>0.963888888888889</v>
      </c>
      <c r="I67" s="157"/>
      <c r="J67" s="157"/>
      <c r="K67" s="158">
        <v>1200</v>
      </c>
      <c r="L67" s="158">
        <v>1200</v>
      </c>
      <c r="M67" s="154" t="s">
        <v>3073</v>
      </c>
      <c r="N67" s="157" t="s">
        <v>593</v>
      </c>
    </row>
    <row r="68" s="153" customFormat="1" ht="23" spans="1:14">
      <c r="A68" s="157">
        <v>17</v>
      </c>
      <c r="B68" s="164">
        <v>44572</v>
      </c>
      <c r="C68" s="154" t="s">
        <v>3089</v>
      </c>
      <c r="D68" s="165" t="s">
        <v>3090</v>
      </c>
      <c r="E68" s="156" t="s">
        <v>3091</v>
      </c>
      <c r="F68" s="157" t="s">
        <v>3092</v>
      </c>
      <c r="G68" s="168">
        <v>0.822916666666667</v>
      </c>
      <c r="H68" s="168">
        <v>0.930555555555556</v>
      </c>
      <c r="I68" s="157"/>
      <c r="J68" s="157"/>
      <c r="K68" s="158">
        <v>1200</v>
      </c>
      <c r="L68" s="158">
        <v>1200</v>
      </c>
      <c r="M68" s="154" t="s">
        <v>3042</v>
      </c>
      <c r="N68" s="157" t="s">
        <v>593</v>
      </c>
    </row>
    <row r="69" s="153" customFormat="1" ht="34" spans="1:14">
      <c r="A69" s="157">
        <v>18</v>
      </c>
      <c r="B69" s="164">
        <v>44572</v>
      </c>
      <c r="C69" s="154" t="s">
        <v>3093</v>
      </c>
      <c r="D69" s="165" t="s">
        <v>3055</v>
      </c>
      <c r="E69" s="156" t="s">
        <v>3094</v>
      </c>
      <c r="F69" s="168">
        <v>0.770833333333333</v>
      </c>
      <c r="G69" s="168">
        <v>0.78125</v>
      </c>
      <c r="H69" s="168">
        <v>0.977777777777778</v>
      </c>
      <c r="I69" s="157"/>
      <c r="J69" s="157"/>
      <c r="K69" s="158">
        <v>1200</v>
      </c>
      <c r="L69" s="158">
        <v>1200</v>
      </c>
      <c r="M69" s="154" t="s">
        <v>3042</v>
      </c>
      <c r="N69" s="157" t="s">
        <v>593</v>
      </c>
    </row>
    <row r="70" s="153" customFormat="1" ht="19.1" customHeight="1" spans="1:14">
      <c r="A70" s="159" t="s">
        <v>3095</v>
      </c>
      <c r="B70" s="159"/>
      <c r="C70" s="160"/>
      <c r="D70" s="160"/>
      <c r="E70" s="166"/>
      <c r="F70" s="159"/>
      <c r="G70" s="159"/>
      <c r="H70" s="159"/>
      <c r="I70" s="159"/>
      <c r="J70" s="159"/>
      <c r="K70" s="169"/>
      <c r="L70" s="169"/>
      <c r="M70" s="160"/>
      <c r="N70" s="159"/>
    </row>
    <row r="71" s="153" customFormat="1" ht="19.1" customHeight="1" spans="1:14">
      <c r="A71" s="157">
        <v>1</v>
      </c>
      <c r="B71" s="164">
        <v>44573</v>
      </c>
      <c r="C71" s="154" t="s">
        <v>3096</v>
      </c>
      <c r="D71" s="165" t="s">
        <v>3009</v>
      </c>
      <c r="E71" s="156" t="s">
        <v>3097</v>
      </c>
      <c r="F71" s="168">
        <v>0.364583333333333</v>
      </c>
      <c r="G71" s="168">
        <v>0.40625</v>
      </c>
      <c r="H71" s="168">
        <v>0.652777777777778</v>
      </c>
      <c r="I71" s="172"/>
      <c r="J71" s="172"/>
      <c r="K71" s="158">
        <v>1200</v>
      </c>
      <c r="L71" s="158">
        <v>1200</v>
      </c>
      <c r="M71" s="154" t="s">
        <v>3042</v>
      </c>
      <c r="N71" s="173" t="s">
        <v>593</v>
      </c>
    </row>
    <row r="72" s="153" customFormat="1" ht="12" spans="1:14">
      <c r="A72" s="157"/>
      <c r="B72" s="164"/>
      <c r="C72" s="154"/>
      <c r="D72" s="165"/>
      <c r="E72" s="156"/>
      <c r="F72" s="168"/>
      <c r="G72" s="168"/>
      <c r="H72" s="168"/>
      <c r="I72" s="172"/>
      <c r="J72" s="172"/>
      <c r="K72" s="158"/>
      <c r="L72" s="158"/>
      <c r="M72" s="154" t="s">
        <v>3098</v>
      </c>
      <c r="N72" s="173"/>
    </row>
    <row r="73" s="153" customFormat="1" ht="19.1" customHeight="1" spans="1:14">
      <c r="A73" s="157">
        <v>2</v>
      </c>
      <c r="B73" s="176">
        <v>44573</v>
      </c>
      <c r="C73" s="154" t="s">
        <v>3099</v>
      </c>
      <c r="D73" s="165" t="s">
        <v>3055</v>
      </c>
      <c r="E73" s="156" t="s">
        <v>3100</v>
      </c>
      <c r="F73" s="168">
        <v>0.354166666666667</v>
      </c>
      <c r="G73" s="168">
        <v>0.40625</v>
      </c>
      <c r="H73" s="168">
        <v>0.632638888888889</v>
      </c>
      <c r="I73" s="172"/>
      <c r="J73" s="172"/>
      <c r="K73" s="158">
        <v>1200</v>
      </c>
      <c r="L73" s="171">
        <v>1200</v>
      </c>
      <c r="M73" s="154" t="s">
        <v>3042</v>
      </c>
      <c r="N73" s="173" t="s">
        <v>593</v>
      </c>
    </row>
    <row r="74" s="153" customFormat="1" ht="12" spans="1:14">
      <c r="A74" s="157"/>
      <c r="B74" s="176"/>
      <c r="C74" s="154"/>
      <c r="D74" s="165"/>
      <c r="E74" s="156"/>
      <c r="F74" s="168"/>
      <c r="G74" s="168"/>
      <c r="H74" s="168"/>
      <c r="I74" s="172"/>
      <c r="J74" s="172"/>
      <c r="K74" s="158"/>
      <c r="L74" s="171"/>
      <c r="M74" s="154" t="s">
        <v>3098</v>
      </c>
      <c r="N74" s="173"/>
    </row>
    <row r="75" s="153" customFormat="1" ht="45" spans="1:14">
      <c r="A75" s="157">
        <v>16</v>
      </c>
      <c r="B75" s="164">
        <v>44573</v>
      </c>
      <c r="C75" s="154" t="s">
        <v>3101</v>
      </c>
      <c r="D75" s="165" t="s">
        <v>3087</v>
      </c>
      <c r="E75" s="156" t="s">
        <v>3102</v>
      </c>
      <c r="F75" s="168">
        <v>0.645833333333333</v>
      </c>
      <c r="G75" s="168">
        <v>0.677083333333333</v>
      </c>
      <c r="H75" s="168">
        <v>0.0236111111111111</v>
      </c>
      <c r="I75" s="157"/>
      <c r="J75" s="157"/>
      <c r="K75" s="158">
        <v>1200</v>
      </c>
      <c r="L75" s="158">
        <v>1200</v>
      </c>
      <c r="M75" s="154" t="s">
        <v>3103</v>
      </c>
      <c r="N75" s="157" t="s">
        <v>593</v>
      </c>
    </row>
    <row r="76" s="153" customFormat="1" ht="19.1" customHeight="1" spans="1:14">
      <c r="A76" s="157">
        <v>3</v>
      </c>
      <c r="B76" s="176">
        <v>44573</v>
      </c>
      <c r="C76" s="154" t="s">
        <v>3104</v>
      </c>
      <c r="D76" s="165" t="s">
        <v>3047</v>
      </c>
      <c r="E76" s="156" t="s">
        <v>3105</v>
      </c>
      <c r="F76" s="185">
        <v>0.458333333333333</v>
      </c>
      <c r="G76" s="168">
        <v>0.489583333333333</v>
      </c>
      <c r="H76" s="185">
        <v>0.798611111111111</v>
      </c>
      <c r="I76" s="172"/>
      <c r="J76" s="172"/>
      <c r="K76" s="158">
        <v>1200</v>
      </c>
      <c r="L76" s="171">
        <v>1200</v>
      </c>
      <c r="M76" s="154" t="s">
        <v>3042</v>
      </c>
      <c r="N76" s="157" t="s">
        <v>593</v>
      </c>
    </row>
    <row r="77" s="153" customFormat="1" ht="12" spans="1:14">
      <c r="A77" s="157"/>
      <c r="B77" s="176"/>
      <c r="C77" s="154"/>
      <c r="D77" s="165"/>
      <c r="E77" s="156"/>
      <c r="F77" s="185"/>
      <c r="G77" s="168"/>
      <c r="H77" s="172"/>
      <c r="I77" s="172"/>
      <c r="J77" s="172"/>
      <c r="K77" s="158"/>
      <c r="L77" s="171"/>
      <c r="M77" s="154" t="s">
        <v>3098</v>
      </c>
      <c r="N77" s="157"/>
    </row>
    <row r="78" s="153" customFormat="1" ht="19.1" customHeight="1" spans="1:14">
      <c r="A78" s="157">
        <v>4</v>
      </c>
      <c r="B78" s="164">
        <v>44573</v>
      </c>
      <c r="C78" s="154" t="s">
        <v>3106</v>
      </c>
      <c r="D78" s="165" t="s">
        <v>3107</v>
      </c>
      <c r="E78" s="156" t="s">
        <v>3108</v>
      </c>
      <c r="F78" s="185">
        <v>0.458333333333333</v>
      </c>
      <c r="G78" s="168">
        <v>0.489583333333333</v>
      </c>
      <c r="H78" s="185">
        <v>0.708333333333333</v>
      </c>
      <c r="I78" s="172"/>
      <c r="J78" s="172"/>
      <c r="K78" s="158">
        <v>1200</v>
      </c>
      <c r="L78" s="171">
        <v>1200</v>
      </c>
      <c r="M78" s="154" t="s">
        <v>3109</v>
      </c>
      <c r="N78" s="157" t="s">
        <v>593</v>
      </c>
    </row>
    <row r="79" s="153" customFormat="1" ht="12" spans="1:14">
      <c r="A79" s="157"/>
      <c r="B79" s="164">
        <v>44573</v>
      </c>
      <c r="C79" s="154"/>
      <c r="D79" s="165"/>
      <c r="E79" s="156"/>
      <c r="F79" s="185"/>
      <c r="G79" s="168"/>
      <c r="H79" s="172"/>
      <c r="I79" s="172"/>
      <c r="J79" s="172"/>
      <c r="K79" s="158"/>
      <c r="L79" s="171"/>
      <c r="M79" s="154" t="s">
        <v>3098</v>
      </c>
      <c r="N79" s="157"/>
    </row>
    <row r="80" s="153" customFormat="1" ht="19.1" customHeight="1" spans="1:14">
      <c r="A80" s="157">
        <v>5</v>
      </c>
      <c r="B80" s="164">
        <v>44573</v>
      </c>
      <c r="C80" s="154" t="s">
        <v>3110</v>
      </c>
      <c r="D80" s="165" t="s">
        <v>3063</v>
      </c>
      <c r="E80" s="156" t="s">
        <v>3111</v>
      </c>
      <c r="F80" s="168">
        <v>0.479166666666667</v>
      </c>
      <c r="G80" s="168">
        <v>0.510416666666667</v>
      </c>
      <c r="H80" s="185">
        <v>0.743055555555556</v>
      </c>
      <c r="I80" s="172"/>
      <c r="J80" s="172"/>
      <c r="K80" s="158">
        <v>1200</v>
      </c>
      <c r="L80" s="171">
        <v>1200</v>
      </c>
      <c r="M80" s="154"/>
      <c r="N80" s="157" t="s">
        <v>593</v>
      </c>
    </row>
    <row r="81" s="153" customFormat="1" ht="12" spans="1:14">
      <c r="A81" s="157"/>
      <c r="B81" s="164">
        <v>44573</v>
      </c>
      <c r="C81" s="154"/>
      <c r="D81" s="165"/>
      <c r="E81" s="156"/>
      <c r="F81" s="168"/>
      <c r="G81" s="168"/>
      <c r="H81" s="172"/>
      <c r="I81" s="172"/>
      <c r="J81" s="172"/>
      <c r="K81" s="158"/>
      <c r="L81" s="171"/>
      <c r="M81" s="154" t="s">
        <v>3003</v>
      </c>
      <c r="N81" s="157"/>
    </row>
    <row r="82" s="153" customFormat="1" ht="28" customHeight="1" spans="1:14">
      <c r="A82" s="157">
        <v>20</v>
      </c>
      <c r="B82" s="164">
        <v>44573</v>
      </c>
      <c r="C82" s="154" t="s">
        <v>3112</v>
      </c>
      <c r="D82" s="177" t="s">
        <v>2998</v>
      </c>
      <c r="E82" s="186"/>
      <c r="F82" s="168">
        <v>0.75</v>
      </c>
      <c r="G82" s="168">
        <v>0.791666666666667</v>
      </c>
      <c r="H82" s="157"/>
      <c r="I82" s="157"/>
      <c r="J82" s="157"/>
      <c r="K82" s="158"/>
      <c r="L82" s="158">
        <v>0</v>
      </c>
      <c r="M82" s="154" t="s">
        <v>3113</v>
      </c>
      <c r="N82" s="157" t="s">
        <v>593</v>
      </c>
    </row>
    <row r="83" s="153" customFormat="1" ht="34" spans="1:14">
      <c r="A83" s="157"/>
      <c r="B83" s="164">
        <v>44573</v>
      </c>
      <c r="C83" s="154"/>
      <c r="D83" s="165" t="s">
        <v>3114</v>
      </c>
      <c r="E83" s="156" t="s">
        <v>3115</v>
      </c>
      <c r="F83" s="168"/>
      <c r="G83" s="168"/>
      <c r="H83" s="157"/>
      <c r="I83" s="157"/>
      <c r="J83" s="157"/>
      <c r="K83" s="158">
        <v>1200</v>
      </c>
      <c r="L83" s="158">
        <v>1200</v>
      </c>
      <c r="M83" s="154"/>
      <c r="N83" s="157"/>
    </row>
    <row r="84" s="153" customFormat="1" ht="12" spans="1:14">
      <c r="A84" s="157">
        <v>7</v>
      </c>
      <c r="B84" s="164">
        <v>44573</v>
      </c>
      <c r="C84" s="154" t="s">
        <v>3116</v>
      </c>
      <c r="D84" s="165" t="s">
        <v>3117</v>
      </c>
      <c r="E84" s="180" t="s">
        <v>3118</v>
      </c>
      <c r="F84" s="168">
        <v>0.541666666666667</v>
      </c>
      <c r="G84" s="168">
        <v>0.572916666666667</v>
      </c>
      <c r="H84" s="185">
        <v>0.0625</v>
      </c>
      <c r="I84" s="172">
        <v>4.5</v>
      </c>
      <c r="J84" s="172">
        <v>150</v>
      </c>
      <c r="K84" s="158">
        <v>1200</v>
      </c>
      <c r="L84" s="171">
        <v>1875</v>
      </c>
      <c r="M84" s="154" t="s">
        <v>3109</v>
      </c>
      <c r="N84" s="157" t="s">
        <v>593</v>
      </c>
    </row>
    <row r="85" s="153" customFormat="1" ht="30" customHeight="1" spans="1:14">
      <c r="A85" s="157"/>
      <c r="B85" s="164">
        <v>44573</v>
      </c>
      <c r="C85" s="154"/>
      <c r="D85" s="165"/>
      <c r="E85" s="172"/>
      <c r="F85" s="168"/>
      <c r="G85" s="168"/>
      <c r="H85" s="172"/>
      <c r="I85" s="172"/>
      <c r="J85" s="172"/>
      <c r="K85" s="158"/>
      <c r="L85" s="171"/>
      <c r="M85" s="154" t="s">
        <v>3119</v>
      </c>
      <c r="N85" s="157"/>
    </row>
    <row r="86" s="153" customFormat="1" ht="19.1" customHeight="1" spans="1:14">
      <c r="A86" s="157">
        <v>8</v>
      </c>
      <c r="B86" s="164">
        <v>44573</v>
      </c>
      <c r="C86" s="154" t="s">
        <v>3120</v>
      </c>
      <c r="D86" s="165" t="s">
        <v>3051</v>
      </c>
      <c r="E86" s="156" t="s">
        <v>3121</v>
      </c>
      <c r="F86" s="168">
        <v>0.541666666666667</v>
      </c>
      <c r="G86" s="168">
        <v>0.572916666666667</v>
      </c>
      <c r="H86" s="157"/>
      <c r="I86" s="157"/>
      <c r="J86" s="157"/>
      <c r="K86" s="158">
        <v>1200</v>
      </c>
      <c r="L86" s="171">
        <v>1200</v>
      </c>
      <c r="M86" s="154" t="s">
        <v>3042</v>
      </c>
      <c r="N86" s="157" t="s">
        <v>593</v>
      </c>
    </row>
    <row r="87" s="153" customFormat="1" spans="1:14">
      <c r="A87" s="157"/>
      <c r="B87" s="164">
        <v>44573</v>
      </c>
      <c r="C87" s="154"/>
      <c r="D87" s="165"/>
      <c r="E87" s="156"/>
      <c r="F87" s="168"/>
      <c r="G87" s="168"/>
      <c r="H87" s="157"/>
      <c r="I87" s="157"/>
      <c r="J87" s="157"/>
      <c r="K87" s="158"/>
      <c r="L87" s="171"/>
      <c r="M87" s="154"/>
      <c r="N87" s="157"/>
    </row>
    <row r="88" s="153" customFormat="1" spans="1:14">
      <c r="A88" s="157"/>
      <c r="B88" s="164">
        <v>44573</v>
      </c>
      <c r="C88" s="154"/>
      <c r="D88" s="165"/>
      <c r="E88" s="156"/>
      <c r="F88" s="168"/>
      <c r="G88" s="168"/>
      <c r="H88" s="157"/>
      <c r="I88" s="157"/>
      <c r="J88" s="157"/>
      <c r="K88" s="158"/>
      <c r="L88" s="171"/>
      <c r="M88" s="154"/>
      <c r="N88" s="157"/>
    </row>
    <row r="89" s="153" customFormat="1" ht="12" spans="1:14">
      <c r="A89" s="157"/>
      <c r="B89" s="164">
        <v>44573</v>
      </c>
      <c r="C89" s="154"/>
      <c r="D89" s="165"/>
      <c r="E89" s="156"/>
      <c r="F89" s="168"/>
      <c r="G89" s="168"/>
      <c r="H89" s="157"/>
      <c r="I89" s="157"/>
      <c r="J89" s="157"/>
      <c r="K89" s="158"/>
      <c r="L89" s="171"/>
      <c r="M89" s="154" t="s">
        <v>3098</v>
      </c>
      <c r="N89" s="157"/>
    </row>
    <row r="90" s="153" customFormat="1" ht="34" spans="1:14">
      <c r="A90" s="157">
        <v>9</v>
      </c>
      <c r="B90" s="164">
        <v>44573</v>
      </c>
      <c r="C90" s="154" t="s">
        <v>3005</v>
      </c>
      <c r="D90" s="165" t="s">
        <v>3122</v>
      </c>
      <c r="E90" s="156" t="s">
        <v>3123</v>
      </c>
      <c r="F90" s="168">
        <v>0.5625</v>
      </c>
      <c r="G90" s="168">
        <v>0.59375</v>
      </c>
      <c r="H90" s="157"/>
      <c r="I90" s="157"/>
      <c r="J90" s="157"/>
      <c r="K90" s="158">
        <v>1200</v>
      </c>
      <c r="L90" s="158">
        <v>1200</v>
      </c>
      <c r="M90" s="154" t="s">
        <v>3003</v>
      </c>
      <c r="N90" s="157" t="s">
        <v>593</v>
      </c>
    </row>
    <row r="91" s="153" customFormat="1" ht="34" spans="1:14">
      <c r="A91" s="157">
        <v>10</v>
      </c>
      <c r="B91" s="164">
        <v>44573</v>
      </c>
      <c r="C91" s="154" t="s">
        <v>3124</v>
      </c>
      <c r="D91" s="165" t="s">
        <v>3125</v>
      </c>
      <c r="E91" s="156" t="s">
        <v>3126</v>
      </c>
      <c r="F91" s="168">
        <v>0.583333333333333</v>
      </c>
      <c r="G91" s="168">
        <v>0.614583333333333</v>
      </c>
      <c r="H91" s="157"/>
      <c r="I91" s="157"/>
      <c r="J91" s="157"/>
      <c r="K91" s="158">
        <v>1200</v>
      </c>
      <c r="L91" s="158">
        <v>1200</v>
      </c>
      <c r="M91" s="154" t="s">
        <v>3003</v>
      </c>
      <c r="N91" s="157" t="s">
        <v>593</v>
      </c>
    </row>
    <row r="92" s="153" customFormat="1" ht="19.1" customHeight="1" spans="1:14">
      <c r="A92" s="157">
        <v>11</v>
      </c>
      <c r="B92" s="164">
        <v>44573</v>
      </c>
      <c r="C92" s="154" t="s">
        <v>3127</v>
      </c>
      <c r="D92" s="165" t="s">
        <v>3128</v>
      </c>
      <c r="E92" s="156" t="s">
        <v>3129</v>
      </c>
      <c r="F92" s="168">
        <v>0.625</v>
      </c>
      <c r="G92" s="168">
        <v>0.65625</v>
      </c>
      <c r="H92" s="157"/>
      <c r="I92" s="157"/>
      <c r="J92" s="157"/>
      <c r="K92" s="158">
        <v>1200</v>
      </c>
      <c r="L92" s="158">
        <v>1200</v>
      </c>
      <c r="M92" s="154" t="s">
        <v>3130</v>
      </c>
      <c r="N92" s="157" t="s">
        <v>593</v>
      </c>
    </row>
    <row r="93" s="153" customFormat="1" ht="34" spans="1:14">
      <c r="A93" s="157">
        <v>12</v>
      </c>
      <c r="B93" s="164">
        <v>44573</v>
      </c>
      <c r="C93" s="154" t="s">
        <v>3131</v>
      </c>
      <c r="D93" s="165" t="s">
        <v>3132</v>
      </c>
      <c r="E93" s="156" t="s">
        <v>3133</v>
      </c>
      <c r="F93" s="168">
        <v>0.604166666666667</v>
      </c>
      <c r="G93" s="168">
        <v>0.635416666666667</v>
      </c>
      <c r="H93" s="157"/>
      <c r="I93" s="157"/>
      <c r="J93" s="157"/>
      <c r="K93" s="158">
        <v>1200</v>
      </c>
      <c r="L93" s="158">
        <v>1200</v>
      </c>
      <c r="M93" s="154" t="s">
        <v>3003</v>
      </c>
      <c r="N93" s="157" t="s">
        <v>593</v>
      </c>
    </row>
    <row r="94" s="153" customFormat="1" ht="19.1" customHeight="1" spans="1:14">
      <c r="A94" s="157">
        <v>13</v>
      </c>
      <c r="B94" s="164">
        <v>44573</v>
      </c>
      <c r="C94" s="154" t="s">
        <v>3134</v>
      </c>
      <c r="D94" s="165" t="s">
        <v>3135</v>
      </c>
      <c r="E94" s="156" t="s">
        <v>3136</v>
      </c>
      <c r="F94" s="168">
        <v>0.625</v>
      </c>
      <c r="G94" s="168">
        <v>0.65625</v>
      </c>
      <c r="H94" s="157"/>
      <c r="I94" s="157"/>
      <c r="J94" s="157"/>
      <c r="K94" s="158">
        <v>1200</v>
      </c>
      <c r="L94" s="171">
        <v>1200</v>
      </c>
      <c r="M94" s="154" t="s">
        <v>3042</v>
      </c>
      <c r="N94" s="157" t="s">
        <v>593</v>
      </c>
    </row>
    <row r="95" s="153" customFormat="1" spans="1:14">
      <c r="A95" s="157"/>
      <c r="B95" s="164">
        <v>44573</v>
      </c>
      <c r="C95" s="154"/>
      <c r="D95" s="165"/>
      <c r="E95" s="156"/>
      <c r="F95" s="168"/>
      <c r="G95" s="168"/>
      <c r="H95" s="157"/>
      <c r="I95" s="157"/>
      <c r="J95" s="157"/>
      <c r="K95" s="158"/>
      <c r="L95" s="171"/>
      <c r="M95" s="154"/>
      <c r="N95" s="157"/>
    </row>
    <row r="96" s="153" customFormat="1" spans="1:14">
      <c r="A96" s="157"/>
      <c r="B96" s="164">
        <v>44573</v>
      </c>
      <c r="C96" s="154"/>
      <c r="D96" s="165"/>
      <c r="E96" s="156"/>
      <c r="F96" s="168"/>
      <c r="G96" s="168"/>
      <c r="H96" s="157"/>
      <c r="I96" s="157"/>
      <c r="J96" s="157"/>
      <c r="K96" s="158"/>
      <c r="L96" s="171"/>
      <c r="M96" s="154"/>
      <c r="N96" s="157"/>
    </row>
    <row r="97" s="153" customFormat="1" ht="12" spans="1:14">
      <c r="A97" s="157"/>
      <c r="B97" s="164">
        <v>44573</v>
      </c>
      <c r="C97" s="154"/>
      <c r="D97" s="165"/>
      <c r="E97" s="156"/>
      <c r="F97" s="168"/>
      <c r="G97" s="168"/>
      <c r="H97" s="157"/>
      <c r="I97" s="157"/>
      <c r="J97" s="157"/>
      <c r="K97" s="158"/>
      <c r="L97" s="171"/>
      <c r="M97" s="154" t="s">
        <v>3098</v>
      </c>
      <c r="N97" s="157"/>
    </row>
    <row r="98" s="153" customFormat="1" ht="19.1" customHeight="1" spans="1:14">
      <c r="A98" s="157">
        <v>14</v>
      </c>
      <c r="B98" s="164">
        <v>44573</v>
      </c>
      <c r="C98" s="154" t="s">
        <v>3137</v>
      </c>
      <c r="D98" s="165" t="s">
        <v>3024</v>
      </c>
      <c r="E98" s="156" t="s">
        <v>3138</v>
      </c>
      <c r="F98" s="168">
        <v>0.625</v>
      </c>
      <c r="G98" s="168">
        <v>0.65625</v>
      </c>
      <c r="H98" s="157"/>
      <c r="I98" s="157"/>
      <c r="J98" s="157"/>
      <c r="K98" s="158">
        <v>1200</v>
      </c>
      <c r="L98" s="171">
        <v>1200</v>
      </c>
      <c r="M98" s="154" t="s">
        <v>3139</v>
      </c>
      <c r="N98" s="157" t="s">
        <v>593</v>
      </c>
    </row>
    <row r="99" s="153" customFormat="1" spans="1:14">
      <c r="A99" s="157"/>
      <c r="B99" s="164">
        <v>44573</v>
      </c>
      <c r="C99" s="154"/>
      <c r="D99" s="165"/>
      <c r="E99" s="156"/>
      <c r="F99" s="168"/>
      <c r="G99" s="168"/>
      <c r="H99" s="157"/>
      <c r="I99" s="157"/>
      <c r="J99" s="157"/>
      <c r="K99" s="158"/>
      <c r="L99" s="171"/>
      <c r="M99" s="154"/>
      <c r="N99" s="157"/>
    </row>
    <row r="100" s="153" customFormat="1" spans="1:14">
      <c r="A100" s="157"/>
      <c r="B100" s="164">
        <v>44573</v>
      </c>
      <c r="C100" s="154"/>
      <c r="D100" s="165"/>
      <c r="E100" s="156"/>
      <c r="F100" s="168"/>
      <c r="G100" s="168"/>
      <c r="H100" s="157"/>
      <c r="I100" s="157"/>
      <c r="J100" s="157"/>
      <c r="K100" s="158"/>
      <c r="L100" s="171"/>
      <c r="M100" s="154"/>
      <c r="N100" s="157"/>
    </row>
    <row r="101" s="153" customFormat="1" ht="19.1" customHeight="1" spans="1:14">
      <c r="A101" s="157"/>
      <c r="B101" s="164">
        <v>44573</v>
      </c>
      <c r="C101" s="154"/>
      <c r="D101" s="165"/>
      <c r="E101" s="156"/>
      <c r="F101" s="168"/>
      <c r="G101" s="157"/>
      <c r="H101" s="157"/>
      <c r="I101" s="157"/>
      <c r="J101" s="157"/>
      <c r="K101" s="158"/>
      <c r="L101" s="171"/>
      <c r="M101" s="154"/>
      <c r="N101" s="157"/>
    </row>
    <row r="102" s="153" customFormat="1" ht="12" spans="1:14">
      <c r="A102" s="157"/>
      <c r="B102" s="164">
        <v>44573</v>
      </c>
      <c r="C102" s="154"/>
      <c r="D102" s="165"/>
      <c r="E102" s="156"/>
      <c r="F102" s="168"/>
      <c r="G102" s="157"/>
      <c r="H102" s="157"/>
      <c r="I102" s="157"/>
      <c r="J102" s="157"/>
      <c r="K102" s="158"/>
      <c r="L102" s="171"/>
      <c r="M102" s="154" t="s">
        <v>3003</v>
      </c>
      <c r="N102" s="157"/>
    </row>
    <row r="103" s="153" customFormat="1" ht="19.1" customHeight="1" spans="1:14">
      <c r="A103" s="157">
        <v>15</v>
      </c>
      <c r="B103" s="164">
        <v>44573</v>
      </c>
      <c r="C103" s="154" t="s">
        <v>3140</v>
      </c>
      <c r="D103" s="165" t="s">
        <v>2975</v>
      </c>
      <c r="E103" s="156" t="s">
        <v>3141</v>
      </c>
      <c r="F103" s="168">
        <v>0.65625</v>
      </c>
      <c r="G103" s="168">
        <v>0.697916666666667</v>
      </c>
      <c r="H103" s="157"/>
      <c r="I103" s="157"/>
      <c r="J103" s="157"/>
      <c r="K103" s="158">
        <v>1200</v>
      </c>
      <c r="L103" s="171">
        <v>1200</v>
      </c>
      <c r="M103" s="154" t="s">
        <v>3139</v>
      </c>
      <c r="N103" s="157" t="s">
        <v>593</v>
      </c>
    </row>
    <row r="104" s="153" customFormat="1" spans="1:14">
      <c r="A104" s="157"/>
      <c r="B104" s="164">
        <v>44573</v>
      </c>
      <c r="C104" s="154"/>
      <c r="D104" s="165"/>
      <c r="E104" s="156"/>
      <c r="F104" s="168"/>
      <c r="G104" s="168"/>
      <c r="H104" s="157"/>
      <c r="I104" s="157"/>
      <c r="J104" s="157"/>
      <c r="K104" s="158"/>
      <c r="L104" s="171"/>
      <c r="M104" s="154"/>
      <c r="N104" s="157"/>
    </row>
    <row r="105" s="153" customFormat="1" spans="1:14">
      <c r="A105" s="157"/>
      <c r="B105" s="164">
        <v>44573</v>
      </c>
      <c r="C105" s="154"/>
      <c r="D105" s="165"/>
      <c r="E105" s="156"/>
      <c r="F105" s="168"/>
      <c r="G105" s="157"/>
      <c r="H105" s="157"/>
      <c r="I105" s="157"/>
      <c r="J105" s="157"/>
      <c r="K105" s="158"/>
      <c r="L105" s="171"/>
      <c r="M105" s="154"/>
      <c r="N105" s="157"/>
    </row>
    <row r="106" s="153" customFormat="1" ht="19.1" customHeight="1" spans="1:14">
      <c r="A106" s="157"/>
      <c r="B106" s="164">
        <v>44573</v>
      </c>
      <c r="C106" s="154"/>
      <c r="D106" s="165"/>
      <c r="E106" s="156"/>
      <c r="F106" s="168"/>
      <c r="G106" s="157"/>
      <c r="H106" s="157"/>
      <c r="I106" s="157"/>
      <c r="J106" s="157"/>
      <c r="K106" s="158"/>
      <c r="L106" s="171"/>
      <c r="M106" s="154"/>
      <c r="N106" s="157"/>
    </row>
    <row r="107" s="153" customFormat="1" ht="12" spans="1:14">
      <c r="A107" s="157"/>
      <c r="B107" s="164">
        <v>44573</v>
      </c>
      <c r="C107" s="154"/>
      <c r="D107" s="165"/>
      <c r="E107" s="156"/>
      <c r="F107" s="168"/>
      <c r="G107" s="157"/>
      <c r="H107" s="157"/>
      <c r="I107" s="157"/>
      <c r="J107" s="157"/>
      <c r="K107" s="158"/>
      <c r="L107" s="171"/>
      <c r="M107" s="154" t="s">
        <v>3003</v>
      </c>
      <c r="N107" s="157"/>
    </row>
    <row r="108" s="153" customFormat="1" ht="23" spans="1:14">
      <c r="A108" s="157"/>
      <c r="B108" s="164">
        <v>44573</v>
      </c>
      <c r="C108" s="154" t="s">
        <v>3142</v>
      </c>
      <c r="D108" s="165" t="s">
        <v>3074</v>
      </c>
      <c r="E108" s="156" t="s">
        <v>3143</v>
      </c>
      <c r="F108" s="168">
        <v>0.614583333333333</v>
      </c>
      <c r="G108" s="168">
        <v>0.645833333333333</v>
      </c>
      <c r="H108" s="157"/>
      <c r="I108" s="157"/>
      <c r="J108" s="157"/>
      <c r="K108" s="158">
        <v>1200</v>
      </c>
      <c r="L108" s="158">
        <v>1200</v>
      </c>
      <c r="M108" s="154"/>
      <c r="N108" s="157" t="s">
        <v>593</v>
      </c>
    </row>
    <row r="109" s="153" customFormat="1" ht="19.1" customHeight="1" spans="1:14">
      <c r="A109" s="157"/>
      <c r="B109" s="164">
        <v>44573</v>
      </c>
      <c r="C109" s="154" t="s">
        <v>3144</v>
      </c>
      <c r="D109" s="165" t="s">
        <v>3145</v>
      </c>
      <c r="E109" s="156" t="s">
        <v>3146</v>
      </c>
      <c r="F109" s="168">
        <v>0.583333333333333</v>
      </c>
      <c r="G109" s="168">
        <v>0.604166666666667</v>
      </c>
      <c r="H109" s="185">
        <v>0.0416666666666667</v>
      </c>
      <c r="I109" s="157"/>
      <c r="J109" s="157"/>
      <c r="K109" s="158">
        <v>1200</v>
      </c>
      <c r="L109" s="171">
        <v>1200</v>
      </c>
      <c r="M109" s="154" t="s">
        <v>3147</v>
      </c>
      <c r="N109" s="157" t="s">
        <v>593</v>
      </c>
    </row>
    <row r="110" s="153" customFormat="1" spans="1:14">
      <c r="A110" s="157"/>
      <c r="B110" s="164">
        <v>44573</v>
      </c>
      <c r="C110" s="154"/>
      <c r="D110" s="165"/>
      <c r="E110" s="156"/>
      <c r="F110" s="157"/>
      <c r="G110" s="168"/>
      <c r="H110" s="172"/>
      <c r="I110" s="157"/>
      <c r="J110" s="157"/>
      <c r="K110" s="158"/>
      <c r="L110" s="171"/>
      <c r="M110" s="154"/>
      <c r="N110" s="157"/>
    </row>
    <row r="111" s="153" customFormat="1" spans="1:14">
      <c r="A111" s="157"/>
      <c r="B111" s="164">
        <v>44573</v>
      </c>
      <c r="C111" s="154"/>
      <c r="D111" s="165"/>
      <c r="E111" s="156"/>
      <c r="F111" s="157"/>
      <c r="G111" s="168"/>
      <c r="H111" s="172"/>
      <c r="I111" s="157"/>
      <c r="J111" s="157"/>
      <c r="K111" s="158"/>
      <c r="L111" s="171"/>
      <c r="M111" s="154"/>
      <c r="N111" s="157"/>
    </row>
    <row r="112" s="153" customFormat="1" ht="19.1" customHeight="1" spans="1:14">
      <c r="A112" s="157"/>
      <c r="B112" s="164">
        <v>44573</v>
      </c>
      <c r="C112" s="154" t="s">
        <v>3148</v>
      </c>
      <c r="D112" s="177" t="s">
        <v>3149</v>
      </c>
      <c r="E112" s="186"/>
      <c r="F112" s="168">
        <v>0.75</v>
      </c>
      <c r="G112" s="168">
        <v>0.791666666666667</v>
      </c>
      <c r="H112" s="157"/>
      <c r="I112" s="157"/>
      <c r="J112" s="178"/>
      <c r="K112" s="189"/>
      <c r="L112" s="171"/>
      <c r="M112" s="154"/>
      <c r="N112" s="157"/>
    </row>
    <row r="113" s="153" customFormat="1" ht="34" spans="1:14">
      <c r="A113" s="157"/>
      <c r="B113" s="164">
        <v>44573</v>
      </c>
      <c r="C113" s="154"/>
      <c r="D113" s="177" t="s">
        <v>3145</v>
      </c>
      <c r="E113" s="186"/>
      <c r="F113" s="168"/>
      <c r="G113" s="168"/>
      <c r="H113" s="157"/>
      <c r="I113" s="157"/>
      <c r="J113" s="178"/>
      <c r="K113" s="189"/>
      <c r="L113" s="171"/>
      <c r="M113" s="154"/>
      <c r="N113" s="157"/>
    </row>
    <row r="114" s="153" customFormat="1" ht="34" spans="1:14">
      <c r="A114" s="178">
        <v>23</v>
      </c>
      <c r="B114" s="164">
        <v>44573</v>
      </c>
      <c r="C114" s="179" t="s">
        <v>3142</v>
      </c>
      <c r="D114" s="177" t="s">
        <v>3145</v>
      </c>
      <c r="E114" s="186"/>
      <c r="F114" s="187">
        <v>0.583333333333333</v>
      </c>
      <c r="G114" s="187">
        <v>0.802083333333333</v>
      </c>
      <c r="H114" s="178"/>
      <c r="I114" s="178"/>
      <c r="J114" s="178"/>
      <c r="K114" s="189"/>
      <c r="L114" s="158"/>
      <c r="M114" s="179" t="s">
        <v>3098</v>
      </c>
      <c r="N114" s="178"/>
    </row>
    <row r="115" s="153" customFormat="1" ht="19.1" customHeight="1" spans="1:14">
      <c r="A115" s="157">
        <v>18</v>
      </c>
      <c r="B115" s="164">
        <v>44573</v>
      </c>
      <c r="C115" s="180" t="s">
        <v>3019</v>
      </c>
      <c r="D115" s="165" t="s">
        <v>3150</v>
      </c>
      <c r="E115" s="156" t="s">
        <v>3151</v>
      </c>
      <c r="F115" s="168">
        <v>0.677083333333333</v>
      </c>
      <c r="G115" s="188">
        <v>0.708333333333333</v>
      </c>
      <c r="H115" s="168">
        <v>0.0625</v>
      </c>
      <c r="I115" s="157"/>
      <c r="J115" s="157"/>
      <c r="K115" s="158">
        <v>1200</v>
      </c>
      <c r="L115" s="158">
        <v>1200</v>
      </c>
      <c r="M115" s="154" t="s">
        <v>3152</v>
      </c>
      <c r="N115" s="157" t="s">
        <v>593</v>
      </c>
    </row>
    <row r="116" s="153" customFormat="1" ht="23" spans="1:14">
      <c r="A116" s="157"/>
      <c r="B116" s="164">
        <v>44573</v>
      </c>
      <c r="C116" s="180"/>
      <c r="D116" s="165" t="s">
        <v>3153</v>
      </c>
      <c r="E116" s="156" t="s">
        <v>3154</v>
      </c>
      <c r="F116" s="168">
        <v>0.666666666666667</v>
      </c>
      <c r="G116" s="188">
        <v>0.708333333333333</v>
      </c>
      <c r="H116" s="168">
        <v>0.958333333333333</v>
      </c>
      <c r="I116" s="157"/>
      <c r="J116" s="157"/>
      <c r="K116" s="158">
        <v>1200</v>
      </c>
      <c r="L116" s="158">
        <v>1200</v>
      </c>
      <c r="M116" s="154"/>
      <c r="N116" s="157" t="s">
        <v>593</v>
      </c>
    </row>
    <row r="117" s="153" customFormat="1" ht="56" spans="1:14">
      <c r="A117" s="157">
        <v>21</v>
      </c>
      <c r="B117" s="164">
        <v>44573</v>
      </c>
      <c r="C117" s="154" t="s">
        <v>3155</v>
      </c>
      <c r="D117" s="165" t="s">
        <v>3156</v>
      </c>
      <c r="E117" s="156" t="s">
        <v>3157</v>
      </c>
      <c r="F117" s="168">
        <v>0.833333333333333</v>
      </c>
      <c r="G117" s="168">
        <v>0.875</v>
      </c>
      <c r="H117" s="168">
        <v>0.0868055555555556</v>
      </c>
      <c r="I117" s="157"/>
      <c r="J117" s="157"/>
      <c r="K117" s="158">
        <v>1200</v>
      </c>
      <c r="L117" s="158">
        <v>1200</v>
      </c>
      <c r="M117" s="154" t="s">
        <v>3158</v>
      </c>
      <c r="N117" s="157" t="s">
        <v>593</v>
      </c>
    </row>
    <row r="118" s="153" customFormat="1" ht="34" spans="1:14">
      <c r="A118" s="157">
        <v>22</v>
      </c>
      <c r="B118" s="164">
        <v>44573</v>
      </c>
      <c r="C118" s="154" t="s">
        <v>1800</v>
      </c>
      <c r="D118" s="165" t="s">
        <v>3159</v>
      </c>
      <c r="E118" s="156" t="s">
        <v>3160</v>
      </c>
      <c r="F118" s="168">
        <v>0.739583333333333</v>
      </c>
      <c r="G118" s="168">
        <v>0.78125</v>
      </c>
      <c r="H118" s="157"/>
      <c r="I118" s="157"/>
      <c r="J118" s="157"/>
      <c r="K118" s="158">
        <v>1200</v>
      </c>
      <c r="L118" s="158">
        <v>1200</v>
      </c>
      <c r="M118" s="154" t="s">
        <v>3098</v>
      </c>
      <c r="N118" s="173" t="s">
        <v>593</v>
      </c>
    </row>
    <row r="119" s="153" customFormat="1" spans="1:14">
      <c r="A119" s="181" t="s">
        <v>3161</v>
      </c>
      <c r="B119" s="182"/>
      <c r="C119" s="182"/>
      <c r="D119" s="182"/>
      <c r="E119" s="182"/>
      <c r="F119" s="182"/>
      <c r="G119" s="182"/>
      <c r="H119" s="182"/>
      <c r="I119" s="182"/>
      <c r="J119" s="182"/>
      <c r="K119" s="182"/>
      <c r="L119" s="190"/>
      <c r="M119" s="181"/>
      <c r="N119" s="182"/>
    </row>
    <row r="120" s="153" customFormat="1" ht="34" spans="1:14">
      <c r="A120" s="157">
        <v>1</v>
      </c>
      <c r="B120" s="176">
        <v>44575</v>
      </c>
      <c r="C120" s="183" t="s">
        <v>3162</v>
      </c>
      <c r="D120" s="165" t="s">
        <v>2993</v>
      </c>
      <c r="E120" s="172" t="s">
        <v>3163</v>
      </c>
      <c r="F120" s="168">
        <v>0.354166666666667</v>
      </c>
      <c r="G120" s="168">
        <v>0.395833333333333</v>
      </c>
      <c r="H120" s="157"/>
      <c r="I120" s="157"/>
      <c r="J120" s="157"/>
      <c r="K120" s="153">
        <v>1200</v>
      </c>
      <c r="L120" s="158">
        <v>1200</v>
      </c>
      <c r="M120" s="154" t="s">
        <v>3164</v>
      </c>
      <c r="N120" s="157" t="s">
        <v>593</v>
      </c>
    </row>
    <row r="121" s="153" customFormat="1" ht="34" spans="1:14">
      <c r="A121" s="157"/>
      <c r="B121" s="172"/>
      <c r="C121" s="183"/>
      <c r="D121" s="165" t="s">
        <v>3165</v>
      </c>
      <c r="E121" s="172"/>
      <c r="F121" s="168"/>
      <c r="G121" s="168"/>
      <c r="H121" s="157"/>
      <c r="I121" s="157"/>
      <c r="J121" s="157"/>
      <c r="K121" s="153">
        <v>1200</v>
      </c>
      <c r="L121" s="158">
        <v>1200</v>
      </c>
      <c r="M121" s="154" t="s">
        <v>3166</v>
      </c>
      <c r="N121" s="157" t="s">
        <v>593</v>
      </c>
    </row>
    <row r="122" s="153" customFormat="1" ht="19.1" customHeight="1" spans="1:14">
      <c r="A122" s="157">
        <v>2</v>
      </c>
      <c r="B122" s="176">
        <v>44575</v>
      </c>
      <c r="C122" s="154" t="s">
        <v>3167</v>
      </c>
      <c r="D122" s="165" t="s">
        <v>3168</v>
      </c>
      <c r="E122" s="156" t="s">
        <v>3169</v>
      </c>
      <c r="F122" s="168">
        <v>0.4375</v>
      </c>
      <c r="G122" s="168">
        <v>0.46875</v>
      </c>
      <c r="H122" s="157"/>
      <c r="I122" s="157"/>
      <c r="J122" s="157"/>
      <c r="K122" s="158">
        <v>1200</v>
      </c>
      <c r="L122" s="171">
        <v>1200</v>
      </c>
      <c r="M122" s="154"/>
      <c r="N122" s="157" t="s">
        <v>593</v>
      </c>
    </row>
    <row r="123" s="153" customFormat="1" spans="1:14">
      <c r="A123" s="157"/>
      <c r="B123" s="172"/>
      <c r="C123" s="154"/>
      <c r="D123" s="165"/>
      <c r="E123" s="156"/>
      <c r="F123" s="168"/>
      <c r="G123" s="168"/>
      <c r="H123" s="157"/>
      <c r="I123" s="157"/>
      <c r="J123" s="157"/>
      <c r="K123" s="158"/>
      <c r="L123" s="171"/>
      <c r="M123" s="154"/>
      <c r="N123" s="157"/>
    </row>
    <row r="124" s="153" customFormat="1" spans="1:14">
      <c r="A124" s="157"/>
      <c r="B124" s="172"/>
      <c r="C124" s="154"/>
      <c r="D124" s="165"/>
      <c r="E124" s="156"/>
      <c r="F124" s="168"/>
      <c r="G124" s="168"/>
      <c r="H124" s="157"/>
      <c r="I124" s="157"/>
      <c r="J124" s="157"/>
      <c r="K124" s="158"/>
      <c r="L124" s="171"/>
      <c r="M124" s="154"/>
      <c r="N124" s="157"/>
    </row>
    <row r="125" s="153" customFormat="1" ht="23" spans="1:14">
      <c r="A125" s="157">
        <v>3</v>
      </c>
      <c r="B125" s="184">
        <v>44575</v>
      </c>
      <c r="C125" s="154" t="s">
        <v>3137</v>
      </c>
      <c r="D125" s="165" t="s">
        <v>3170</v>
      </c>
      <c r="E125" s="156" t="s">
        <v>3171</v>
      </c>
      <c r="F125" s="168">
        <v>0.520833333333333</v>
      </c>
      <c r="G125" s="168">
        <v>0.555555555555556</v>
      </c>
      <c r="H125" s="157"/>
      <c r="I125" s="157"/>
      <c r="J125" s="157"/>
      <c r="K125" s="158">
        <v>1200</v>
      </c>
      <c r="L125" s="158">
        <v>1200</v>
      </c>
      <c r="M125" s="154" t="s">
        <v>3172</v>
      </c>
      <c r="N125" s="157"/>
    </row>
    <row r="126" s="153" customFormat="1" ht="19.1" customHeight="1" spans="1:14">
      <c r="A126" s="157">
        <v>4</v>
      </c>
      <c r="B126" s="176">
        <v>44575</v>
      </c>
      <c r="C126" s="154" t="s">
        <v>3173</v>
      </c>
      <c r="D126" s="180" t="s">
        <v>3174</v>
      </c>
      <c r="E126" s="156" t="s">
        <v>3175</v>
      </c>
      <c r="F126" s="168">
        <v>0.5</v>
      </c>
      <c r="G126" s="168">
        <v>0.53125</v>
      </c>
      <c r="H126" s="157"/>
      <c r="I126" s="157"/>
      <c r="J126" s="157"/>
      <c r="K126" s="158">
        <v>1200</v>
      </c>
      <c r="L126" s="171">
        <v>1200</v>
      </c>
      <c r="M126" s="154"/>
      <c r="N126" s="173" t="s">
        <v>593</v>
      </c>
    </row>
    <row r="127" s="153" customFormat="1" spans="1:14">
      <c r="A127" s="157"/>
      <c r="B127" s="172"/>
      <c r="C127" s="154"/>
      <c r="D127" s="180"/>
      <c r="E127" s="156"/>
      <c r="F127" s="168"/>
      <c r="G127" s="168"/>
      <c r="H127" s="157"/>
      <c r="I127" s="157"/>
      <c r="J127" s="157"/>
      <c r="K127" s="158"/>
      <c r="L127" s="171"/>
      <c r="M127" s="154"/>
      <c r="N127" s="173"/>
    </row>
    <row r="128" s="153" customFormat="1" ht="19.1" customHeight="1" spans="1:14">
      <c r="A128" s="157">
        <v>5</v>
      </c>
      <c r="B128" s="176">
        <v>44575</v>
      </c>
      <c r="C128" s="154" t="s">
        <v>3176</v>
      </c>
      <c r="D128" s="180" t="s">
        <v>2993</v>
      </c>
      <c r="E128" s="172" t="s">
        <v>3177</v>
      </c>
      <c r="F128" s="168">
        <v>0.583333333333333</v>
      </c>
      <c r="G128" s="168">
        <v>0.614583333333333</v>
      </c>
      <c r="H128" s="172" t="s">
        <v>3178</v>
      </c>
      <c r="I128" s="172"/>
      <c r="J128" s="172"/>
      <c r="K128" s="158">
        <v>0</v>
      </c>
      <c r="L128" s="171">
        <v>0</v>
      </c>
      <c r="M128" s="154"/>
      <c r="N128" s="173" t="s">
        <v>593</v>
      </c>
    </row>
    <row r="129" s="153" customFormat="1" spans="1:14">
      <c r="A129" s="157"/>
      <c r="B129" s="176"/>
      <c r="C129" s="154"/>
      <c r="D129" s="180"/>
      <c r="E129" s="172"/>
      <c r="F129" s="157"/>
      <c r="H129" s="172"/>
      <c r="I129" s="172"/>
      <c r="J129" s="172"/>
      <c r="K129" s="158"/>
      <c r="L129" s="171"/>
      <c r="M129" s="154"/>
      <c r="N129" s="173"/>
    </row>
    <row r="130" s="153" customFormat="1" ht="34" spans="1:14">
      <c r="A130" s="157">
        <v>6</v>
      </c>
      <c r="B130" s="184">
        <v>44575</v>
      </c>
      <c r="C130" s="154" t="s">
        <v>3179</v>
      </c>
      <c r="D130" s="165" t="s">
        <v>3165</v>
      </c>
      <c r="E130" s="156" t="s">
        <v>3180</v>
      </c>
      <c r="F130" s="168">
        <v>0.614583333333333</v>
      </c>
      <c r="G130" s="168">
        <v>0.645833333333333</v>
      </c>
      <c r="H130" s="172"/>
      <c r="I130" s="172"/>
      <c r="J130" s="172"/>
      <c r="K130" s="158">
        <v>0</v>
      </c>
      <c r="L130" s="158">
        <v>0</v>
      </c>
      <c r="M130" s="154" t="s">
        <v>3181</v>
      </c>
      <c r="N130" s="173" t="s">
        <v>593</v>
      </c>
    </row>
    <row r="131" s="153" customFormat="1" spans="1:14">
      <c r="A131" s="191" t="s">
        <v>2553</v>
      </c>
      <c r="B131" s="191"/>
      <c r="C131" s="191"/>
      <c r="D131" s="191"/>
      <c r="E131" s="191"/>
      <c r="F131" s="191"/>
      <c r="G131" s="191"/>
      <c r="H131" s="191"/>
      <c r="I131" s="191"/>
      <c r="J131" s="191"/>
      <c r="K131" s="191"/>
      <c r="L131" s="192">
        <f>SUM(L3:L130)</f>
        <v>83475</v>
      </c>
      <c r="M131" s="193"/>
      <c r="N131" s="194"/>
    </row>
    <row r="132" s="153" customFormat="1" spans="3:14">
      <c r="C132" s="154"/>
      <c r="D132" s="165"/>
      <c r="E132" s="156"/>
      <c r="H132" s="157"/>
      <c r="J132" s="161"/>
      <c r="K132" s="170"/>
      <c r="L132" s="158"/>
      <c r="M132" s="154"/>
      <c r="N132" s="157"/>
    </row>
    <row r="133" s="153" customFormat="1" spans="3:14">
      <c r="C133" s="154"/>
      <c r="D133" s="165"/>
      <c r="E133" s="156"/>
      <c r="H133" s="157"/>
      <c r="J133" s="157"/>
      <c r="K133" s="158"/>
      <c r="L133" s="158"/>
      <c r="M133" s="154"/>
      <c r="N133" s="157"/>
    </row>
    <row r="134" s="153" customFormat="1" spans="3:14">
      <c r="C134" s="154"/>
      <c r="D134" s="165"/>
      <c r="E134" s="156"/>
      <c r="H134" s="157"/>
      <c r="J134" s="157"/>
      <c r="K134" s="158"/>
      <c r="L134" s="158"/>
      <c r="M134" s="154"/>
      <c r="N134" s="157"/>
    </row>
    <row r="135" s="153" customFormat="1" spans="3:14">
      <c r="C135" s="154"/>
      <c r="D135" s="165"/>
      <c r="E135" s="156"/>
      <c r="H135" s="157"/>
      <c r="K135" s="158"/>
      <c r="L135" s="158"/>
      <c r="M135" s="154"/>
      <c r="N135" s="157"/>
    </row>
    <row r="136" s="153" customFormat="1" spans="3:14">
      <c r="C136" s="154"/>
      <c r="D136" s="165"/>
      <c r="E136" s="156"/>
      <c r="H136" s="157"/>
      <c r="K136" s="158"/>
      <c r="L136" s="158"/>
      <c r="M136" s="154"/>
      <c r="N136" s="157"/>
    </row>
    <row r="137" s="153" customFormat="1" spans="3:14">
      <c r="C137" s="154"/>
      <c r="D137" s="165"/>
      <c r="E137" s="156"/>
      <c r="H137" s="157"/>
      <c r="K137" s="158"/>
      <c r="L137" s="158"/>
      <c r="M137" s="154"/>
      <c r="N137" s="157"/>
    </row>
    <row r="138" s="153" customFormat="1" spans="3:14">
      <c r="C138" s="154"/>
      <c r="D138" s="165"/>
      <c r="E138" s="156"/>
      <c r="H138" s="157"/>
      <c r="K138" s="158"/>
      <c r="L138" s="158"/>
      <c r="M138" s="154"/>
      <c r="N138" s="157"/>
    </row>
    <row r="139" s="153" customFormat="1" spans="3:14">
      <c r="C139" s="154"/>
      <c r="D139" s="165"/>
      <c r="E139" s="156"/>
      <c r="H139" s="157"/>
      <c r="K139" s="158"/>
      <c r="L139" s="158"/>
      <c r="M139" s="154"/>
      <c r="N139" s="157"/>
    </row>
    <row r="140" s="153" customFormat="1" spans="3:14">
      <c r="C140" s="154"/>
      <c r="D140" s="165"/>
      <c r="E140" s="156"/>
      <c r="H140" s="157"/>
      <c r="K140" s="158"/>
      <c r="L140" s="158"/>
      <c r="M140" s="154"/>
      <c r="N140" s="157"/>
    </row>
    <row r="141" s="153" customFormat="1" spans="3:14">
      <c r="C141" s="154"/>
      <c r="D141" s="165"/>
      <c r="E141" s="156"/>
      <c r="H141" s="157"/>
      <c r="K141" s="158"/>
      <c r="L141" s="158"/>
      <c r="M141" s="154"/>
      <c r="N141" s="157"/>
    </row>
    <row r="142" s="153" customFormat="1" spans="3:14">
      <c r="C142" s="154"/>
      <c r="D142" s="165"/>
      <c r="E142" s="156"/>
      <c r="H142" s="157"/>
      <c r="K142" s="158"/>
      <c r="L142" s="158"/>
      <c r="M142" s="154"/>
      <c r="N142" s="157"/>
    </row>
    <row r="143" s="153" customFormat="1" spans="3:14">
      <c r="C143" s="154"/>
      <c r="D143" s="165"/>
      <c r="E143" s="156"/>
      <c r="H143" s="157"/>
      <c r="K143" s="158"/>
      <c r="L143" s="158"/>
      <c r="M143" s="154"/>
      <c r="N143" s="157"/>
    </row>
    <row r="144" s="153" customFormat="1" spans="3:14">
      <c r="C144" s="154"/>
      <c r="D144" s="165"/>
      <c r="E144" s="156"/>
      <c r="H144" s="157"/>
      <c r="K144" s="158"/>
      <c r="L144" s="158"/>
      <c r="M144" s="154"/>
      <c r="N144" s="157"/>
    </row>
    <row r="145" s="153" customFormat="1" spans="3:14">
      <c r="C145" s="154"/>
      <c r="D145" s="165"/>
      <c r="E145" s="156"/>
      <c r="H145" s="157"/>
      <c r="K145" s="158"/>
      <c r="L145" s="158"/>
      <c r="M145" s="154"/>
      <c r="N145" s="157"/>
    </row>
    <row r="146" s="153" customFormat="1" spans="3:14">
      <c r="C146" s="154"/>
      <c r="D146" s="165"/>
      <c r="E146" s="156"/>
      <c r="H146" s="157"/>
      <c r="K146" s="158"/>
      <c r="L146" s="158"/>
      <c r="M146" s="154"/>
      <c r="N146" s="157"/>
    </row>
    <row r="147" s="153" customFormat="1" spans="3:14">
      <c r="C147" s="154"/>
      <c r="D147" s="165"/>
      <c r="E147" s="156"/>
      <c r="H147" s="157"/>
      <c r="K147" s="158"/>
      <c r="L147" s="158"/>
      <c r="M147" s="154"/>
      <c r="N147" s="157"/>
    </row>
    <row r="148" s="153" customFormat="1" spans="3:14">
      <c r="C148" s="154"/>
      <c r="D148" s="165"/>
      <c r="E148" s="156"/>
      <c r="H148" s="157"/>
      <c r="K148" s="158"/>
      <c r="L148" s="158"/>
      <c r="M148" s="154"/>
      <c r="N148" s="157"/>
    </row>
    <row r="149" s="153" customFormat="1" spans="3:14">
      <c r="C149" s="154"/>
      <c r="D149" s="165"/>
      <c r="E149" s="156"/>
      <c r="H149" s="157"/>
      <c r="K149" s="158"/>
      <c r="L149" s="158"/>
      <c r="M149" s="154"/>
      <c r="N149" s="157"/>
    </row>
    <row r="150" s="153" customFormat="1" spans="3:14">
      <c r="C150" s="154"/>
      <c r="D150" s="165"/>
      <c r="E150" s="156"/>
      <c r="H150" s="157"/>
      <c r="K150" s="158"/>
      <c r="L150" s="158"/>
      <c r="M150" s="154"/>
      <c r="N150" s="157"/>
    </row>
    <row r="151" s="153" customFormat="1" spans="3:14">
      <c r="C151" s="154"/>
      <c r="D151" s="165"/>
      <c r="E151" s="156"/>
      <c r="H151" s="157"/>
      <c r="K151" s="158"/>
      <c r="L151" s="158"/>
      <c r="M151" s="154"/>
      <c r="N151" s="157"/>
    </row>
  </sheetData>
  <mergeCells count="400">
    <mergeCell ref="A1:N1"/>
    <mergeCell ref="A5:N5"/>
    <mergeCell ref="A23:N23"/>
    <mergeCell ref="A43:M43"/>
    <mergeCell ref="F60:G60"/>
    <mergeCell ref="A70:N70"/>
    <mergeCell ref="A119:N119"/>
    <mergeCell ref="A131:K131"/>
    <mergeCell ref="A3:A4"/>
    <mergeCell ref="A7:A8"/>
    <mergeCell ref="A10:A13"/>
    <mergeCell ref="A15:A18"/>
    <mergeCell ref="A19:A22"/>
    <mergeCell ref="A24:A25"/>
    <mergeCell ref="A27:A28"/>
    <mergeCell ref="A30:A31"/>
    <mergeCell ref="A32:A33"/>
    <mergeCell ref="A35:A36"/>
    <mergeCell ref="A38:A39"/>
    <mergeCell ref="A44:A46"/>
    <mergeCell ref="A49:A50"/>
    <mergeCell ref="A53:A54"/>
    <mergeCell ref="A55:A56"/>
    <mergeCell ref="A58:A60"/>
    <mergeCell ref="A64:A65"/>
    <mergeCell ref="A71:A72"/>
    <mergeCell ref="A73:A74"/>
    <mergeCell ref="A76:A77"/>
    <mergeCell ref="A78:A79"/>
    <mergeCell ref="A80:A81"/>
    <mergeCell ref="A82:A83"/>
    <mergeCell ref="A84:A85"/>
    <mergeCell ref="A86:A89"/>
    <mergeCell ref="A94:A97"/>
    <mergeCell ref="A98:A102"/>
    <mergeCell ref="A103:A107"/>
    <mergeCell ref="A109:A111"/>
    <mergeCell ref="A112:A113"/>
    <mergeCell ref="A115:A116"/>
    <mergeCell ref="A120:A121"/>
    <mergeCell ref="A122:A124"/>
    <mergeCell ref="A126:A127"/>
    <mergeCell ref="A128:A129"/>
    <mergeCell ref="B3:B4"/>
    <mergeCell ref="B44:B46"/>
    <mergeCell ref="B49:B50"/>
    <mergeCell ref="B53:B54"/>
    <mergeCell ref="B55:B56"/>
    <mergeCell ref="B64:B65"/>
    <mergeCell ref="B71:B72"/>
    <mergeCell ref="B73:B74"/>
    <mergeCell ref="B76:B77"/>
    <mergeCell ref="B120:B121"/>
    <mergeCell ref="B122:B124"/>
    <mergeCell ref="B126:B127"/>
    <mergeCell ref="B128:B129"/>
    <mergeCell ref="C27:C28"/>
    <mergeCell ref="C30:C31"/>
    <mergeCell ref="C32:C33"/>
    <mergeCell ref="C35:C36"/>
    <mergeCell ref="C44:C46"/>
    <mergeCell ref="C49:C50"/>
    <mergeCell ref="C53:C54"/>
    <mergeCell ref="C55:C56"/>
    <mergeCell ref="C61:C62"/>
    <mergeCell ref="C64:C65"/>
    <mergeCell ref="C71:C72"/>
    <mergeCell ref="C73:C74"/>
    <mergeCell ref="C76:C77"/>
    <mergeCell ref="C78:C79"/>
    <mergeCell ref="C80:C81"/>
    <mergeCell ref="C82:C83"/>
    <mergeCell ref="C84:C85"/>
    <mergeCell ref="C86:C89"/>
    <mergeCell ref="C94:C97"/>
    <mergeCell ref="C98:C102"/>
    <mergeCell ref="C103:C107"/>
    <mergeCell ref="C109:C111"/>
    <mergeCell ref="C112:C113"/>
    <mergeCell ref="C115:C116"/>
    <mergeCell ref="C120:C121"/>
    <mergeCell ref="C122:C124"/>
    <mergeCell ref="C126:C127"/>
    <mergeCell ref="C128:C129"/>
    <mergeCell ref="D7:D8"/>
    <mergeCell ref="D10:D11"/>
    <mergeCell ref="D12:D13"/>
    <mergeCell ref="D15:D16"/>
    <mergeCell ref="D17:D18"/>
    <mergeCell ref="D19:D22"/>
    <mergeCell ref="D24:D25"/>
    <mergeCell ref="D27:D28"/>
    <mergeCell ref="D30:D31"/>
    <mergeCell ref="D32:D33"/>
    <mergeCell ref="D35:D36"/>
    <mergeCell ref="D38:D39"/>
    <mergeCell ref="D44:D46"/>
    <mergeCell ref="D49:D50"/>
    <mergeCell ref="D53:D54"/>
    <mergeCell ref="D55:D56"/>
    <mergeCell ref="D58:D60"/>
    <mergeCell ref="D64:D65"/>
    <mergeCell ref="D71:D72"/>
    <mergeCell ref="D73:D74"/>
    <mergeCell ref="D76:D77"/>
    <mergeCell ref="D78:D79"/>
    <mergeCell ref="D80:D81"/>
    <mergeCell ref="D84:D85"/>
    <mergeCell ref="D86:D89"/>
    <mergeCell ref="D94:D97"/>
    <mergeCell ref="D98:D102"/>
    <mergeCell ref="D103:D107"/>
    <mergeCell ref="D109:D111"/>
    <mergeCell ref="D122:D124"/>
    <mergeCell ref="D126:D127"/>
    <mergeCell ref="D128:D129"/>
    <mergeCell ref="E7:E8"/>
    <mergeCell ref="E12:E13"/>
    <mergeCell ref="E19:E22"/>
    <mergeCell ref="E44:E46"/>
    <mergeCell ref="E49:E50"/>
    <mergeCell ref="E53:E54"/>
    <mergeCell ref="E55:E56"/>
    <mergeCell ref="E58:E60"/>
    <mergeCell ref="E64:E65"/>
    <mergeCell ref="E71:E72"/>
    <mergeCell ref="E73:E74"/>
    <mergeCell ref="E76:E77"/>
    <mergeCell ref="E78:E79"/>
    <mergeCell ref="E80:E81"/>
    <mergeCell ref="E84:E85"/>
    <mergeCell ref="E86:E89"/>
    <mergeCell ref="E94:E97"/>
    <mergeCell ref="E98:E102"/>
    <mergeCell ref="E103:E107"/>
    <mergeCell ref="E109:E111"/>
    <mergeCell ref="E120:E121"/>
    <mergeCell ref="E122:E124"/>
    <mergeCell ref="E126:E127"/>
    <mergeCell ref="E128:E129"/>
    <mergeCell ref="F7:F8"/>
    <mergeCell ref="F10:F11"/>
    <mergeCell ref="F12:F13"/>
    <mergeCell ref="F15:F16"/>
    <mergeCell ref="F17:F18"/>
    <mergeCell ref="F19:F22"/>
    <mergeCell ref="F24:F25"/>
    <mergeCell ref="F27:F28"/>
    <mergeCell ref="F30:F31"/>
    <mergeCell ref="F32:F33"/>
    <mergeCell ref="F35:F36"/>
    <mergeCell ref="F38:F39"/>
    <mergeCell ref="F44:F46"/>
    <mergeCell ref="F49:F50"/>
    <mergeCell ref="F53:F54"/>
    <mergeCell ref="F55:F56"/>
    <mergeCell ref="F58:F59"/>
    <mergeCell ref="F61:F62"/>
    <mergeCell ref="F64:F65"/>
    <mergeCell ref="F71:F72"/>
    <mergeCell ref="F73:F74"/>
    <mergeCell ref="F76:F77"/>
    <mergeCell ref="F78:F79"/>
    <mergeCell ref="F80:F81"/>
    <mergeCell ref="F82:F83"/>
    <mergeCell ref="F84:F85"/>
    <mergeCell ref="F86:F89"/>
    <mergeCell ref="F94:F97"/>
    <mergeCell ref="F98:F102"/>
    <mergeCell ref="F103:F107"/>
    <mergeCell ref="F109:F111"/>
    <mergeCell ref="F112:F113"/>
    <mergeCell ref="F120:F121"/>
    <mergeCell ref="F122:F124"/>
    <mergeCell ref="F126:F127"/>
    <mergeCell ref="G7:G8"/>
    <mergeCell ref="G10:G11"/>
    <mergeCell ref="G12:G13"/>
    <mergeCell ref="G15:G16"/>
    <mergeCell ref="G17:G18"/>
    <mergeCell ref="G19:G22"/>
    <mergeCell ref="G24:G25"/>
    <mergeCell ref="G27:G28"/>
    <mergeCell ref="G30:G31"/>
    <mergeCell ref="G32:G33"/>
    <mergeCell ref="G35:G36"/>
    <mergeCell ref="G38:G39"/>
    <mergeCell ref="G44:G46"/>
    <mergeCell ref="G49:G50"/>
    <mergeCell ref="G53:G54"/>
    <mergeCell ref="G55:G56"/>
    <mergeCell ref="G58:G59"/>
    <mergeCell ref="G61:G62"/>
    <mergeCell ref="G64:G65"/>
    <mergeCell ref="G71:G72"/>
    <mergeCell ref="G73:G74"/>
    <mergeCell ref="G76:G77"/>
    <mergeCell ref="G78:G79"/>
    <mergeCell ref="G80:G81"/>
    <mergeCell ref="G82:G83"/>
    <mergeCell ref="G84:G85"/>
    <mergeCell ref="G86:G89"/>
    <mergeCell ref="G94:G97"/>
    <mergeCell ref="G98:G100"/>
    <mergeCell ref="G101:G102"/>
    <mergeCell ref="G103:G104"/>
    <mergeCell ref="G106:G107"/>
    <mergeCell ref="G109:G111"/>
    <mergeCell ref="G112:G113"/>
    <mergeCell ref="G120:G121"/>
    <mergeCell ref="G122:G124"/>
    <mergeCell ref="G126:G127"/>
    <mergeCell ref="H7:H8"/>
    <mergeCell ref="H10:H11"/>
    <mergeCell ref="H12:H13"/>
    <mergeCell ref="H15:H16"/>
    <mergeCell ref="H17:H18"/>
    <mergeCell ref="H19:H22"/>
    <mergeCell ref="H24:H25"/>
    <mergeCell ref="H27:H28"/>
    <mergeCell ref="H30:H31"/>
    <mergeCell ref="H32:H33"/>
    <mergeCell ref="H35:H36"/>
    <mergeCell ref="H38:H39"/>
    <mergeCell ref="H44:H46"/>
    <mergeCell ref="H49:H50"/>
    <mergeCell ref="H53:H54"/>
    <mergeCell ref="H55:H56"/>
    <mergeCell ref="H58:H59"/>
    <mergeCell ref="H61:H62"/>
    <mergeCell ref="H64:H65"/>
    <mergeCell ref="H71:H72"/>
    <mergeCell ref="H73:H74"/>
    <mergeCell ref="H76:H77"/>
    <mergeCell ref="H78:H79"/>
    <mergeCell ref="H80:H81"/>
    <mergeCell ref="H84:H85"/>
    <mergeCell ref="H109:H111"/>
    <mergeCell ref="I7:I8"/>
    <mergeCell ref="I10:I11"/>
    <mergeCell ref="I12:I13"/>
    <mergeCell ref="I15:I16"/>
    <mergeCell ref="I17:I18"/>
    <mergeCell ref="I19:I22"/>
    <mergeCell ref="I24:I25"/>
    <mergeCell ref="I27:I28"/>
    <mergeCell ref="I30:I31"/>
    <mergeCell ref="I32:I33"/>
    <mergeCell ref="I35:I36"/>
    <mergeCell ref="I38:I39"/>
    <mergeCell ref="I44:I46"/>
    <mergeCell ref="I49:I50"/>
    <mergeCell ref="I58:I60"/>
    <mergeCell ref="I64:I65"/>
    <mergeCell ref="I71:I72"/>
    <mergeCell ref="I73:I74"/>
    <mergeCell ref="I76:I77"/>
    <mergeCell ref="I78:I79"/>
    <mergeCell ref="I80:I81"/>
    <mergeCell ref="I84:I85"/>
    <mergeCell ref="J7:J8"/>
    <mergeCell ref="J10:J11"/>
    <mergeCell ref="J12:J13"/>
    <mergeCell ref="J15:J16"/>
    <mergeCell ref="J17:J18"/>
    <mergeCell ref="J19:J22"/>
    <mergeCell ref="J24:J25"/>
    <mergeCell ref="J27:J28"/>
    <mergeCell ref="J30:J31"/>
    <mergeCell ref="J32:J33"/>
    <mergeCell ref="J35:J36"/>
    <mergeCell ref="J38:J39"/>
    <mergeCell ref="J44:J46"/>
    <mergeCell ref="J49:J50"/>
    <mergeCell ref="J58:J60"/>
    <mergeCell ref="J64:J65"/>
    <mergeCell ref="J71:J72"/>
    <mergeCell ref="J73:J74"/>
    <mergeCell ref="J76:J77"/>
    <mergeCell ref="J78:J79"/>
    <mergeCell ref="J80:J81"/>
    <mergeCell ref="J84:J85"/>
    <mergeCell ref="K7:K8"/>
    <mergeCell ref="K10:K11"/>
    <mergeCell ref="K12:K13"/>
    <mergeCell ref="K15:K16"/>
    <mergeCell ref="K17:K18"/>
    <mergeCell ref="K19:K22"/>
    <mergeCell ref="K24:K25"/>
    <mergeCell ref="K27:K28"/>
    <mergeCell ref="K30:K31"/>
    <mergeCell ref="K32:K33"/>
    <mergeCell ref="K35:K36"/>
    <mergeCell ref="K38:K39"/>
    <mergeCell ref="K44:K46"/>
    <mergeCell ref="K49:K50"/>
    <mergeCell ref="K53:K54"/>
    <mergeCell ref="K55:K56"/>
    <mergeCell ref="K58:K60"/>
    <mergeCell ref="K64:K65"/>
    <mergeCell ref="K71:K72"/>
    <mergeCell ref="K73:K74"/>
    <mergeCell ref="K76:K77"/>
    <mergeCell ref="K78:K79"/>
    <mergeCell ref="K80:K81"/>
    <mergeCell ref="K84:K85"/>
    <mergeCell ref="K86:K89"/>
    <mergeCell ref="K94:K97"/>
    <mergeCell ref="K98:K102"/>
    <mergeCell ref="K103:K107"/>
    <mergeCell ref="K109:K111"/>
    <mergeCell ref="K112:K113"/>
    <mergeCell ref="K122:K124"/>
    <mergeCell ref="K126:K127"/>
    <mergeCell ref="K128:K129"/>
    <mergeCell ref="L7:L8"/>
    <mergeCell ref="L10:L11"/>
    <mergeCell ref="L12:L13"/>
    <mergeCell ref="L15:L16"/>
    <mergeCell ref="L17:L18"/>
    <mergeCell ref="L19:L22"/>
    <mergeCell ref="L24:L25"/>
    <mergeCell ref="L27:L28"/>
    <mergeCell ref="L30:L31"/>
    <mergeCell ref="L32:L33"/>
    <mergeCell ref="L35:L36"/>
    <mergeCell ref="L38:L39"/>
    <mergeCell ref="L44:L46"/>
    <mergeCell ref="L49:L50"/>
    <mergeCell ref="L53:L54"/>
    <mergeCell ref="L55:L56"/>
    <mergeCell ref="L58:L60"/>
    <mergeCell ref="L64:L65"/>
    <mergeCell ref="L71:L72"/>
    <mergeCell ref="L73:L74"/>
    <mergeCell ref="L76:L77"/>
    <mergeCell ref="L78:L79"/>
    <mergeCell ref="L80:L81"/>
    <mergeCell ref="L84:L85"/>
    <mergeCell ref="L86:L89"/>
    <mergeCell ref="L94:L97"/>
    <mergeCell ref="L98:L102"/>
    <mergeCell ref="L103:L107"/>
    <mergeCell ref="L109:L111"/>
    <mergeCell ref="L112:L113"/>
    <mergeCell ref="L122:L124"/>
    <mergeCell ref="L126:L127"/>
    <mergeCell ref="L128:L129"/>
    <mergeCell ref="M7:M8"/>
    <mergeCell ref="M10:M11"/>
    <mergeCell ref="M12:M13"/>
    <mergeCell ref="M17:M18"/>
    <mergeCell ref="M19:M22"/>
    <mergeCell ref="M24:M26"/>
    <mergeCell ref="M27:M28"/>
    <mergeCell ref="M30:M31"/>
    <mergeCell ref="M32:M33"/>
    <mergeCell ref="M35:M36"/>
    <mergeCell ref="M38:M39"/>
    <mergeCell ref="M44:M46"/>
    <mergeCell ref="M58:M60"/>
    <mergeCell ref="M61:M62"/>
    <mergeCell ref="M112:M113"/>
    <mergeCell ref="N7:N8"/>
    <mergeCell ref="N10:N11"/>
    <mergeCell ref="N12:N13"/>
    <mergeCell ref="N15:N16"/>
    <mergeCell ref="N17:N18"/>
    <mergeCell ref="N19:N22"/>
    <mergeCell ref="N24:N25"/>
    <mergeCell ref="N27:N28"/>
    <mergeCell ref="N30:N31"/>
    <mergeCell ref="N32:N33"/>
    <mergeCell ref="N35:N36"/>
    <mergeCell ref="N38:N39"/>
    <mergeCell ref="N44:N46"/>
    <mergeCell ref="N49:N50"/>
    <mergeCell ref="N53:N54"/>
    <mergeCell ref="N55:N56"/>
    <mergeCell ref="N58:N60"/>
    <mergeCell ref="N64:N65"/>
    <mergeCell ref="N71:N72"/>
    <mergeCell ref="N73:N74"/>
    <mergeCell ref="N76:N77"/>
    <mergeCell ref="N78:N79"/>
    <mergeCell ref="N80:N81"/>
    <mergeCell ref="N82:N83"/>
    <mergeCell ref="N84:N85"/>
    <mergeCell ref="N86:N89"/>
    <mergeCell ref="N94:N97"/>
    <mergeCell ref="N98:N102"/>
    <mergeCell ref="N103:N107"/>
    <mergeCell ref="N109:N111"/>
    <mergeCell ref="N112:N113"/>
    <mergeCell ref="N122:N124"/>
    <mergeCell ref="N126:N127"/>
    <mergeCell ref="N128:N129"/>
    <mergeCell ref="O44:O46"/>
    <mergeCell ref="O64:O65"/>
    <mergeCell ref="H128:J130"/>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T200"/>
  <sheetViews>
    <sheetView workbookViewId="0">
      <selection activeCell="A1" sqref="$A1:$XFD1048576"/>
    </sheetView>
  </sheetViews>
  <sheetFormatPr defaultColWidth="9.14285714285714" defaultRowHeight="13.2"/>
  <cols>
    <col min="1" max="1" width="22.3214285714286" style="145" customWidth="1"/>
    <col min="2" max="3" width="9.14285714285714" style="145"/>
    <col min="4" max="4" width="64.2767857142857" style="145" customWidth="1"/>
    <col min="5" max="5" width="38.6875" style="145" customWidth="1"/>
    <col min="6" max="6" width="23.9553571428571" style="145" customWidth="1"/>
    <col min="7" max="16384" width="9.14285714285714" style="145"/>
  </cols>
  <sheetData>
    <row r="1" s="145" customFormat="1" ht="19.1" customHeight="1" spans="1:20">
      <c r="A1" s="146" t="s">
        <v>3182</v>
      </c>
      <c r="B1" s="146" t="s">
        <v>3183</v>
      </c>
      <c r="C1" s="146" t="s">
        <v>3184</v>
      </c>
      <c r="D1" s="146" t="s">
        <v>3185</v>
      </c>
      <c r="E1" s="146" t="s">
        <v>2936</v>
      </c>
      <c r="F1" s="148" t="s">
        <v>3186</v>
      </c>
      <c r="G1" s="152" t="s">
        <v>616</v>
      </c>
      <c r="H1" s="152"/>
      <c r="I1" s="152"/>
      <c r="J1" s="152"/>
      <c r="K1" s="152"/>
      <c r="L1" s="152"/>
      <c r="M1" s="152"/>
      <c r="N1" s="152"/>
      <c r="O1" s="152"/>
      <c r="P1" s="152"/>
      <c r="Q1" s="152"/>
      <c r="R1" s="152"/>
      <c r="S1" s="152"/>
      <c r="T1" s="152"/>
    </row>
    <row r="2" s="145" customFormat="1" ht="13.95" spans="1:20">
      <c r="A2" s="146"/>
      <c r="B2" s="147">
        <v>44573</v>
      </c>
      <c r="C2" s="148">
        <v>1</v>
      </c>
      <c r="D2" s="146" t="s">
        <v>3187</v>
      </c>
      <c r="E2" s="146" t="s">
        <v>3188</v>
      </c>
      <c r="F2" s="148">
        <v>2600</v>
      </c>
      <c r="G2" s="152">
        <v>700</v>
      </c>
      <c r="H2" s="152"/>
      <c r="I2" s="152"/>
      <c r="J2" s="152"/>
      <c r="K2" s="152"/>
      <c r="L2" s="152"/>
      <c r="M2" s="152"/>
      <c r="N2" s="152"/>
      <c r="O2" s="152"/>
      <c r="P2" s="152"/>
      <c r="Q2" s="152"/>
      <c r="R2" s="152"/>
      <c r="S2" s="152"/>
      <c r="T2" s="152"/>
    </row>
    <row r="3" s="145" customFormat="1" ht="19.1" customHeight="1" spans="1:20">
      <c r="A3" s="146"/>
      <c r="B3" s="147">
        <v>44574</v>
      </c>
      <c r="C3" s="146">
        <v>1</v>
      </c>
      <c r="D3" s="146" t="s">
        <v>3189</v>
      </c>
      <c r="E3" s="146" t="s">
        <v>3188</v>
      </c>
      <c r="F3" s="148">
        <v>2600</v>
      </c>
      <c r="G3" s="152"/>
      <c r="H3" s="152"/>
      <c r="I3" s="152"/>
      <c r="J3" s="152"/>
      <c r="K3" s="152"/>
      <c r="L3" s="152"/>
      <c r="M3" s="152"/>
      <c r="N3" s="152"/>
      <c r="O3" s="152"/>
      <c r="P3" s="152"/>
      <c r="Q3" s="152"/>
      <c r="R3" s="152"/>
      <c r="S3" s="152"/>
      <c r="T3" s="152"/>
    </row>
    <row r="4" s="145" customFormat="1" ht="13.95" spans="1:20">
      <c r="A4" s="146"/>
      <c r="B4" s="147"/>
      <c r="C4" s="146">
        <v>1</v>
      </c>
      <c r="D4" s="146" t="s">
        <v>3190</v>
      </c>
      <c r="E4" s="146" t="s">
        <v>3191</v>
      </c>
      <c r="F4" s="148">
        <v>2600</v>
      </c>
      <c r="G4" s="152"/>
      <c r="H4" s="152"/>
      <c r="I4" s="152"/>
      <c r="J4" s="152"/>
      <c r="K4" s="152"/>
      <c r="L4" s="152"/>
      <c r="M4" s="152"/>
      <c r="N4" s="152"/>
      <c r="O4" s="152"/>
      <c r="P4" s="152"/>
      <c r="Q4" s="152"/>
      <c r="R4" s="152"/>
      <c r="S4" s="152"/>
      <c r="T4" s="152"/>
    </row>
    <row r="5" s="145" customFormat="1" ht="19.1" customHeight="1" spans="1:20">
      <c r="A5" s="146"/>
      <c r="B5" s="147"/>
      <c r="C5" s="146">
        <v>4</v>
      </c>
      <c r="D5" s="146" t="s">
        <v>3192</v>
      </c>
      <c r="E5" s="146" t="s">
        <v>3193</v>
      </c>
      <c r="F5" s="148">
        <v>2600</v>
      </c>
      <c r="G5" s="152"/>
      <c r="H5" s="152"/>
      <c r="I5" s="152"/>
      <c r="J5" s="152"/>
      <c r="K5" s="152"/>
      <c r="L5" s="152"/>
      <c r="M5" s="152"/>
      <c r="N5" s="152"/>
      <c r="O5" s="152"/>
      <c r="P5" s="152"/>
      <c r="Q5" s="152"/>
      <c r="R5" s="152"/>
      <c r="S5" s="152"/>
      <c r="T5" s="152"/>
    </row>
    <row r="6" s="145" customFormat="1" ht="13.95" spans="1:20">
      <c r="A6" s="146"/>
      <c r="B6" s="147"/>
      <c r="C6" s="146"/>
      <c r="D6" s="146"/>
      <c r="E6" s="146" t="s">
        <v>3194</v>
      </c>
      <c r="F6" s="148">
        <v>2600</v>
      </c>
      <c r="G6" s="152"/>
      <c r="H6" s="152"/>
      <c r="I6" s="152"/>
      <c r="J6" s="152"/>
      <c r="K6" s="152"/>
      <c r="L6" s="152"/>
      <c r="M6" s="152"/>
      <c r="N6" s="152"/>
      <c r="O6" s="152"/>
      <c r="P6" s="152"/>
      <c r="Q6" s="152"/>
      <c r="R6" s="152"/>
      <c r="S6" s="152"/>
      <c r="T6" s="152"/>
    </row>
    <row r="7" s="145" customFormat="1" ht="13.95" spans="1:20">
      <c r="A7" s="146"/>
      <c r="B7" s="147"/>
      <c r="C7" s="146"/>
      <c r="D7" s="146"/>
      <c r="E7" s="146" t="s">
        <v>3195</v>
      </c>
      <c r="F7" s="148">
        <v>2600</v>
      </c>
      <c r="G7" s="152"/>
      <c r="H7" s="152"/>
      <c r="I7" s="152"/>
      <c r="J7" s="152"/>
      <c r="K7" s="152"/>
      <c r="L7" s="152"/>
      <c r="M7" s="152"/>
      <c r="N7" s="152"/>
      <c r="O7" s="152"/>
      <c r="P7" s="152"/>
      <c r="Q7" s="152"/>
      <c r="R7" s="152"/>
      <c r="S7" s="152"/>
      <c r="T7" s="152"/>
    </row>
    <row r="8" s="145" customFormat="1" ht="13.95" spans="1:20">
      <c r="A8" s="146"/>
      <c r="B8" s="147"/>
      <c r="C8" s="146"/>
      <c r="D8" s="146"/>
      <c r="E8" s="146" t="s">
        <v>3196</v>
      </c>
      <c r="F8" s="148">
        <v>2600</v>
      </c>
      <c r="G8" s="152"/>
      <c r="H8" s="152"/>
      <c r="I8" s="152"/>
      <c r="J8" s="152"/>
      <c r="K8" s="152"/>
      <c r="L8" s="152"/>
      <c r="M8" s="152"/>
      <c r="N8" s="152"/>
      <c r="O8" s="152"/>
      <c r="P8" s="152"/>
      <c r="Q8" s="152"/>
      <c r="R8" s="152"/>
      <c r="S8" s="152"/>
      <c r="T8" s="152"/>
    </row>
    <row r="9" s="145" customFormat="1" ht="19.1" customHeight="1" spans="1:20">
      <c r="A9" s="146"/>
      <c r="B9" s="149">
        <v>44575</v>
      </c>
      <c r="C9" s="146">
        <v>1</v>
      </c>
      <c r="D9" s="146" t="s">
        <v>3197</v>
      </c>
      <c r="E9" s="146" t="s">
        <v>3191</v>
      </c>
      <c r="F9" s="148">
        <v>2600</v>
      </c>
      <c r="G9" s="152"/>
      <c r="H9" s="152"/>
      <c r="I9" s="152"/>
      <c r="J9" s="152"/>
      <c r="K9" s="152"/>
      <c r="L9" s="152"/>
      <c r="M9" s="152"/>
      <c r="N9" s="152"/>
      <c r="O9" s="152"/>
      <c r="P9" s="152"/>
      <c r="Q9" s="152"/>
      <c r="R9" s="152"/>
      <c r="S9" s="152"/>
      <c r="T9" s="152"/>
    </row>
    <row r="10" s="145" customFormat="1" ht="13.95" spans="1:20">
      <c r="A10" s="146"/>
      <c r="B10" s="149"/>
      <c r="C10" s="146">
        <v>1</v>
      </c>
      <c r="D10" s="150" t="s">
        <v>3198</v>
      </c>
      <c r="E10" s="146" t="s">
        <v>3199</v>
      </c>
      <c r="F10" s="148">
        <v>2600</v>
      </c>
      <c r="G10" s="152"/>
      <c r="H10" s="152"/>
      <c r="I10" s="152"/>
      <c r="J10" s="152"/>
      <c r="K10" s="152"/>
      <c r="L10" s="152"/>
      <c r="M10" s="152"/>
      <c r="N10" s="152"/>
      <c r="O10" s="152"/>
      <c r="P10" s="152"/>
      <c r="Q10" s="152"/>
      <c r="R10" s="152"/>
      <c r="S10" s="152"/>
      <c r="T10" s="152"/>
    </row>
    <row r="11" s="145" customFormat="1" ht="19.1" customHeight="1" spans="1:20">
      <c r="A11" s="146"/>
      <c r="B11" s="149"/>
      <c r="C11" s="146">
        <v>2</v>
      </c>
      <c r="D11" s="146" t="s">
        <v>3200</v>
      </c>
      <c r="E11" s="146" t="s">
        <v>3193</v>
      </c>
      <c r="F11" s="148">
        <v>2600</v>
      </c>
      <c r="G11" s="152"/>
      <c r="H11" s="152"/>
      <c r="I11" s="152"/>
      <c r="J11" s="152"/>
      <c r="K11" s="152"/>
      <c r="L11" s="152"/>
      <c r="M11" s="152"/>
      <c r="N11" s="152"/>
      <c r="O11" s="152"/>
      <c r="P11" s="152"/>
      <c r="Q11" s="152"/>
      <c r="R11" s="152"/>
      <c r="S11" s="152"/>
      <c r="T11" s="152"/>
    </row>
    <row r="12" s="145" customFormat="1" ht="13.95" spans="1:20">
      <c r="A12" s="146"/>
      <c r="B12" s="149"/>
      <c r="C12" s="146"/>
      <c r="D12" s="146"/>
      <c r="E12" s="146" t="s">
        <v>3188</v>
      </c>
      <c r="F12" s="148">
        <v>2600</v>
      </c>
      <c r="G12" s="152"/>
      <c r="H12" s="152"/>
      <c r="I12" s="152"/>
      <c r="J12" s="152"/>
      <c r="K12" s="152"/>
      <c r="L12" s="152"/>
      <c r="M12" s="152"/>
      <c r="N12" s="152"/>
      <c r="O12" s="152"/>
      <c r="P12" s="152"/>
      <c r="Q12" s="152"/>
      <c r="R12" s="152"/>
      <c r="S12" s="152"/>
      <c r="T12" s="152"/>
    </row>
    <row r="13" s="145" customFormat="1" ht="13.95" spans="1:20">
      <c r="A13" s="146"/>
      <c r="B13" s="149"/>
      <c r="C13" s="146">
        <v>1</v>
      </c>
      <c r="D13" s="146" t="s">
        <v>3201</v>
      </c>
      <c r="E13" s="146" t="s">
        <v>3195</v>
      </c>
      <c r="F13" s="148">
        <v>2600</v>
      </c>
      <c r="G13" s="152"/>
      <c r="H13" s="152"/>
      <c r="I13" s="152"/>
      <c r="J13" s="152"/>
      <c r="K13" s="152"/>
      <c r="L13" s="152"/>
      <c r="M13" s="152"/>
      <c r="N13" s="152"/>
      <c r="O13" s="152"/>
      <c r="P13" s="152"/>
      <c r="Q13" s="152"/>
      <c r="R13" s="152"/>
      <c r="S13" s="152"/>
      <c r="T13" s="152"/>
    </row>
    <row r="14" s="145" customFormat="1" ht="13.95" spans="1:20">
      <c r="A14" s="146"/>
      <c r="B14" s="149"/>
      <c r="C14" s="146">
        <v>1</v>
      </c>
      <c r="D14" s="146" t="s">
        <v>3202</v>
      </c>
      <c r="E14" s="146" t="s">
        <v>3194</v>
      </c>
      <c r="F14" s="148">
        <v>2600</v>
      </c>
      <c r="G14" s="152"/>
      <c r="H14" s="152"/>
      <c r="I14" s="152"/>
      <c r="J14" s="152"/>
      <c r="K14" s="152"/>
      <c r="L14" s="152"/>
      <c r="M14" s="152"/>
      <c r="N14" s="152"/>
      <c r="O14" s="152"/>
      <c r="P14" s="152"/>
      <c r="Q14" s="152"/>
      <c r="R14" s="152"/>
      <c r="S14" s="152"/>
      <c r="T14" s="152"/>
    </row>
    <row r="15" s="145" customFormat="1" ht="19.1" customHeight="1" spans="1:20">
      <c r="A15" s="146"/>
      <c r="B15" s="147">
        <v>44576</v>
      </c>
      <c r="C15" s="146">
        <v>1</v>
      </c>
      <c r="D15" s="146" t="s">
        <v>3203</v>
      </c>
      <c r="E15" s="146" t="s">
        <v>3191</v>
      </c>
      <c r="F15" s="148">
        <v>2600</v>
      </c>
      <c r="G15" s="152"/>
      <c r="H15" s="152"/>
      <c r="I15" s="152"/>
      <c r="J15" s="152"/>
      <c r="K15" s="152"/>
      <c r="L15" s="152"/>
      <c r="M15" s="152"/>
      <c r="N15" s="152"/>
      <c r="O15" s="152"/>
      <c r="P15" s="152"/>
      <c r="Q15" s="152"/>
      <c r="R15" s="152"/>
      <c r="S15" s="152"/>
      <c r="T15" s="152"/>
    </row>
    <row r="16" s="145" customFormat="1" ht="13.95" spans="1:20">
      <c r="A16" s="146"/>
      <c r="B16" s="147"/>
      <c r="C16" s="146">
        <v>1</v>
      </c>
      <c r="D16" s="146" t="s">
        <v>3204</v>
      </c>
      <c r="E16" s="146" t="s">
        <v>3199</v>
      </c>
      <c r="F16" s="148">
        <v>2600</v>
      </c>
      <c r="G16" s="152"/>
      <c r="H16" s="152"/>
      <c r="I16" s="152"/>
      <c r="J16" s="152"/>
      <c r="K16" s="152"/>
      <c r="L16" s="152"/>
      <c r="M16" s="152"/>
      <c r="N16" s="152"/>
      <c r="O16" s="152"/>
      <c r="P16" s="152"/>
      <c r="Q16" s="152"/>
      <c r="R16" s="152"/>
      <c r="S16" s="152"/>
      <c r="T16" s="152"/>
    </row>
    <row r="17" s="145" customFormat="1" ht="19.1" customHeight="1" spans="1:20">
      <c r="A17" s="146"/>
      <c r="B17" s="147"/>
      <c r="C17" s="146">
        <v>1</v>
      </c>
      <c r="D17" s="146" t="s">
        <v>3205</v>
      </c>
      <c r="E17" s="146" t="s">
        <v>3193</v>
      </c>
      <c r="F17" s="148">
        <v>2600</v>
      </c>
      <c r="G17" s="152"/>
      <c r="H17" s="152"/>
      <c r="I17" s="152"/>
      <c r="J17" s="152"/>
      <c r="K17" s="152"/>
      <c r="L17" s="152"/>
      <c r="M17" s="152"/>
      <c r="N17" s="152"/>
      <c r="O17" s="152"/>
      <c r="P17" s="152"/>
      <c r="Q17" s="152"/>
      <c r="R17" s="152"/>
      <c r="S17" s="152"/>
      <c r="T17" s="152"/>
    </row>
    <row r="18" s="145" customFormat="1" ht="13.95" spans="1:20">
      <c r="A18" s="146"/>
      <c r="B18" s="147"/>
      <c r="C18" s="146">
        <v>1</v>
      </c>
      <c r="D18" s="146"/>
      <c r="E18" s="146" t="s">
        <v>3188</v>
      </c>
      <c r="F18" s="148">
        <v>2600</v>
      </c>
      <c r="G18" s="152"/>
      <c r="H18" s="152"/>
      <c r="I18" s="152"/>
      <c r="J18" s="152"/>
      <c r="K18" s="152"/>
      <c r="L18" s="152"/>
      <c r="M18" s="152"/>
      <c r="N18" s="152"/>
      <c r="O18" s="152"/>
      <c r="P18" s="152"/>
      <c r="Q18" s="152"/>
      <c r="R18" s="152"/>
      <c r="S18" s="152"/>
      <c r="T18" s="152"/>
    </row>
    <row r="19" s="145" customFormat="1" ht="13.95" spans="1:20">
      <c r="A19" s="146"/>
      <c r="B19" s="147"/>
      <c r="C19" s="146">
        <v>1</v>
      </c>
      <c r="D19" s="146" t="s">
        <v>3206</v>
      </c>
      <c r="E19" s="146" t="s">
        <v>3195</v>
      </c>
      <c r="F19" s="148">
        <v>2600</v>
      </c>
      <c r="G19" s="152"/>
      <c r="H19" s="152"/>
      <c r="I19" s="152"/>
      <c r="J19" s="152"/>
      <c r="K19" s="152"/>
      <c r="L19" s="152"/>
      <c r="M19" s="152"/>
      <c r="N19" s="152"/>
      <c r="O19" s="152"/>
      <c r="P19" s="152"/>
      <c r="Q19" s="152"/>
      <c r="R19" s="152"/>
      <c r="S19" s="152"/>
      <c r="T19" s="152"/>
    </row>
    <row r="20" s="145" customFormat="1" ht="13.95" spans="1:20">
      <c r="A20" s="146"/>
      <c r="B20" s="147"/>
      <c r="C20" s="146">
        <v>1</v>
      </c>
      <c r="D20" s="146" t="s">
        <v>3206</v>
      </c>
      <c r="E20" s="146" t="s">
        <v>3194</v>
      </c>
      <c r="F20" s="148">
        <v>2600</v>
      </c>
      <c r="G20" s="152"/>
      <c r="H20" s="152"/>
      <c r="I20" s="152"/>
      <c r="J20" s="152"/>
      <c r="K20" s="152"/>
      <c r="L20" s="152"/>
      <c r="M20" s="152"/>
      <c r="N20" s="152"/>
      <c r="O20" s="152"/>
      <c r="P20" s="152"/>
      <c r="Q20" s="152"/>
      <c r="R20" s="152"/>
      <c r="S20" s="152"/>
      <c r="T20" s="152"/>
    </row>
    <row r="21" s="145" customFormat="1" ht="19.1" customHeight="1" spans="1:20">
      <c r="A21" s="146"/>
      <c r="B21" s="151">
        <v>44576</v>
      </c>
      <c r="C21" s="146">
        <v>2</v>
      </c>
      <c r="D21" s="146" t="s">
        <v>3207</v>
      </c>
      <c r="E21" s="146" t="s">
        <v>3208</v>
      </c>
      <c r="F21" s="148">
        <v>1000</v>
      </c>
      <c r="G21" s="152"/>
      <c r="H21" s="152"/>
      <c r="I21" s="152"/>
      <c r="J21" s="152"/>
      <c r="K21" s="152"/>
      <c r="L21" s="152"/>
      <c r="M21" s="152"/>
      <c r="N21" s="152"/>
      <c r="O21" s="152"/>
      <c r="P21" s="152"/>
      <c r="Q21" s="152"/>
      <c r="R21" s="152"/>
      <c r="S21" s="152"/>
      <c r="T21" s="152"/>
    </row>
    <row r="22" s="145" customFormat="1" ht="13.95" spans="1:20">
      <c r="A22" s="146"/>
      <c r="B22" s="151"/>
      <c r="C22" s="146"/>
      <c r="D22" s="146"/>
      <c r="E22" s="146" t="s">
        <v>3209</v>
      </c>
      <c r="F22" s="148">
        <v>1000</v>
      </c>
      <c r="G22" s="152"/>
      <c r="H22" s="152"/>
      <c r="I22" s="152"/>
      <c r="J22" s="152"/>
      <c r="K22" s="152"/>
      <c r="L22" s="152"/>
      <c r="M22" s="152"/>
      <c r="N22" s="152"/>
      <c r="O22" s="152"/>
      <c r="P22" s="152"/>
      <c r="Q22" s="152"/>
      <c r="R22" s="152"/>
      <c r="S22" s="152"/>
      <c r="T22" s="152"/>
    </row>
    <row r="23" s="145" customFormat="1" ht="13.95" spans="1:20">
      <c r="A23" s="152"/>
      <c r="B23" s="152"/>
      <c r="C23" s="152"/>
      <c r="D23" s="152"/>
      <c r="E23" s="152"/>
      <c r="F23" s="152">
        <f>SUM(F2:F22)</f>
        <v>51400</v>
      </c>
      <c r="G23" s="152">
        <f>SUM(G2:G22)</f>
        <v>700</v>
      </c>
      <c r="H23" s="152"/>
      <c r="I23" s="152"/>
      <c r="J23" s="152"/>
      <c r="K23" s="152"/>
      <c r="L23" s="152"/>
      <c r="M23" s="152"/>
      <c r="N23" s="152"/>
      <c r="O23" s="152"/>
      <c r="P23" s="152"/>
      <c r="Q23" s="152"/>
      <c r="R23" s="152"/>
      <c r="S23" s="152"/>
      <c r="T23" s="152"/>
    </row>
    <row r="24" s="145" customFormat="1" ht="13.95" spans="1:20">
      <c r="A24" s="152"/>
      <c r="B24" s="152"/>
      <c r="C24" s="152"/>
      <c r="D24" s="152"/>
      <c r="E24" s="152"/>
      <c r="F24" s="152"/>
      <c r="G24" s="152"/>
      <c r="H24" s="152"/>
      <c r="I24" s="152"/>
      <c r="J24" s="152"/>
      <c r="K24" s="152"/>
      <c r="L24" s="152"/>
      <c r="M24" s="152"/>
      <c r="N24" s="152"/>
      <c r="O24" s="152"/>
      <c r="P24" s="152"/>
      <c r="Q24" s="152"/>
      <c r="R24" s="152"/>
      <c r="S24" s="152"/>
      <c r="T24" s="152"/>
    </row>
    <row r="25" s="145" customFormat="1" ht="13.95" spans="1:20">
      <c r="A25" s="152"/>
      <c r="B25" s="152"/>
      <c r="C25" s="152"/>
      <c r="D25" s="152"/>
      <c r="E25" s="152"/>
      <c r="F25" s="152"/>
      <c r="G25" s="152"/>
      <c r="H25" s="152"/>
      <c r="I25" s="152"/>
      <c r="J25" s="152"/>
      <c r="K25" s="152"/>
      <c r="L25" s="152"/>
      <c r="M25" s="152"/>
      <c r="N25" s="152"/>
      <c r="O25" s="152"/>
      <c r="P25" s="152"/>
      <c r="Q25" s="152"/>
      <c r="R25" s="152"/>
      <c r="S25" s="152"/>
      <c r="T25" s="152"/>
    </row>
    <row r="26" s="145" customFormat="1" ht="13.95" spans="1:20">
      <c r="A26" s="152"/>
      <c r="B26" s="152"/>
      <c r="C26" s="152"/>
      <c r="D26" s="152"/>
      <c r="E26" s="152"/>
      <c r="F26" s="152"/>
      <c r="G26" s="152"/>
      <c r="H26" s="152"/>
      <c r="I26" s="152"/>
      <c r="J26" s="152"/>
      <c r="K26" s="152"/>
      <c r="L26" s="152"/>
      <c r="M26" s="152"/>
      <c r="N26" s="152"/>
      <c r="O26" s="152"/>
      <c r="P26" s="152"/>
      <c r="Q26" s="152"/>
      <c r="R26" s="152"/>
      <c r="S26" s="152"/>
      <c r="T26" s="152"/>
    </row>
    <row r="27" s="145" customFormat="1" ht="13.95" spans="1:20">
      <c r="A27" s="152"/>
      <c r="B27" s="152"/>
      <c r="C27" s="152"/>
      <c r="D27" s="152"/>
      <c r="E27" s="152"/>
      <c r="F27" s="152"/>
      <c r="G27" s="152"/>
      <c r="H27" s="152"/>
      <c r="I27" s="152"/>
      <c r="J27" s="152"/>
      <c r="K27" s="152"/>
      <c r="L27" s="152"/>
      <c r="M27" s="152"/>
      <c r="N27" s="152"/>
      <c r="O27" s="152"/>
      <c r="P27" s="152"/>
      <c r="Q27" s="152"/>
      <c r="R27" s="152"/>
      <c r="S27" s="152"/>
      <c r="T27" s="152"/>
    </row>
    <row r="28" s="145" customFormat="1" ht="13.95" spans="1:20">
      <c r="A28" s="152"/>
      <c r="B28" s="152"/>
      <c r="C28" s="152"/>
      <c r="D28" s="152"/>
      <c r="E28" s="152"/>
      <c r="F28" s="152"/>
      <c r="G28" s="152"/>
      <c r="H28" s="152"/>
      <c r="I28" s="152"/>
      <c r="J28" s="152"/>
      <c r="K28" s="152"/>
      <c r="L28" s="152"/>
      <c r="M28" s="152"/>
      <c r="N28" s="152"/>
      <c r="O28" s="152"/>
      <c r="P28" s="152"/>
      <c r="Q28" s="152"/>
      <c r="R28" s="152"/>
      <c r="S28" s="152"/>
      <c r="T28" s="152"/>
    </row>
    <row r="29" s="145" customFormat="1" ht="13.95" spans="1:20">
      <c r="A29" s="152"/>
      <c r="B29" s="152"/>
      <c r="C29" s="152"/>
      <c r="D29" s="152"/>
      <c r="E29" s="152"/>
      <c r="F29" s="152"/>
      <c r="G29" s="152"/>
      <c r="H29" s="152"/>
      <c r="I29" s="152"/>
      <c r="J29" s="152"/>
      <c r="K29" s="152"/>
      <c r="L29" s="152"/>
      <c r="M29" s="152"/>
      <c r="N29" s="152"/>
      <c r="O29" s="152"/>
      <c r="P29" s="152"/>
      <c r="Q29" s="152"/>
      <c r="R29" s="152"/>
      <c r="S29" s="152"/>
      <c r="T29" s="152"/>
    </row>
    <row r="30" s="145" customFormat="1" ht="13.95" spans="1:20">
      <c r="A30" s="152"/>
      <c r="B30" s="152"/>
      <c r="C30" s="152"/>
      <c r="D30" s="152"/>
      <c r="E30" s="152"/>
      <c r="F30" s="152"/>
      <c r="G30" s="152"/>
      <c r="H30" s="152"/>
      <c r="I30" s="152"/>
      <c r="J30" s="152"/>
      <c r="K30" s="152"/>
      <c r="L30" s="152"/>
      <c r="M30" s="152"/>
      <c r="N30" s="152"/>
      <c r="O30" s="152"/>
      <c r="P30" s="152"/>
      <c r="Q30" s="152"/>
      <c r="R30" s="152"/>
      <c r="S30" s="152"/>
      <c r="T30" s="152"/>
    </row>
    <row r="31" s="145" customFormat="1" ht="13.95" spans="1:20">
      <c r="A31" s="152"/>
      <c r="B31" s="152"/>
      <c r="C31" s="152"/>
      <c r="D31" s="152"/>
      <c r="E31" s="152"/>
      <c r="F31" s="152"/>
      <c r="G31" s="152"/>
      <c r="H31" s="152"/>
      <c r="I31" s="152"/>
      <c r="J31" s="152"/>
      <c r="K31" s="152"/>
      <c r="L31" s="152"/>
      <c r="M31" s="152"/>
      <c r="N31" s="152"/>
      <c r="O31" s="152"/>
      <c r="P31" s="152"/>
      <c r="Q31" s="152"/>
      <c r="R31" s="152"/>
      <c r="S31" s="152"/>
      <c r="T31" s="152"/>
    </row>
    <row r="32" s="145" customFormat="1" ht="13.95" spans="1:20">
      <c r="A32" s="152"/>
      <c r="B32" s="152"/>
      <c r="C32" s="152"/>
      <c r="D32" s="152"/>
      <c r="E32" s="152"/>
      <c r="F32" s="152"/>
      <c r="G32" s="152"/>
      <c r="H32" s="152"/>
      <c r="I32" s="152"/>
      <c r="J32" s="152"/>
      <c r="K32" s="152"/>
      <c r="L32" s="152"/>
      <c r="M32" s="152"/>
      <c r="N32" s="152"/>
      <c r="O32" s="152"/>
      <c r="P32" s="152"/>
      <c r="Q32" s="152"/>
      <c r="R32" s="152"/>
      <c r="S32" s="152"/>
      <c r="T32" s="152"/>
    </row>
    <row r="33" s="145" customFormat="1" ht="13.95" spans="1:20">
      <c r="A33" s="152"/>
      <c r="B33" s="152"/>
      <c r="C33" s="152"/>
      <c r="D33" s="152"/>
      <c r="E33" s="152"/>
      <c r="F33" s="152"/>
      <c r="G33" s="152"/>
      <c r="H33" s="152"/>
      <c r="I33" s="152"/>
      <c r="J33" s="152"/>
      <c r="K33" s="152"/>
      <c r="L33" s="152"/>
      <c r="M33" s="152"/>
      <c r="N33" s="152"/>
      <c r="O33" s="152"/>
      <c r="P33" s="152"/>
      <c r="Q33" s="152"/>
      <c r="R33" s="152"/>
      <c r="S33" s="152"/>
      <c r="T33" s="152"/>
    </row>
    <row r="34" s="145" customFormat="1" ht="13.95" spans="1:20">
      <c r="A34" s="152"/>
      <c r="B34" s="152"/>
      <c r="C34" s="152"/>
      <c r="D34" s="152"/>
      <c r="E34" s="152"/>
      <c r="F34" s="152"/>
      <c r="G34" s="152"/>
      <c r="H34" s="152"/>
      <c r="I34" s="152"/>
      <c r="J34" s="152"/>
      <c r="K34" s="152"/>
      <c r="L34" s="152"/>
      <c r="M34" s="152"/>
      <c r="N34" s="152"/>
      <c r="O34" s="152"/>
      <c r="P34" s="152"/>
      <c r="Q34" s="152"/>
      <c r="R34" s="152"/>
      <c r="S34" s="152"/>
      <c r="T34" s="152"/>
    </row>
    <row r="35" s="145" customFormat="1" ht="13.95" spans="1:20">
      <c r="A35" s="152"/>
      <c r="B35" s="152"/>
      <c r="C35" s="152"/>
      <c r="D35" s="152"/>
      <c r="E35" s="152"/>
      <c r="F35" s="152"/>
      <c r="G35" s="152"/>
      <c r="H35" s="152"/>
      <c r="I35" s="152"/>
      <c r="J35" s="152"/>
      <c r="K35" s="152"/>
      <c r="L35" s="152"/>
      <c r="M35" s="152"/>
      <c r="N35" s="152"/>
      <c r="O35" s="152"/>
      <c r="P35" s="152"/>
      <c r="Q35" s="152"/>
      <c r="R35" s="152"/>
      <c r="S35" s="152"/>
      <c r="T35" s="152"/>
    </row>
    <row r="36" s="145" customFormat="1" ht="13.95" spans="1:20">
      <c r="A36" s="152"/>
      <c r="B36" s="152"/>
      <c r="C36" s="152"/>
      <c r="D36" s="152"/>
      <c r="E36" s="152"/>
      <c r="F36" s="152"/>
      <c r="G36" s="152"/>
      <c r="H36" s="152"/>
      <c r="I36" s="152"/>
      <c r="J36" s="152"/>
      <c r="K36" s="152"/>
      <c r="L36" s="152"/>
      <c r="M36" s="152"/>
      <c r="N36" s="152"/>
      <c r="O36" s="152"/>
      <c r="P36" s="152"/>
      <c r="Q36" s="152"/>
      <c r="R36" s="152"/>
      <c r="S36" s="152"/>
      <c r="T36" s="152"/>
    </row>
    <row r="37" s="145" customFormat="1" ht="13.95" spans="1:20">
      <c r="A37" s="152"/>
      <c r="B37" s="152"/>
      <c r="C37" s="152"/>
      <c r="D37" s="152"/>
      <c r="E37" s="152"/>
      <c r="F37" s="152"/>
      <c r="G37" s="152"/>
      <c r="H37" s="152"/>
      <c r="I37" s="152"/>
      <c r="J37" s="152"/>
      <c r="K37" s="152"/>
      <c r="L37" s="152"/>
      <c r="M37" s="152"/>
      <c r="N37" s="152"/>
      <c r="O37" s="152"/>
      <c r="P37" s="152"/>
      <c r="Q37" s="152"/>
      <c r="R37" s="152"/>
      <c r="S37" s="152"/>
      <c r="T37" s="152"/>
    </row>
    <row r="38" s="145" customFormat="1" ht="13.95" spans="1:20">
      <c r="A38" s="152"/>
      <c r="B38" s="152"/>
      <c r="C38" s="152"/>
      <c r="D38" s="152"/>
      <c r="E38" s="152"/>
      <c r="F38" s="152"/>
      <c r="G38" s="152"/>
      <c r="H38" s="152"/>
      <c r="I38" s="152"/>
      <c r="J38" s="152"/>
      <c r="K38" s="152"/>
      <c r="L38" s="152"/>
      <c r="M38" s="152"/>
      <c r="N38" s="152"/>
      <c r="O38" s="152"/>
      <c r="P38" s="152"/>
      <c r="Q38" s="152"/>
      <c r="R38" s="152"/>
      <c r="S38" s="152"/>
      <c r="T38" s="152"/>
    </row>
    <row r="39" s="145" customFormat="1" ht="13.95" spans="1:20">
      <c r="A39" s="152"/>
      <c r="B39" s="152"/>
      <c r="C39" s="152"/>
      <c r="D39" s="152"/>
      <c r="E39" s="152"/>
      <c r="F39" s="152"/>
      <c r="G39" s="152"/>
      <c r="H39" s="152"/>
      <c r="I39" s="152"/>
      <c r="J39" s="152"/>
      <c r="K39" s="152"/>
      <c r="L39" s="152"/>
      <c r="M39" s="152"/>
      <c r="N39" s="152"/>
      <c r="O39" s="152"/>
      <c r="P39" s="152"/>
      <c r="Q39" s="152"/>
      <c r="R39" s="152"/>
      <c r="S39" s="152"/>
      <c r="T39" s="152"/>
    </row>
    <row r="40" s="145" customFormat="1" ht="13.95" spans="1:20">
      <c r="A40" s="152"/>
      <c r="B40" s="152"/>
      <c r="C40" s="152"/>
      <c r="D40" s="152"/>
      <c r="E40" s="152"/>
      <c r="F40" s="152"/>
      <c r="G40" s="152"/>
      <c r="H40" s="152"/>
      <c r="I40" s="152"/>
      <c r="J40" s="152"/>
      <c r="K40" s="152"/>
      <c r="L40" s="152"/>
      <c r="M40" s="152"/>
      <c r="N40" s="152"/>
      <c r="O40" s="152"/>
      <c r="P40" s="152"/>
      <c r="Q40" s="152"/>
      <c r="R40" s="152"/>
      <c r="S40" s="152"/>
      <c r="T40" s="152"/>
    </row>
    <row r="41" s="145" customFormat="1" ht="13.95" spans="1:20">
      <c r="A41" s="152"/>
      <c r="B41" s="152"/>
      <c r="C41" s="152"/>
      <c r="D41" s="152"/>
      <c r="E41" s="152"/>
      <c r="F41" s="152"/>
      <c r="G41" s="152"/>
      <c r="H41" s="152"/>
      <c r="I41" s="152"/>
      <c r="J41" s="152"/>
      <c r="K41" s="152"/>
      <c r="L41" s="152"/>
      <c r="M41" s="152"/>
      <c r="N41" s="152"/>
      <c r="O41" s="152"/>
      <c r="P41" s="152"/>
      <c r="Q41" s="152"/>
      <c r="R41" s="152"/>
      <c r="S41" s="152"/>
      <c r="T41" s="152"/>
    </row>
    <row r="42" s="145" customFormat="1" ht="13.95" spans="1:20">
      <c r="A42" s="152"/>
      <c r="B42" s="152"/>
      <c r="C42" s="152"/>
      <c r="D42" s="152"/>
      <c r="E42" s="152"/>
      <c r="F42" s="152"/>
      <c r="G42" s="152"/>
      <c r="H42" s="152"/>
      <c r="I42" s="152"/>
      <c r="J42" s="152"/>
      <c r="K42" s="152"/>
      <c r="L42" s="152"/>
      <c r="M42" s="152"/>
      <c r="N42" s="152"/>
      <c r="O42" s="152"/>
      <c r="P42" s="152"/>
      <c r="Q42" s="152"/>
      <c r="R42" s="152"/>
      <c r="S42" s="152"/>
      <c r="T42" s="152"/>
    </row>
    <row r="43" s="145" customFormat="1" ht="13.95" spans="1:20">
      <c r="A43" s="152"/>
      <c r="B43" s="152"/>
      <c r="C43" s="152"/>
      <c r="D43" s="152"/>
      <c r="E43" s="152"/>
      <c r="F43" s="152"/>
      <c r="G43" s="152"/>
      <c r="H43" s="152"/>
      <c r="I43" s="152"/>
      <c r="J43" s="152"/>
      <c r="K43" s="152"/>
      <c r="L43" s="152"/>
      <c r="M43" s="152"/>
      <c r="N43" s="152"/>
      <c r="O43" s="152"/>
      <c r="P43" s="152"/>
      <c r="Q43" s="152"/>
      <c r="R43" s="152"/>
      <c r="S43" s="152"/>
      <c r="T43" s="152"/>
    </row>
    <row r="44" s="145" customFormat="1" ht="13.95" spans="1:20">
      <c r="A44" s="152"/>
      <c r="B44" s="152"/>
      <c r="C44" s="152"/>
      <c r="D44" s="152"/>
      <c r="E44" s="152"/>
      <c r="F44" s="152"/>
      <c r="G44" s="152"/>
      <c r="H44" s="152"/>
      <c r="I44" s="152"/>
      <c r="J44" s="152"/>
      <c r="K44" s="152"/>
      <c r="L44" s="152"/>
      <c r="M44" s="152"/>
      <c r="N44" s="152"/>
      <c r="O44" s="152"/>
      <c r="P44" s="152"/>
      <c r="Q44" s="152"/>
      <c r="R44" s="152"/>
      <c r="S44" s="152"/>
      <c r="T44" s="152"/>
    </row>
    <row r="45" s="145" customFormat="1" ht="13.95" spans="1:20">
      <c r="A45" s="152"/>
      <c r="B45" s="152"/>
      <c r="C45" s="152"/>
      <c r="D45" s="152"/>
      <c r="E45" s="152"/>
      <c r="F45" s="152"/>
      <c r="G45" s="152"/>
      <c r="H45" s="152"/>
      <c r="I45" s="152"/>
      <c r="J45" s="152"/>
      <c r="K45" s="152"/>
      <c r="L45" s="152"/>
      <c r="M45" s="152"/>
      <c r="N45" s="152"/>
      <c r="O45" s="152"/>
      <c r="P45" s="152"/>
      <c r="Q45" s="152"/>
      <c r="R45" s="152"/>
      <c r="S45" s="152"/>
      <c r="T45" s="152"/>
    </row>
    <row r="46" s="145" customFormat="1" ht="13.95" spans="1:20">
      <c r="A46" s="152"/>
      <c r="B46" s="152"/>
      <c r="C46" s="152"/>
      <c r="D46" s="152"/>
      <c r="E46" s="152"/>
      <c r="F46" s="152"/>
      <c r="G46" s="152"/>
      <c r="H46" s="152"/>
      <c r="I46" s="152"/>
      <c r="J46" s="152"/>
      <c r="K46" s="152"/>
      <c r="L46" s="152"/>
      <c r="M46" s="152"/>
      <c r="N46" s="152"/>
      <c r="O46" s="152"/>
      <c r="P46" s="152"/>
      <c r="Q46" s="152"/>
      <c r="R46" s="152"/>
      <c r="S46" s="152"/>
      <c r="T46" s="152"/>
    </row>
    <row r="47" s="145" customFormat="1" ht="13.95" spans="1:20">
      <c r="A47" s="152"/>
      <c r="B47" s="152"/>
      <c r="C47" s="152"/>
      <c r="D47" s="152"/>
      <c r="E47" s="152"/>
      <c r="F47" s="152"/>
      <c r="G47" s="152"/>
      <c r="H47" s="152"/>
      <c r="I47" s="152"/>
      <c r="J47" s="152"/>
      <c r="K47" s="152"/>
      <c r="L47" s="152"/>
      <c r="M47" s="152"/>
      <c r="N47" s="152"/>
      <c r="O47" s="152"/>
      <c r="P47" s="152"/>
      <c r="Q47" s="152"/>
      <c r="R47" s="152"/>
      <c r="S47" s="152"/>
      <c r="T47" s="152"/>
    </row>
    <row r="48" s="145" customFormat="1" ht="13.95" spans="1:20">
      <c r="A48" s="152"/>
      <c r="B48" s="152"/>
      <c r="C48" s="152"/>
      <c r="D48" s="152"/>
      <c r="E48" s="152"/>
      <c r="F48" s="152"/>
      <c r="G48" s="152"/>
      <c r="H48" s="152"/>
      <c r="I48" s="152"/>
      <c r="J48" s="152"/>
      <c r="K48" s="152"/>
      <c r="L48" s="152"/>
      <c r="M48" s="152"/>
      <c r="N48" s="152"/>
      <c r="O48" s="152"/>
      <c r="P48" s="152"/>
      <c r="Q48" s="152"/>
      <c r="R48" s="152"/>
      <c r="S48" s="152"/>
      <c r="T48" s="152"/>
    </row>
    <row r="49" s="145" customFormat="1" ht="13.95" spans="1:20">
      <c r="A49" s="152"/>
      <c r="B49" s="152"/>
      <c r="C49" s="152"/>
      <c r="D49" s="152"/>
      <c r="E49" s="152"/>
      <c r="F49" s="152"/>
      <c r="G49" s="152"/>
      <c r="H49" s="152"/>
      <c r="I49" s="152"/>
      <c r="J49" s="152"/>
      <c r="K49" s="152"/>
      <c r="L49" s="152"/>
      <c r="M49" s="152"/>
      <c r="N49" s="152"/>
      <c r="O49" s="152"/>
      <c r="P49" s="152"/>
      <c r="Q49" s="152"/>
      <c r="R49" s="152"/>
      <c r="S49" s="152"/>
      <c r="T49" s="152"/>
    </row>
    <row r="50" s="145" customFormat="1" ht="13.95" spans="1:20">
      <c r="A50" s="152"/>
      <c r="B50" s="152"/>
      <c r="C50" s="152"/>
      <c r="D50" s="152"/>
      <c r="E50" s="152"/>
      <c r="F50" s="152"/>
      <c r="G50" s="152"/>
      <c r="H50" s="152"/>
      <c r="I50" s="152"/>
      <c r="J50" s="152"/>
      <c r="K50" s="152"/>
      <c r="L50" s="152"/>
      <c r="M50" s="152"/>
      <c r="N50" s="152"/>
      <c r="O50" s="152"/>
      <c r="P50" s="152"/>
      <c r="Q50" s="152"/>
      <c r="R50" s="152"/>
      <c r="S50" s="152"/>
      <c r="T50" s="152"/>
    </row>
    <row r="51" s="145" customFormat="1" ht="13.95" spans="1:20">
      <c r="A51" s="152"/>
      <c r="B51" s="152"/>
      <c r="C51" s="152"/>
      <c r="D51" s="152"/>
      <c r="E51" s="152"/>
      <c r="F51" s="152"/>
      <c r="G51" s="152"/>
      <c r="H51" s="152"/>
      <c r="I51" s="152"/>
      <c r="J51" s="152"/>
      <c r="K51" s="152"/>
      <c r="L51" s="152"/>
      <c r="M51" s="152"/>
      <c r="N51" s="152"/>
      <c r="O51" s="152"/>
      <c r="P51" s="152"/>
      <c r="Q51" s="152"/>
      <c r="R51" s="152"/>
      <c r="S51" s="152"/>
      <c r="T51" s="152"/>
    </row>
    <row r="52" s="145" customFormat="1" ht="13.95" spans="1:20">
      <c r="A52" s="152"/>
      <c r="B52" s="152"/>
      <c r="C52" s="152"/>
      <c r="D52" s="152"/>
      <c r="E52" s="152"/>
      <c r="F52" s="152"/>
      <c r="G52" s="152"/>
      <c r="H52" s="152"/>
      <c r="I52" s="152"/>
      <c r="J52" s="152"/>
      <c r="K52" s="152"/>
      <c r="L52" s="152"/>
      <c r="M52" s="152"/>
      <c r="N52" s="152"/>
      <c r="O52" s="152"/>
      <c r="P52" s="152"/>
      <c r="Q52" s="152"/>
      <c r="R52" s="152"/>
      <c r="S52" s="152"/>
      <c r="T52" s="152"/>
    </row>
    <row r="53" s="145" customFormat="1" ht="13.95" spans="1:20">
      <c r="A53" s="152"/>
      <c r="B53" s="152"/>
      <c r="C53" s="152"/>
      <c r="D53" s="152"/>
      <c r="E53" s="152"/>
      <c r="F53" s="152"/>
      <c r="G53" s="152"/>
      <c r="H53" s="152"/>
      <c r="I53" s="152"/>
      <c r="J53" s="152"/>
      <c r="K53" s="152"/>
      <c r="L53" s="152"/>
      <c r="M53" s="152"/>
      <c r="N53" s="152"/>
      <c r="O53" s="152"/>
      <c r="P53" s="152"/>
      <c r="Q53" s="152"/>
      <c r="R53" s="152"/>
      <c r="S53" s="152"/>
      <c r="T53" s="152"/>
    </row>
    <row r="54" s="145" customFormat="1" ht="13.95" spans="1:20">
      <c r="A54" s="152"/>
      <c r="B54" s="152"/>
      <c r="C54" s="152"/>
      <c r="D54" s="152"/>
      <c r="E54" s="152"/>
      <c r="F54" s="152"/>
      <c r="G54" s="152"/>
      <c r="H54" s="152"/>
      <c r="I54" s="152"/>
      <c r="J54" s="152"/>
      <c r="K54" s="152"/>
      <c r="L54" s="152"/>
      <c r="M54" s="152"/>
      <c r="N54" s="152"/>
      <c r="O54" s="152"/>
      <c r="P54" s="152"/>
      <c r="Q54" s="152"/>
      <c r="R54" s="152"/>
      <c r="S54" s="152"/>
      <c r="T54" s="152"/>
    </row>
    <row r="55" s="145" customFormat="1" ht="13.95" spans="1:20">
      <c r="A55" s="152"/>
      <c r="B55" s="152"/>
      <c r="C55" s="152"/>
      <c r="D55" s="152"/>
      <c r="E55" s="152"/>
      <c r="F55" s="152"/>
      <c r="G55" s="152"/>
      <c r="H55" s="152"/>
      <c r="I55" s="152"/>
      <c r="J55" s="152"/>
      <c r="K55" s="152"/>
      <c r="L55" s="152"/>
      <c r="M55" s="152"/>
      <c r="N55" s="152"/>
      <c r="O55" s="152"/>
      <c r="P55" s="152"/>
      <c r="Q55" s="152"/>
      <c r="R55" s="152"/>
      <c r="S55" s="152"/>
      <c r="T55" s="152"/>
    </row>
    <row r="56" s="145" customFormat="1" ht="13.95" spans="1:20">
      <c r="A56" s="152"/>
      <c r="B56" s="152"/>
      <c r="C56" s="152"/>
      <c r="D56" s="152"/>
      <c r="E56" s="152"/>
      <c r="F56" s="152"/>
      <c r="G56" s="152"/>
      <c r="H56" s="152"/>
      <c r="I56" s="152"/>
      <c r="J56" s="152"/>
      <c r="K56" s="152"/>
      <c r="L56" s="152"/>
      <c r="M56" s="152"/>
      <c r="N56" s="152"/>
      <c r="O56" s="152"/>
      <c r="P56" s="152"/>
      <c r="Q56" s="152"/>
      <c r="R56" s="152"/>
      <c r="S56" s="152"/>
      <c r="T56" s="152"/>
    </row>
    <row r="57" s="145" customFormat="1" ht="13.95" spans="1:20">
      <c r="A57" s="152"/>
      <c r="B57" s="152"/>
      <c r="C57" s="152"/>
      <c r="D57" s="152"/>
      <c r="E57" s="152"/>
      <c r="F57" s="152"/>
      <c r="G57" s="152"/>
      <c r="H57" s="152"/>
      <c r="I57" s="152"/>
      <c r="J57" s="152"/>
      <c r="K57" s="152"/>
      <c r="L57" s="152"/>
      <c r="M57" s="152"/>
      <c r="N57" s="152"/>
      <c r="O57" s="152"/>
      <c r="P57" s="152"/>
      <c r="Q57" s="152"/>
      <c r="R57" s="152"/>
      <c r="S57" s="152"/>
      <c r="T57" s="152"/>
    </row>
    <row r="58" s="145" customFormat="1" ht="13.95" spans="1:20">
      <c r="A58" s="152"/>
      <c r="B58" s="152"/>
      <c r="C58" s="152"/>
      <c r="D58" s="152"/>
      <c r="E58" s="152"/>
      <c r="F58" s="152"/>
      <c r="G58" s="152"/>
      <c r="H58" s="152"/>
      <c r="I58" s="152"/>
      <c r="J58" s="152"/>
      <c r="K58" s="152"/>
      <c r="L58" s="152"/>
      <c r="M58" s="152"/>
      <c r="N58" s="152"/>
      <c r="O58" s="152"/>
      <c r="P58" s="152"/>
      <c r="Q58" s="152"/>
      <c r="R58" s="152"/>
      <c r="S58" s="152"/>
      <c r="T58" s="152"/>
    </row>
    <row r="59" s="145" customFormat="1" ht="13.95" spans="1:20">
      <c r="A59" s="152"/>
      <c r="B59" s="152"/>
      <c r="C59" s="152"/>
      <c r="D59" s="152"/>
      <c r="E59" s="152"/>
      <c r="F59" s="152"/>
      <c r="G59" s="152"/>
      <c r="H59" s="152"/>
      <c r="I59" s="152"/>
      <c r="J59" s="152"/>
      <c r="K59" s="152"/>
      <c r="L59" s="152"/>
      <c r="M59" s="152"/>
      <c r="N59" s="152"/>
      <c r="O59" s="152"/>
      <c r="P59" s="152"/>
      <c r="Q59" s="152"/>
      <c r="R59" s="152"/>
      <c r="S59" s="152"/>
      <c r="T59" s="152"/>
    </row>
    <row r="60" s="145" customFormat="1" ht="13.95" spans="1:20">
      <c r="A60" s="152"/>
      <c r="B60" s="152"/>
      <c r="C60" s="152"/>
      <c r="D60" s="152"/>
      <c r="E60" s="152"/>
      <c r="F60" s="152"/>
      <c r="G60" s="152"/>
      <c r="H60" s="152"/>
      <c r="I60" s="152"/>
      <c r="J60" s="152"/>
      <c r="K60" s="152"/>
      <c r="L60" s="152"/>
      <c r="M60" s="152"/>
      <c r="N60" s="152"/>
      <c r="O60" s="152"/>
      <c r="P60" s="152"/>
      <c r="Q60" s="152"/>
      <c r="R60" s="152"/>
      <c r="S60" s="152"/>
      <c r="T60" s="152"/>
    </row>
    <row r="61" s="145" customFormat="1" ht="13.95" spans="1:20">
      <c r="A61" s="152"/>
      <c r="B61" s="152"/>
      <c r="C61" s="152"/>
      <c r="D61" s="152"/>
      <c r="E61" s="152"/>
      <c r="F61" s="152"/>
      <c r="G61" s="152"/>
      <c r="H61" s="152"/>
      <c r="I61" s="152"/>
      <c r="J61" s="152"/>
      <c r="K61" s="152"/>
      <c r="L61" s="152"/>
      <c r="M61" s="152"/>
      <c r="N61" s="152"/>
      <c r="O61" s="152"/>
      <c r="P61" s="152"/>
      <c r="Q61" s="152"/>
      <c r="R61" s="152"/>
      <c r="S61" s="152"/>
      <c r="T61" s="152"/>
    </row>
    <row r="62" s="145" customFormat="1" ht="13.95" spans="1:20">
      <c r="A62" s="152"/>
      <c r="B62" s="152"/>
      <c r="C62" s="152"/>
      <c r="D62" s="152"/>
      <c r="E62" s="152"/>
      <c r="F62" s="152"/>
      <c r="G62" s="152"/>
      <c r="H62" s="152"/>
      <c r="I62" s="152"/>
      <c r="J62" s="152"/>
      <c r="K62" s="152"/>
      <c r="L62" s="152"/>
      <c r="M62" s="152"/>
      <c r="N62" s="152"/>
      <c r="O62" s="152"/>
      <c r="P62" s="152"/>
      <c r="Q62" s="152"/>
      <c r="R62" s="152"/>
      <c r="S62" s="152"/>
      <c r="T62" s="152"/>
    </row>
    <row r="63" s="145" customFormat="1" ht="13.95" spans="1:20">
      <c r="A63" s="152"/>
      <c r="B63" s="152"/>
      <c r="C63" s="152"/>
      <c r="D63" s="152"/>
      <c r="E63" s="152"/>
      <c r="F63" s="152"/>
      <c r="G63" s="152"/>
      <c r="H63" s="152"/>
      <c r="I63" s="152"/>
      <c r="J63" s="152"/>
      <c r="K63" s="152"/>
      <c r="L63" s="152"/>
      <c r="M63" s="152"/>
      <c r="N63" s="152"/>
      <c r="O63" s="152"/>
      <c r="P63" s="152"/>
      <c r="Q63" s="152"/>
      <c r="R63" s="152"/>
      <c r="S63" s="152"/>
      <c r="T63" s="152"/>
    </row>
    <row r="64" s="145" customFormat="1" ht="13.95" spans="1:20">
      <c r="A64" s="152"/>
      <c r="B64" s="152"/>
      <c r="C64" s="152"/>
      <c r="D64" s="152"/>
      <c r="E64" s="152"/>
      <c r="F64" s="152"/>
      <c r="G64" s="152"/>
      <c r="H64" s="152"/>
      <c r="I64" s="152"/>
      <c r="J64" s="152"/>
      <c r="K64" s="152"/>
      <c r="L64" s="152"/>
      <c r="M64" s="152"/>
      <c r="N64" s="152"/>
      <c r="O64" s="152"/>
      <c r="P64" s="152"/>
      <c r="Q64" s="152"/>
      <c r="R64" s="152"/>
      <c r="S64" s="152"/>
      <c r="T64" s="152"/>
    </row>
    <row r="65" s="145" customFormat="1" ht="13.95" spans="1:20">
      <c r="A65" s="152"/>
      <c r="B65" s="152"/>
      <c r="C65" s="152"/>
      <c r="D65" s="152"/>
      <c r="E65" s="152"/>
      <c r="F65" s="152"/>
      <c r="G65" s="152"/>
      <c r="H65" s="152"/>
      <c r="I65" s="152"/>
      <c r="J65" s="152"/>
      <c r="K65" s="152"/>
      <c r="L65" s="152"/>
      <c r="M65" s="152"/>
      <c r="N65" s="152"/>
      <c r="O65" s="152"/>
      <c r="P65" s="152"/>
      <c r="Q65" s="152"/>
      <c r="R65" s="152"/>
      <c r="S65" s="152"/>
      <c r="T65" s="152"/>
    </row>
    <row r="66" s="145" customFormat="1" ht="13.95" spans="1:20">
      <c r="A66" s="152"/>
      <c r="B66" s="152"/>
      <c r="C66" s="152"/>
      <c r="D66" s="152"/>
      <c r="E66" s="152"/>
      <c r="F66" s="152"/>
      <c r="G66" s="152"/>
      <c r="H66" s="152"/>
      <c r="I66" s="152"/>
      <c r="J66" s="152"/>
      <c r="K66" s="152"/>
      <c r="L66" s="152"/>
      <c r="M66" s="152"/>
      <c r="N66" s="152"/>
      <c r="O66" s="152"/>
      <c r="P66" s="152"/>
      <c r="Q66" s="152"/>
      <c r="R66" s="152"/>
      <c r="S66" s="152"/>
      <c r="T66" s="152"/>
    </row>
    <row r="67" s="145" customFormat="1" ht="13.95" spans="1:20">
      <c r="A67" s="152"/>
      <c r="B67" s="152"/>
      <c r="C67" s="152"/>
      <c r="D67" s="152"/>
      <c r="E67" s="152"/>
      <c r="F67" s="152"/>
      <c r="G67" s="152"/>
      <c r="H67" s="152"/>
      <c r="I67" s="152"/>
      <c r="J67" s="152"/>
      <c r="K67" s="152"/>
      <c r="L67" s="152"/>
      <c r="M67" s="152"/>
      <c r="N67" s="152"/>
      <c r="O67" s="152"/>
      <c r="P67" s="152"/>
      <c r="Q67" s="152"/>
      <c r="R67" s="152"/>
      <c r="S67" s="152"/>
      <c r="T67" s="152"/>
    </row>
    <row r="68" s="145" customFormat="1" ht="13.95" spans="1:20">
      <c r="A68" s="152"/>
      <c r="B68" s="152"/>
      <c r="C68" s="152"/>
      <c r="D68" s="152"/>
      <c r="E68" s="152"/>
      <c r="F68" s="152"/>
      <c r="G68" s="152"/>
      <c r="H68" s="152"/>
      <c r="I68" s="152"/>
      <c r="J68" s="152"/>
      <c r="K68" s="152"/>
      <c r="L68" s="152"/>
      <c r="M68" s="152"/>
      <c r="N68" s="152"/>
      <c r="O68" s="152"/>
      <c r="P68" s="152"/>
      <c r="Q68" s="152"/>
      <c r="R68" s="152"/>
      <c r="S68" s="152"/>
      <c r="T68" s="152"/>
    </row>
    <row r="69" s="145" customFormat="1" ht="13.95" spans="1:20">
      <c r="A69" s="152"/>
      <c r="B69" s="152"/>
      <c r="C69" s="152"/>
      <c r="D69" s="152"/>
      <c r="E69" s="152"/>
      <c r="F69" s="152"/>
      <c r="G69" s="152"/>
      <c r="H69" s="152"/>
      <c r="I69" s="152"/>
      <c r="J69" s="152"/>
      <c r="K69" s="152"/>
      <c r="L69" s="152"/>
      <c r="M69" s="152"/>
      <c r="N69" s="152"/>
      <c r="O69" s="152"/>
      <c r="P69" s="152"/>
      <c r="Q69" s="152"/>
      <c r="R69" s="152"/>
      <c r="S69" s="152"/>
      <c r="T69" s="152"/>
    </row>
    <row r="70" s="145" customFormat="1" ht="13.95" spans="1:20">
      <c r="A70" s="152"/>
      <c r="B70" s="152"/>
      <c r="C70" s="152"/>
      <c r="D70" s="152"/>
      <c r="E70" s="152"/>
      <c r="F70" s="152"/>
      <c r="G70" s="152"/>
      <c r="H70" s="152"/>
      <c r="I70" s="152"/>
      <c r="J70" s="152"/>
      <c r="K70" s="152"/>
      <c r="L70" s="152"/>
      <c r="M70" s="152"/>
      <c r="N70" s="152"/>
      <c r="O70" s="152"/>
      <c r="P70" s="152"/>
      <c r="Q70" s="152"/>
      <c r="R70" s="152"/>
      <c r="S70" s="152"/>
      <c r="T70" s="152"/>
    </row>
    <row r="71" s="145" customFormat="1" ht="13.95" spans="1:20">
      <c r="A71" s="152"/>
      <c r="B71" s="152"/>
      <c r="C71" s="152"/>
      <c r="D71" s="152"/>
      <c r="E71" s="152"/>
      <c r="F71" s="152"/>
      <c r="G71" s="152"/>
      <c r="H71" s="152"/>
      <c r="I71" s="152"/>
      <c r="J71" s="152"/>
      <c r="K71" s="152"/>
      <c r="L71" s="152"/>
      <c r="M71" s="152"/>
      <c r="N71" s="152"/>
      <c r="O71" s="152"/>
      <c r="P71" s="152"/>
      <c r="Q71" s="152"/>
      <c r="R71" s="152"/>
      <c r="S71" s="152"/>
      <c r="T71" s="152"/>
    </row>
    <row r="72" s="145" customFormat="1" ht="13.95" spans="1:20">
      <c r="A72" s="152"/>
      <c r="B72" s="152"/>
      <c r="C72" s="152"/>
      <c r="D72" s="152"/>
      <c r="E72" s="152"/>
      <c r="F72" s="152"/>
      <c r="G72" s="152"/>
      <c r="H72" s="152"/>
      <c r="I72" s="152"/>
      <c r="J72" s="152"/>
      <c r="K72" s="152"/>
      <c r="L72" s="152"/>
      <c r="M72" s="152"/>
      <c r="N72" s="152"/>
      <c r="O72" s="152"/>
      <c r="P72" s="152"/>
      <c r="Q72" s="152"/>
      <c r="R72" s="152"/>
      <c r="S72" s="152"/>
      <c r="T72" s="152"/>
    </row>
    <row r="73" s="145" customFormat="1" ht="13.95" spans="1:20">
      <c r="A73" s="152"/>
      <c r="B73" s="152"/>
      <c r="C73" s="152"/>
      <c r="D73" s="152"/>
      <c r="E73" s="152"/>
      <c r="F73" s="152"/>
      <c r="G73" s="152"/>
      <c r="H73" s="152"/>
      <c r="I73" s="152"/>
      <c r="J73" s="152"/>
      <c r="K73" s="152"/>
      <c r="L73" s="152"/>
      <c r="M73" s="152"/>
      <c r="N73" s="152"/>
      <c r="O73" s="152"/>
      <c r="P73" s="152"/>
      <c r="Q73" s="152"/>
      <c r="R73" s="152"/>
      <c r="S73" s="152"/>
      <c r="T73" s="152"/>
    </row>
    <row r="74" s="145" customFormat="1" ht="13.95" spans="1:20">
      <c r="A74" s="152"/>
      <c r="B74" s="152"/>
      <c r="C74" s="152"/>
      <c r="D74" s="152"/>
      <c r="E74" s="152"/>
      <c r="F74" s="152"/>
      <c r="G74" s="152"/>
      <c r="H74" s="152"/>
      <c r="I74" s="152"/>
      <c r="J74" s="152"/>
      <c r="K74" s="152"/>
      <c r="L74" s="152"/>
      <c r="M74" s="152"/>
      <c r="N74" s="152"/>
      <c r="O74" s="152"/>
      <c r="P74" s="152"/>
      <c r="Q74" s="152"/>
      <c r="R74" s="152"/>
      <c r="S74" s="152"/>
      <c r="T74" s="152"/>
    </row>
    <row r="75" s="145" customFormat="1" ht="13.95" spans="1:20">
      <c r="A75" s="152"/>
      <c r="B75" s="152"/>
      <c r="C75" s="152"/>
      <c r="D75" s="152"/>
      <c r="E75" s="152"/>
      <c r="F75" s="152"/>
      <c r="G75" s="152"/>
      <c r="H75" s="152"/>
      <c r="I75" s="152"/>
      <c r="J75" s="152"/>
      <c r="K75" s="152"/>
      <c r="L75" s="152"/>
      <c r="M75" s="152"/>
      <c r="N75" s="152"/>
      <c r="O75" s="152"/>
      <c r="P75" s="152"/>
      <c r="Q75" s="152"/>
      <c r="R75" s="152"/>
      <c r="S75" s="152"/>
      <c r="T75" s="152"/>
    </row>
    <row r="76" s="145" customFormat="1" ht="13.95" spans="1:20">
      <c r="A76" s="152"/>
      <c r="B76" s="152"/>
      <c r="C76" s="152"/>
      <c r="D76" s="152"/>
      <c r="E76" s="152"/>
      <c r="F76" s="152"/>
      <c r="G76" s="152"/>
      <c r="H76" s="152"/>
      <c r="I76" s="152"/>
      <c r="J76" s="152"/>
      <c r="K76" s="152"/>
      <c r="L76" s="152"/>
      <c r="M76" s="152"/>
      <c r="N76" s="152"/>
      <c r="O76" s="152"/>
      <c r="P76" s="152"/>
      <c r="Q76" s="152"/>
      <c r="R76" s="152"/>
      <c r="S76" s="152"/>
      <c r="T76" s="152"/>
    </row>
    <row r="77" s="145" customFormat="1" ht="13.95" spans="1:20">
      <c r="A77" s="152"/>
      <c r="B77" s="152"/>
      <c r="C77" s="152"/>
      <c r="D77" s="152"/>
      <c r="E77" s="152"/>
      <c r="F77" s="152"/>
      <c r="G77" s="152"/>
      <c r="H77" s="152"/>
      <c r="I77" s="152"/>
      <c r="J77" s="152"/>
      <c r="K77" s="152"/>
      <c r="L77" s="152"/>
      <c r="M77" s="152"/>
      <c r="N77" s="152"/>
      <c r="O77" s="152"/>
      <c r="P77" s="152"/>
      <c r="Q77" s="152"/>
      <c r="R77" s="152"/>
      <c r="S77" s="152"/>
      <c r="T77" s="152"/>
    </row>
    <row r="78" s="145" customFormat="1" ht="13.95" spans="1:20">
      <c r="A78" s="152"/>
      <c r="B78" s="152"/>
      <c r="C78" s="152"/>
      <c r="D78" s="152"/>
      <c r="E78" s="152"/>
      <c r="F78" s="152"/>
      <c r="G78" s="152"/>
      <c r="H78" s="152"/>
      <c r="I78" s="152"/>
      <c r="J78" s="152"/>
      <c r="K78" s="152"/>
      <c r="L78" s="152"/>
      <c r="M78" s="152"/>
      <c r="N78" s="152"/>
      <c r="O78" s="152"/>
      <c r="P78" s="152"/>
      <c r="Q78" s="152"/>
      <c r="R78" s="152"/>
      <c r="S78" s="152"/>
      <c r="T78" s="152"/>
    </row>
    <row r="79" s="145" customFormat="1" ht="13.95" spans="1:20">
      <c r="A79" s="152"/>
      <c r="B79" s="152"/>
      <c r="C79" s="152"/>
      <c r="D79" s="152"/>
      <c r="E79" s="152"/>
      <c r="F79" s="152"/>
      <c r="G79" s="152"/>
      <c r="H79" s="152"/>
      <c r="I79" s="152"/>
      <c r="J79" s="152"/>
      <c r="K79" s="152"/>
      <c r="L79" s="152"/>
      <c r="M79" s="152"/>
      <c r="N79" s="152"/>
      <c r="O79" s="152"/>
      <c r="P79" s="152"/>
      <c r="Q79" s="152"/>
      <c r="R79" s="152"/>
      <c r="S79" s="152"/>
      <c r="T79" s="152"/>
    </row>
    <row r="80" s="145" customFormat="1" ht="13.95" spans="1:20">
      <c r="A80" s="152"/>
      <c r="B80" s="152"/>
      <c r="C80" s="152"/>
      <c r="D80" s="152"/>
      <c r="E80" s="152"/>
      <c r="F80" s="152"/>
      <c r="G80" s="152"/>
      <c r="H80" s="152"/>
      <c r="I80" s="152"/>
      <c r="J80" s="152"/>
      <c r="K80" s="152"/>
      <c r="L80" s="152"/>
      <c r="M80" s="152"/>
      <c r="N80" s="152"/>
      <c r="O80" s="152"/>
      <c r="P80" s="152"/>
      <c r="Q80" s="152"/>
      <c r="R80" s="152"/>
      <c r="S80" s="152"/>
      <c r="T80" s="152"/>
    </row>
    <row r="81" s="145" customFormat="1" ht="13.95" spans="1:20">
      <c r="A81" s="152"/>
      <c r="B81" s="152"/>
      <c r="C81" s="152"/>
      <c r="D81" s="152"/>
      <c r="E81" s="152"/>
      <c r="F81" s="152"/>
      <c r="G81" s="152"/>
      <c r="H81" s="152"/>
      <c r="I81" s="152"/>
      <c r="J81" s="152"/>
      <c r="K81" s="152"/>
      <c r="L81" s="152"/>
      <c r="M81" s="152"/>
      <c r="N81" s="152"/>
      <c r="O81" s="152"/>
      <c r="P81" s="152"/>
      <c r="Q81" s="152"/>
      <c r="R81" s="152"/>
      <c r="S81" s="152"/>
      <c r="T81" s="152"/>
    </row>
    <row r="82" s="145" customFormat="1" ht="13.95" spans="1:20">
      <c r="A82" s="152"/>
      <c r="B82" s="152"/>
      <c r="C82" s="152"/>
      <c r="D82" s="152"/>
      <c r="E82" s="152"/>
      <c r="F82" s="152"/>
      <c r="G82" s="152"/>
      <c r="H82" s="152"/>
      <c r="I82" s="152"/>
      <c r="J82" s="152"/>
      <c r="K82" s="152"/>
      <c r="L82" s="152"/>
      <c r="M82" s="152"/>
      <c r="N82" s="152"/>
      <c r="O82" s="152"/>
      <c r="P82" s="152"/>
      <c r="Q82" s="152"/>
      <c r="R82" s="152"/>
      <c r="S82" s="152"/>
      <c r="T82" s="152"/>
    </row>
    <row r="83" s="145" customFormat="1" ht="13.95" spans="1:20">
      <c r="A83" s="152"/>
      <c r="B83" s="152"/>
      <c r="C83" s="152"/>
      <c r="D83" s="152"/>
      <c r="E83" s="152"/>
      <c r="F83" s="152"/>
      <c r="G83" s="152"/>
      <c r="H83" s="152"/>
      <c r="I83" s="152"/>
      <c r="J83" s="152"/>
      <c r="K83" s="152"/>
      <c r="L83" s="152"/>
      <c r="M83" s="152"/>
      <c r="N83" s="152"/>
      <c r="O83" s="152"/>
      <c r="P83" s="152"/>
      <c r="Q83" s="152"/>
      <c r="R83" s="152"/>
      <c r="S83" s="152"/>
      <c r="T83" s="152"/>
    </row>
    <row r="84" s="145" customFormat="1" ht="13.95" spans="1:20">
      <c r="A84" s="152"/>
      <c r="B84" s="152"/>
      <c r="C84" s="152"/>
      <c r="D84" s="152"/>
      <c r="E84" s="152"/>
      <c r="F84" s="152"/>
      <c r="G84" s="152"/>
      <c r="H84" s="152"/>
      <c r="I84" s="152"/>
      <c r="J84" s="152"/>
      <c r="K84" s="152"/>
      <c r="L84" s="152"/>
      <c r="M84" s="152"/>
      <c r="N84" s="152"/>
      <c r="O84" s="152"/>
      <c r="P84" s="152"/>
      <c r="Q84" s="152"/>
      <c r="R84" s="152"/>
      <c r="S84" s="152"/>
      <c r="T84" s="152"/>
    </row>
    <row r="85" s="145" customFormat="1" ht="13.95" spans="1:20">
      <c r="A85" s="152"/>
      <c r="B85" s="152"/>
      <c r="C85" s="152"/>
      <c r="D85" s="152"/>
      <c r="E85" s="152"/>
      <c r="F85" s="152"/>
      <c r="G85" s="152"/>
      <c r="H85" s="152"/>
      <c r="I85" s="152"/>
      <c r="J85" s="152"/>
      <c r="K85" s="152"/>
      <c r="L85" s="152"/>
      <c r="M85" s="152"/>
      <c r="N85" s="152"/>
      <c r="O85" s="152"/>
      <c r="P85" s="152"/>
      <c r="Q85" s="152"/>
      <c r="R85" s="152"/>
      <c r="S85" s="152"/>
      <c r="T85" s="152"/>
    </row>
    <row r="86" s="145" customFormat="1" ht="13.95" spans="1:20">
      <c r="A86" s="152"/>
      <c r="B86" s="152"/>
      <c r="C86" s="152"/>
      <c r="D86" s="152"/>
      <c r="E86" s="152"/>
      <c r="F86" s="152"/>
      <c r="G86" s="152"/>
      <c r="H86" s="152"/>
      <c r="I86" s="152"/>
      <c r="J86" s="152"/>
      <c r="K86" s="152"/>
      <c r="L86" s="152"/>
      <c r="M86" s="152"/>
      <c r="N86" s="152"/>
      <c r="O86" s="152"/>
      <c r="P86" s="152"/>
      <c r="Q86" s="152"/>
      <c r="R86" s="152"/>
      <c r="S86" s="152"/>
      <c r="T86" s="152"/>
    </row>
    <row r="87" s="145" customFormat="1" ht="13.95" spans="1:20">
      <c r="A87" s="152"/>
      <c r="B87" s="152"/>
      <c r="C87" s="152"/>
      <c r="D87" s="152"/>
      <c r="E87" s="152"/>
      <c r="F87" s="152"/>
      <c r="G87" s="152"/>
      <c r="H87" s="152"/>
      <c r="I87" s="152"/>
      <c r="J87" s="152"/>
      <c r="K87" s="152"/>
      <c r="L87" s="152"/>
      <c r="M87" s="152"/>
      <c r="N87" s="152"/>
      <c r="O87" s="152"/>
      <c r="P87" s="152"/>
      <c r="Q87" s="152"/>
      <c r="R87" s="152"/>
      <c r="S87" s="152"/>
      <c r="T87" s="152"/>
    </row>
    <row r="88" s="145" customFormat="1" ht="13.95" spans="1:20">
      <c r="A88" s="152"/>
      <c r="B88" s="152"/>
      <c r="C88" s="152"/>
      <c r="D88" s="152"/>
      <c r="E88" s="152"/>
      <c r="F88" s="152"/>
      <c r="G88" s="152"/>
      <c r="H88" s="152"/>
      <c r="I88" s="152"/>
      <c r="J88" s="152"/>
      <c r="K88" s="152"/>
      <c r="L88" s="152"/>
      <c r="M88" s="152"/>
      <c r="N88" s="152"/>
      <c r="O88" s="152"/>
      <c r="P88" s="152"/>
      <c r="Q88" s="152"/>
      <c r="R88" s="152"/>
      <c r="S88" s="152"/>
      <c r="T88" s="152"/>
    </row>
    <row r="89" s="145" customFormat="1" ht="13.95" spans="1:20">
      <c r="A89" s="152"/>
      <c r="B89" s="152"/>
      <c r="C89" s="152"/>
      <c r="D89" s="152"/>
      <c r="E89" s="152"/>
      <c r="F89" s="152"/>
      <c r="G89" s="152"/>
      <c r="H89" s="152"/>
      <c r="I89" s="152"/>
      <c r="J89" s="152"/>
      <c r="K89" s="152"/>
      <c r="L89" s="152"/>
      <c r="M89" s="152"/>
      <c r="N89" s="152"/>
      <c r="O89" s="152"/>
      <c r="P89" s="152"/>
      <c r="Q89" s="152"/>
      <c r="R89" s="152"/>
      <c r="S89" s="152"/>
      <c r="T89" s="152"/>
    </row>
    <row r="90" s="145" customFormat="1" ht="13.95" spans="1:20">
      <c r="A90" s="152"/>
      <c r="B90" s="152"/>
      <c r="C90" s="152"/>
      <c r="D90" s="152"/>
      <c r="E90" s="152"/>
      <c r="F90" s="152"/>
      <c r="G90" s="152"/>
      <c r="H90" s="152"/>
      <c r="I90" s="152"/>
      <c r="J90" s="152"/>
      <c r="K90" s="152"/>
      <c r="L90" s="152"/>
      <c r="M90" s="152"/>
      <c r="N90" s="152"/>
      <c r="O90" s="152"/>
      <c r="P90" s="152"/>
      <c r="Q90" s="152"/>
      <c r="R90" s="152"/>
      <c r="S90" s="152"/>
      <c r="T90" s="152"/>
    </row>
    <row r="91" s="145" customFormat="1" ht="13.95" spans="1:20">
      <c r="A91" s="152"/>
      <c r="B91" s="152"/>
      <c r="C91" s="152"/>
      <c r="D91" s="152"/>
      <c r="E91" s="152"/>
      <c r="F91" s="152"/>
      <c r="G91" s="152"/>
      <c r="H91" s="152"/>
      <c r="I91" s="152"/>
      <c r="J91" s="152"/>
      <c r="K91" s="152"/>
      <c r="L91" s="152"/>
      <c r="M91" s="152"/>
      <c r="N91" s="152"/>
      <c r="O91" s="152"/>
      <c r="P91" s="152"/>
      <c r="Q91" s="152"/>
      <c r="R91" s="152"/>
      <c r="S91" s="152"/>
      <c r="T91" s="152"/>
    </row>
    <row r="92" s="145" customFormat="1" ht="13.95" spans="1:20">
      <c r="A92" s="152"/>
      <c r="B92" s="152"/>
      <c r="C92" s="152"/>
      <c r="D92" s="152"/>
      <c r="E92" s="152"/>
      <c r="F92" s="152"/>
      <c r="G92" s="152"/>
      <c r="H92" s="152"/>
      <c r="I92" s="152"/>
      <c r="J92" s="152"/>
      <c r="K92" s="152"/>
      <c r="L92" s="152"/>
      <c r="M92" s="152"/>
      <c r="N92" s="152"/>
      <c r="O92" s="152"/>
      <c r="P92" s="152"/>
      <c r="Q92" s="152"/>
      <c r="R92" s="152"/>
      <c r="S92" s="152"/>
      <c r="T92" s="152"/>
    </row>
    <row r="93" s="145" customFormat="1" ht="13.95" spans="1:20">
      <c r="A93" s="152"/>
      <c r="B93" s="152"/>
      <c r="C93" s="152"/>
      <c r="D93" s="152"/>
      <c r="E93" s="152"/>
      <c r="F93" s="152"/>
      <c r="G93" s="152"/>
      <c r="H93" s="152"/>
      <c r="I93" s="152"/>
      <c r="J93" s="152"/>
      <c r="K93" s="152"/>
      <c r="L93" s="152"/>
      <c r="M93" s="152"/>
      <c r="N93" s="152"/>
      <c r="O93" s="152"/>
      <c r="P93" s="152"/>
      <c r="Q93" s="152"/>
      <c r="R93" s="152"/>
      <c r="S93" s="152"/>
      <c r="T93" s="152"/>
    </row>
    <row r="94" s="145" customFormat="1" ht="13.95" spans="1:20">
      <c r="A94" s="152"/>
      <c r="B94" s="152"/>
      <c r="C94" s="152"/>
      <c r="D94" s="152"/>
      <c r="E94" s="152"/>
      <c r="F94" s="152"/>
      <c r="G94" s="152"/>
      <c r="H94" s="152"/>
      <c r="I94" s="152"/>
      <c r="J94" s="152"/>
      <c r="K94" s="152"/>
      <c r="L94" s="152"/>
      <c r="M94" s="152"/>
      <c r="N94" s="152"/>
      <c r="O94" s="152"/>
      <c r="P94" s="152"/>
      <c r="Q94" s="152"/>
      <c r="R94" s="152"/>
      <c r="S94" s="152"/>
      <c r="T94" s="152"/>
    </row>
    <row r="95" s="145" customFormat="1" ht="13.95" spans="1:20">
      <c r="A95" s="152"/>
      <c r="B95" s="152"/>
      <c r="C95" s="152"/>
      <c r="D95" s="152"/>
      <c r="E95" s="152"/>
      <c r="F95" s="152"/>
      <c r="G95" s="152"/>
      <c r="H95" s="152"/>
      <c r="I95" s="152"/>
      <c r="J95" s="152"/>
      <c r="K95" s="152"/>
      <c r="L95" s="152"/>
      <c r="M95" s="152"/>
      <c r="N95" s="152"/>
      <c r="O95" s="152"/>
      <c r="P95" s="152"/>
      <c r="Q95" s="152"/>
      <c r="R95" s="152"/>
      <c r="S95" s="152"/>
      <c r="T95" s="152"/>
    </row>
    <row r="96" s="145" customFormat="1" ht="13.95" spans="1:20">
      <c r="A96" s="152"/>
      <c r="B96" s="152"/>
      <c r="C96" s="152"/>
      <c r="D96" s="152"/>
      <c r="E96" s="152"/>
      <c r="F96" s="152"/>
      <c r="G96" s="152"/>
      <c r="H96" s="152"/>
      <c r="I96" s="152"/>
      <c r="J96" s="152"/>
      <c r="K96" s="152"/>
      <c r="L96" s="152"/>
      <c r="M96" s="152"/>
      <c r="N96" s="152"/>
      <c r="O96" s="152"/>
      <c r="P96" s="152"/>
      <c r="Q96" s="152"/>
      <c r="R96" s="152"/>
      <c r="S96" s="152"/>
      <c r="T96" s="152"/>
    </row>
    <row r="97" s="145" customFormat="1" ht="13.95" spans="1:20">
      <c r="A97" s="152"/>
      <c r="B97" s="152"/>
      <c r="C97" s="152"/>
      <c r="D97" s="152"/>
      <c r="E97" s="152"/>
      <c r="F97" s="152"/>
      <c r="G97" s="152"/>
      <c r="H97" s="152"/>
      <c r="I97" s="152"/>
      <c r="J97" s="152"/>
      <c r="K97" s="152"/>
      <c r="L97" s="152"/>
      <c r="M97" s="152"/>
      <c r="N97" s="152"/>
      <c r="O97" s="152"/>
      <c r="P97" s="152"/>
      <c r="Q97" s="152"/>
      <c r="R97" s="152"/>
      <c r="S97" s="152"/>
      <c r="T97" s="152"/>
    </row>
    <row r="98" s="145" customFormat="1" ht="13.95" spans="1:20">
      <c r="A98" s="152"/>
      <c r="B98" s="152"/>
      <c r="C98" s="152"/>
      <c r="D98" s="152"/>
      <c r="E98" s="152"/>
      <c r="F98" s="152"/>
      <c r="G98" s="152"/>
      <c r="H98" s="152"/>
      <c r="I98" s="152"/>
      <c r="J98" s="152"/>
      <c r="K98" s="152"/>
      <c r="L98" s="152"/>
      <c r="M98" s="152"/>
      <c r="N98" s="152"/>
      <c r="O98" s="152"/>
      <c r="P98" s="152"/>
      <c r="Q98" s="152"/>
      <c r="R98" s="152"/>
      <c r="S98" s="152"/>
      <c r="T98" s="152"/>
    </row>
    <row r="99" s="145" customFormat="1" ht="13.95" spans="1:20">
      <c r="A99" s="152"/>
      <c r="B99" s="152"/>
      <c r="C99" s="152"/>
      <c r="D99" s="152"/>
      <c r="E99" s="152"/>
      <c r="F99" s="152"/>
      <c r="G99" s="152"/>
      <c r="H99" s="152"/>
      <c r="I99" s="152"/>
      <c r="J99" s="152"/>
      <c r="K99" s="152"/>
      <c r="L99" s="152"/>
      <c r="M99" s="152"/>
      <c r="N99" s="152"/>
      <c r="O99" s="152"/>
      <c r="P99" s="152"/>
      <c r="Q99" s="152"/>
      <c r="R99" s="152"/>
      <c r="S99" s="152"/>
      <c r="T99" s="152"/>
    </row>
    <row r="100" s="145" customFormat="1" ht="13.95" spans="1:20">
      <c r="A100" s="152"/>
      <c r="B100" s="152"/>
      <c r="C100" s="152"/>
      <c r="D100" s="152"/>
      <c r="E100" s="152"/>
      <c r="F100" s="152"/>
      <c r="G100" s="152"/>
      <c r="H100" s="152"/>
      <c r="I100" s="152"/>
      <c r="J100" s="152"/>
      <c r="K100" s="152"/>
      <c r="L100" s="152"/>
      <c r="M100" s="152"/>
      <c r="N100" s="152"/>
      <c r="O100" s="152"/>
      <c r="P100" s="152"/>
      <c r="Q100" s="152"/>
      <c r="R100" s="152"/>
      <c r="S100" s="152"/>
      <c r="T100" s="152"/>
    </row>
    <row r="101" s="145" customFormat="1" ht="13.95" spans="1:20">
      <c r="A101" s="152"/>
      <c r="B101" s="152"/>
      <c r="C101" s="152"/>
      <c r="D101" s="152"/>
      <c r="E101" s="152"/>
      <c r="F101" s="152"/>
      <c r="G101" s="152"/>
      <c r="H101" s="152"/>
      <c r="I101" s="152"/>
      <c r="J101" s="152"/>
      <c r="K101" s="152"/>
      <c r="L101" s="152"/>
      <c r="M101" s="152"/>
      <c r="N101" s="152"/>
      <c r="O101" s="152"/>
      <c r="P101" s="152"/>
      <c r="Q101" s="152"/>
      <c r="R101" s="152"/>
      <c r="S101" s="152"/>
      <c r="T101" s="152"/>
    </row>
    <row r="102" s="145" customFormat="1" ht="13.95" spans="1:20">
      <c r="A102" s="152"/>
      <c r="B102" s="152"/>
      <c r="C102" s="152"/>
      <c r="D102" s="152"/>
      <c r="E102" s="152"/>
      <c r="F102" s="152"/>
      <c r="G102" s="152"/>
      <c r="H102" s="152"/>
      <c r="I102" s="152"/>
      <c r="J102" s="152"/>
      <c r="K102" s="152"/>
      <c r="L102" s="152"/>
      <c r="M102" s="152"/>
      <c r="N102" s="152"/>
      <c r="O102" s="152"/>
      <c r="P102" s="152"/>
      <c r="Q102" s="152"/>
      <c r="R102" s="152"/>
      <c r="S102" s="152"/>
      <c r="T102" s="152"/>
    </row>
    <row r="103" s="145" customFormat="1" ht="13.95" spans="1:20">
      <c r="A103" s="152"/>
      <c r="B103" s="152"/>
      <c r="C103" s="152"/>
      <c r="D103" s="152"/>
      <c r="E103" s="152"/>
      <c r="F103" s="152"/>
      <c r="G103" s="152"/>
      <c r="H103" s="152"/>
      <c r="I103" s="152"/>
      <c r="J103" s="152"/>
      <c r="K103" s="152"/>
      <c r="L103" s="152"/>
      <c r="M103" s="152"/>
      <c r="N103" s="152"/>
      <c r="O103" s="152"/>
      <c r="P103" s="152"/>
      <c r="Q103" s="152"/>
      <c r="R103" s="152"/>
      <c r="S103" s="152"/>
      <c r="T103" s="152"/>
    </row>
    <row r="104" s="145" customFormat="1" ht="13.95" spans="1:20">
      <c r="A104" s="152"/>
      <c r="B104" s="152"/>
      <c r="C104" s="152"/>
      <c r="D104" s="152"/>
      <c r="E104" s="152"/>
      <c r="F104" s="152"/>
      <c r="G104" s="152"/>
      <c r="H104" s="152"/>
      <c r="I104" s="152"/>
      <c r="J104" s="152"/>
      <c r="K104" s="152"/>
      <c r="L104" s="152"/>
      <c r="M104" s="152"/>
      <c r="N104" s="152"/>
      <c r="O104" s="152"/>
      <c r="P104" s="152"/>
      <c r="Q104" s="152"/>
      <c r="R104" s="152"/>
      <c r="S104" s="152"/>
      <c r="T104" s="152"/>
    </row>
    <row r="105" s="145" customFormat="1" ht="13.95" spans="1:20">
      <c r="A105" s="152"/>
      <c r="B105" s="152"/>
      <c r="C105" s="152"/>
      <c r="D105" s="152"/>
      <c r="E105" s="152"/>
      <c r="F105" s="152"/>
      <c r="G105" s="152"/>
      <c r="H105" s="152"/>
      <c r="I105" s="152"/>
      <c r="J105" s="152"/>
      <c r="K105" s="152"/>
      <c r="L105" s="152"/>
      <c r="M105" s="152"/>
      <c r="N105" s="152"/>
      <c r="O105" s="152"/>
      <c r="P105" s="152"/>
      <c r="Q105" s="152"/>
      <c r="R105" s="152"/>
      <c r="S105" s="152"/>
      <c r="T105" s="152"/>
    </row>
    <row r="106" s="145" customFormat="1" ht="13.95" spans="1:20">
      <c r="A106" s="152"/>
      <c r="B106" s="152"/>
      <c r="C106" s="152"/>
      <c r="D106" s="152"/>
      <c r="E106" s="152"/>
      <c r="F106" s="152"/>
      <c r="G106" s="152"/>
      <c r="H106" s="152"/>
      <c r="I106" s="152"/>
      <c r="J106" s="152"/>
      <c r="K106" s="152"/>
      <c r="L106" s="152"/>
      <c r="M106" s="152"/>
      <c r="N106" s="152"/>
      <c r="O106" s="152"/>
      <c r="P106" s="152"/>
      <c r="Q106" s="152"/>
      <c r="R106" s="152"/>
      <c r="S106" s="152"/>
      <c r="T106" s="152"/>
    </row>
    <row r="107" s="145" customFormat="1" ht="13.95" spans="1:20">
      <c r="A107" s="152"/>
      <c r="B107" s="152"/>
      <c r="C107" s="152"/>
      <c r="D107" s="152"/>
      <c r="E107" s="152"/>
      <c r="F107" s="152"/>
      <c r="G107" s="152"/>
      <c r="H107" s="152"/>
      <c r="I107" s="152"/>
      <c r="J107" s="152"/>
      <c r="K107" s="152"/>
      <c r="L107" s="152"/>
      <c r="M107" s="152"/>
      <c r="N107" s="152"/>
      <c r="O107" s="152"/>
      <c r="P107" s="152"/>
      <c r="Q107" s="152"/>
      <c r="R107" s="152"/>
      <c r="S107" s="152"/>
      <c r="T107" s="152"/>
    </row>
    <row r="108" s="145" customFormat="1" ht="13.95" spans="1:20">
      <c r="A108" s="152"/>
      <c r="B108" s="152"/>
      <c r="C108" s="152"/>
      <c r="D108" s="152"/>
      <c r="E108" s="152"/>
      <c r="F108" s="152"/>
      <c r="G108" s="152"/>
      <c r="H108" s="152"/>
      <c r="I108" s="152"/>
      <c r="J108" s="152"/>
      <c r="K108" s="152"/>
      <c r="L108" s="152"/>
      <c r="M108" s="152"/>
      <c r="N108" s="152"/>
      <c r="O108" s="152"/>
      <c r="P108" s="152"/>
      <c r="Q108" s="152"/>
      <c r="R108" s="152"/>
      <c r="S108" s="152"/>
      <c r="T108" s="152"/>
    </row>
    <row r="109" s="145" customFormat="1" ht="13.95" spans="1:20">
      <c r="A109" s="152"/>
      <c r="B109" s="152"/>
      <c r="C109" s="152"/>
      <c r="D109" s="152"/>
      <c r="E109" s="152"/>
      <c r="F109" s="152"/>
      <c r="G109" s="152"/>
      <c r="H109" s="152"/>
      <c r="I109" s="152"/>
      <c r="J109" s="152"/>
      <c r="K109" s="152"/>
      <c r="L109" s="152"/>
      <c r="M109" s="152"/>
      <c r="N109" s="152"/>
      <c r="O109" s="152"/>
      <c r="P109" s="152"/>
      <c r="Q109" s="152"/>
      <c r="R109" s="152"/>
      <c r="S109" s="152"/>
      <c r="T109" s="152"/>
    </row>
    <row r="110" s="145" customFormat="1" ht="13.95" spans="1:20">
      <c r="A110" s="152"/>
      <c r="B110" s="152"/>
      <c r="C110" s="152"/>
      <c r="D110" s="152"/>
      <c r="E110" s="152"/>
      <c r="F110" s="152"/>
      <c r="G110" s="152"/>
      <c r="H110" s="152"/>
      <c r="I110" s="152"/>
      <c r="J110" s="152"/>
      <c r="K110" s="152"/>
      <c r="L110" s="152"/>
      <c r="M110" s="152"/>
      <c r="N110" s="152"/>
      <c r="O110" s="152"/>
      <c r="P110" s="152"/>
      <c r="Q110" s="152"/>
      <c r="R110" s="152"/>
      <c r="S110" s="152"/>
      <c r="T110" s="152"/>
    </row>
    <row r="111" s="145" customFormat="1" ht="13.95" spans="1:20">
      <c r="A111" s="152"/>
      <c r="B111" s="152"/>
      <c r="C111" s="152"/>
      <c r="D111" s="152"/>
      <c r="E111" s="152"/>
      <c r="F111" s="152"/>
      <c r="G111" s="152"/>
      <c r="H111" s="152"/>
      <c r="I111" s="152"/>
      <c r="J111" s="152"/>
      <c r="K111" s="152"/>
      <c r="L111" s="152"/>
      <c r="M111" s="152"/>
      <c r="N111" s="152"/>
      <c r="O111" s="152"/>
      <c r="P111" s="152"/>
      <c r="Q111" s="152"/>
      <c r="R111" s="152"/>
      <c r="S111" s="152"/>
      <c r="T111" s="152"/>
    </row>
    <row r="112" s="145" customFormat="1" ht="13.95" spans="1:20">
      <c r="A112" s="152"/>
      <c r="B112" s="152"/>
      <c r="C112" s="152"/>
      <c r="D112" s="152"/>
      <c r="E112" s="152"/>
      <c r="F112" s="152"/>
      <c r="G112" s="152"/>
      <c r="H112" s="152"/>
      <c r="I112" s="152"/>
      <c r="J112" s="152"/>
      <c r="K112" s="152"/>
      <c r="L112" s="152"/>
      <c r="M112" s="152"/>
      <c r="N112" s="152"/>
      <c r="O112" s="152"/>
      <c r="P112" s="152"/>
      <c r="Q112" s="152"/>
      <c r="R112" s="152"/>
      <c r="S112" s="152"/>
      <c r="T112" s="152"/>
    </row>
    <row r="113" s="145" customFormat="1" ht="13.95" spans="1:20">
      <c r="A113" s="152"/>
      <c r="B113" s="152"/>
      <c r="C113" s="152"/>
      <c r="D113" s="152"/>
      <c r="E113" s="152"/>
      <c r="F113" s="152"/>
      <c r="G113" s="152"/>
      <c r="H113" s="152"/>
      <c r="I113" s="152"/>
      <c r="J113" s="152"/>
      <c r="K113" s="152"/>
      <c r="L113" s="152"/>
      <c r="M113" s="152"/>
      <c r="N113" s="152"/>
      <c r="O113" s="152"/>
      <c r="P113" s="152"/>
      <c r="Q113" s="152"/>
      <c r="R113" s="152"/>
      <c r="S113" s="152"/>
      <c r="T113" s="152"/>
    </row>
    <row r="114" s="145" customFormat="1" ht="13.95" spans="1:20">
      <c r="A114" s="152"/>
      <c r="B114" s="152"/>
      <c r="C114" s="152"/>
      <c r="D114" s="152"/>
      <c r="E114" s="152"/>
      <c r="F114" s="152"/>
      <c r="G114" s="152"/>
      <c r="H114" s="152"/>
      <c r="I114" s="152"/>
      <c r="J114" s="152"/>
      <c r="K114" s="152"/>
      <c r="L114" s="152"/>
      <c r="M114" s="152"/>
      <c r="N114" s="152"/>
      <c r="O114" s="152"/>
      <c r="P114" s="152"/>
      <c r="Q114" s="152"/>
      <c r="R114" s="152"/>
      <c r="S114" s="152"/>
      <c r="T114" s="152"/>
    </row>
    <row r="115" s="145" customFormat="1" ht="13.95" spans="1:20">
      <c r="A115" s="152"/>
      <c r="B115" s="152"/>
      <c r="C115" s="152"/>
      <c r="D115" s="152"/>
      <c r="E115" s="152"/>
      <c r="F115" s="152"/>
      <c r="G115" s="152"/>
      <c r="H115" s="152"/>
      <c r="I115" s="152"/>
      <c r="J115" s="152"/>
      <c r="K115" s="152"/>
      <c r="L115" s="152"/>
      <c r="M115" s="152"/>
      <c r="N115" s="152"/>
      <c r="O115" s="152"/>
      <c r="P115" s="152"/>
      <c r="Q115" s="152"/>
      <c r="R115" s="152"/>
      <c r="S115" s="152"/>
      <c r="T115" s="152"/>
    </row>
    <row r="116" s="145" customFormat="1" ht="13.95" spans="1:20">
      <c r="A116" s="152"/>
      <c r="B116" s="152"/>
      <c r="C116" s="152"/>
      <c r="D116" s="152"/>
      <c r="E116" s="152"/>
      <c r="F116" s="152"/>
      <c r="G116" s="152"/>
      <c r="H116" s="152"/>
      <c r="I116" s="152"/>
      <c r="J116" s="152"/>
      <c r="K116" s="152"/>
      <c r="L116" s="152"/>
      <c r="M116" s="152"/>
      <c r="N116" s="152"/>
      <c r="O116" s="152"/>
      <c r="P116" s="152"/>
      <c r="Q116" s="152"/>
      <c r="R116" s="152"/>
      <c r="S116" s="152"/>
      <c r="T116" s="152"/>
    </row>
    <row r="117" s="145" customFormat="1" ht="13.95" spans="1:20">
      <c r="A117" s="152"/>
      <c r="B117" s="152"/>
      <c r="C117" s="152"/>
      <c r="D117" s="152"/>
      <c r="E117" s="152"/>
      <c r="F117" s="152"/>
      <c r="G117" s="152"/>
      <c r="H117" s="152"/>
      <c r="I117" s="152"/>
      <c r="J117" s="152"/>
      <c r="K117" s="152"/>
      <c r="L117" s="152"/>
      <c r="M117" s="152"/>
      <c r="N117" s="152"/>
      <c r="O117" s="152"/>
      <c r="P117" s="152"/>
      <c r="Q117" s="152"/>
      <c r="R117" s="152"/>
      <c r="S117" s="152"/>
      <c r="T117" s="152"/>
    </row>
    <row r="118" s="145" customFormat="1" ht="13.95" spans="1:20">
      <c r="A118" s="152"/>
      <c r="B118" s="152"/>
      <c r="C118" s="152"/>
      <c r="D118" s="152"/>
      <c r="E118" s="152"/>
      <c r="F118" s="152"/>
      <c r="G118" s="152"/>
      <c r="H118" s="152"/>
      <c r="I118" s="152"/>
      <c r="J118" s="152"/>
      <c r="K118" s="152"/>
      <c r="L118" s="152"/>
      <c r="M118" s="152"/>
      <c r="N118" s="152"/>
      <c r="O118" s="152"/>
      <c r="P118" s="152"/>
      <c r="Q118" s="152"/>
      <c r="R118" s="152"/>
      <c r="S118" s="152"/>
      <c r="T118" s="152"/>
    </row>
    <row r="119" s="145" customFormat="1" ht="13.95" spans="1:20">
      <c r="A119" s="152"/>
      <c r="B119" s="152"/>
      <c r="C119" s="152"/>
      <c r="D119" s="152"/>
      <c r="E119" s="152"/>
      <c r="F119" s="152"/>
      <c r="G119" s="152"/>
      <c r="H119" s="152"/>
      <c r="I119" s="152"/>
      <c r="J119" s="152"/>
      <c r="K119" s="152"/>
      <c r="L119" s="152"/>
      <c r="M119" s="152"/>
      <c r="N119" s="152"/>
      <c r="O119" s="152"/>
      <c r="P119" s="152"/>
      <c r="Q119" s="152"/>
      <c r="R119" s="152"/>
      <c r="S119" s="152"/>
      <c r="T119" s="152"/>
    </row>
    <row r="120" s="145" customFormat="1" ht="13.95" spans="1:20">
      <c r="A120" s="152"/>
      <c r="B120" s="152"/>
      <c r="C120" s="152"/>
      <c r="D120" s="152"/>
      <c r="E120" s="152"/>
      <c r="F120" s="152"/>
      <c r="G120" s="152"/>
      <c r="H120" s="152"/>
      <c r="I120" s="152"/>
      <c r="J120" s="152"/>
      <c r="K120" s="152"/>
      <c r="L120" s="152"/>
      <c r="M120" s="152"/>
      <c r="N120" s="152"/>
      <c r="O120" s="152"/>
      <c r="P120" s="152"/>
      <c r="Q120" s="152"/>
      <c r="R120" s="152"/>
      <c r="S120" s="152"/>
      <c r="T120" s="152"/>
    </row>
    <row r="121" s="145" customFormat="1" ht="13.95" spans="1:20">
      <c r="A121" s="152"/>
      <c r="B121" s="152"/>
      <c r="C121" s="152"/>
      <c r="D121" s="152"/>
      <c r="E121" s="152"/>
      <c r="F121" s="152"/>
      <c r="G121" s="152"/>
      <c r="H121" s="152"/>
      <c r="I121" s="152"/>
      <c r="J121" s="152"/>
      <c r="K121" s="152"/>
      <c r="L121" s="152"/>
      <c r="M121" s="152"/>
      <c r="N121" s="152"/>
      <c r="O121" s="152"/>
      <c r="P121" s="152"/>
      <c r="Q121" s="152"/>
      <c r="R121" s="152"/>
      <c r="S121" s="152"/>
      <c r="T121" s="152"/>
    </row>
    <row r="122" s="145" customFormat="1" ht="13.95" spans="1:20">
      <c r="A122" s="152"/>
      <c r="B122" s="152"/>
      <c r="C122" s="152"/>
      <c r="D122" s="152"/>
      <c r="E122" s="152"/>
      <c r="F122" s="152"/>
      <c r="G122" s="152"/>
      <c r="H122" s="152"/>
      <c r="I122" s="152"/>
      <c r="J122" s="152"/>
      <c r="K122" s="152"/>
      <c r="L122" s="152"/>
      <c r="M122" s="152"/>
      <c r="N122" s="152"/>
      <c r="O122" s="152"/>
      <c r="P122" s="152"/>
      <c r="Q122" s="152"/>
      <c r="R122" s="152"/>
      <c r="S122" s="152"/>
      <c r="T122" s="152"/>
    </row>
    <row r="123" s="145" customFormat="1" ht="13.95" spans="1:20">
      <c r="A123" s="152"/>
      <c r="B123" s="152"/>
      <c r="C123" s="152"/>
      <c r="D123" s="152"/>
      <c r="E123" s="152"/>
      <c r="F123" s="152"/>
      <c r="G123" s="152"/>
      <c r="H123" s="152"/>
      <c r="I123" s="152"/>
      <c r="J123" s="152"/>
      <c r="K123" s="152"/>
      <c r="L123" s="152"/>
      <c r="M123" s="152"/>
      <c r="N123" s="152"/>
      <c r="O123" s="152"/>
      <c r="P123" s="152"/>
      <c r="Q123" s="152"/>
      <c r="R123" s="152"/>
      <c r="S123" s="152"/>
      <c r="T123" s="152"/>
    </row>
    <row r="124" s="145" customFormat="1" ht="13.95" spans="1:20">
      <c r="A124" s="152"/>
      <c r="B124" s="152"/>
      <c r="C124" s="152"/>
      <c r="D124" s="152"/>
      <c r="E124" s="152"/>
      <c r="F124" s="152"/>
      <c r="G124" s="152"/>
      <c r="H124" s="152"/>
      <c r="I124" s="152"/>
      <c r="J124" s="152"/>
      <c r="K124" s="152"/>
      <c r="L124" s="152"/>
      <c r="M124" s="152"/>
      <c r="N124" s="152"/>
      <c r="O124" s="152"/>
      <c r="P124" s="152"/>
      <c r="Q124" s="152"/>
      <c r="R124" s="152"/>
      <c r="S124" s="152"/>
      <c r="T124" s="152"/>
    </row>
    <row r="125" s="145" customFormat="1" ht="13.95" spans="1:20">
      <c r="A125" s="152"/>
      <c r="B125" s="152"/>
      <c r="C125" s="152"/>
      <c r="D125" s="152"/>
      <c r="E125" s="152"/>
      <c r="F125" s="152"/>
      <c r="G125" s="152"/>
      <c r="H125" s="152"/>
      <c r="I125" s="152"/>
      <c r="J125" s="152"/>
      <c r="K125" s="152"/>
      <c r="L125" s="152"/>
      <c r="M125" s="152"/>
      <c r="N125" s="152"/>
      <c r="O125" s="152"/>
      <c r="P125" s="152"/>
      <c r="Q125" s="152"/>
      <c r="R125" s="152"/>
      <c r="S125" s="152"/>
      <c r="T125" s="152"/>
    </row>
    <row r="126" s="145" customFormat="1" ht="13.95" spans="1:20">
      <c r="A126" s="152"/>
      <c r="B126" s="152"/>
      <c r="C126" s="152"/>
      <c r="D126" s="152"/>
      <c r="E126" s="152"/>
      <c r="F126" s="152"/>
      <c r="G126" s="152"/>
      <c r="H126" s="152"/>
      <c r="I126" s="152"/>
      <c r="J126" s="152"/>
      <c r="K126" s="152"/>
      <c r="L126" s="152"/>
      <c r="M126" s="152"/>
      <c r="N126" s="152"/>
      <c r="O126" s="152"/>
      <c r="P126" s="152"/>
      <c r="Q126" s="152"/>
      <c r="R126" s="152"/>
      <c r="S126" s="152"/>
      <c r="T126" s="152"/>
    </row>
    <row r="127" s="145" customFormat="1" ht="13.95" spans="1:20">
      <c r="A127" s="152"/>
      <c r="B127" s="152"/>
      <c r="C127" s="152"/>
      <c r="D127" s="152"/>
      <c r="E127" s="152"/>
      <c r="F127" s="152"/>
      <c r="G127" s="152"/>
      <c r="H127" s="152"/>
      <c r="I127" s="152"/>
      <c r="J127" s="152"/>
      <c r="K127" s="152"/>
      <c r="L127" s="152"/>
      <c r="M127" s="152"/>
      <c r="N127" s="152"/>
      <c r="O127" s="152"/>
      <c r="P127" s="152"/>
      <c r="Q127" s="152"/>
      <c r="R127" s="152"/>
      <c r="S127" s="152"/>
      <c r="T127" s="152"/>
    </row>
    <row r="128" s="145" customFormat="1" ht="13.95" spans="1:20">
      <c r="A128" s="152"/>
      <c r="B128" s="152"/>
      <c r="C128" s="152"/>
      <c r="D128" s="152"/>
      <c r="E128" s="152"/>
      <c r="F128" s="152"/>
      <c r="G128" s="152"/>
      <c r="H128" s="152"/>
      <c r="I128" s="152"/>
      <c r="J128" s="152"/>
      <c r="K128" s="152"/>
      <c r="L128" s="152"/>
      <c r="M128" s="152"/>
      <c r="N128" s="152"/>
      <c r="O128" s="152"/>
      <c r="P128" s="152"/>
      <c r="Q128" s="152"/>
      <c r="R128" s="152"/>
      <c r="S128" s="152"/>
      <c r="T128" s="152"/>
    </row>
    <row r="129" s="145" customFormat="1" ht="13.95" spans="1:20">
      <c r="A129" s="152"/>
      <c r="B129" s="152"/>
      <c r="C129" s="152"/>
      <c r="D129" s="152"/>
      <c r="E129" s="152"/>
      <c r="F129" s="152"/>
      <c r="G129" s="152"/>
      <c r="H129" s="152"/>
      <c r="I129" s="152"/>
      <c r="J129" s="152"/>
      <c r="K129" s="152"/>
      <c r="L129" s="152"/>
      <c r="M129" s="152"/>
      <c r="N129" s="152"/>
      <c r="O129" s="152"/>
      <c r="P129" s="152"/>
      <c r="Q129" s="152"/>
      <c r="R129" s="152"/>
      <c r="S129" s="152"/>
      <c r="T129" s="152"/>
    </row>
    <row r="130" s="145" customFormat="1" ht="13.95" spans="1:20">
      <c r="A130" s="152"/>
      <c r="B130" s="152"/>
      <c r="C130" s="152"/>
      <c r="D130" s="152"/>
      <c r="E130" s="152"/>
      <c r="F130" s="152"/>
      <c r="G130" s="152"/>
      <c r="H130" s="152"/>
      <c r="I130" s="152"/>
      <c r="J130" s="152"/>
      <c r="K130" s="152"/>
      <c r="L130" s="152"/>
      <c r="M130" s="152"/>
      <c r="N130" s="152"/>
      <c r="O130" s="152"/>
      <c r="P130" s="152"/>
      <c r="Q130" s="152"/>
      <c r="R130" s="152"/>
      <c r="S130" s="152"/>
      <c r="T130" s="152"/>
    </row>
    <row r="131" s="145" customFormat="1" ht="13.95" spans="1:20">
      <c r="A131" s="152"/>
      <c r="B131" s="152"/>
      <c r="C131" s="152"/>
      <c r="D131" s="152"/>
      <c r="E131" s="152"/>
      <c r="F131" s="152"/>
      <c r="G131" s="152"/>
      <c r="H131" s="152"/>
      <c r="I131" s="152"/>
      <c r="J131" s="152"/>
      <c r="K131" s="152"/>
      <c r="L131" s="152"/>
      <c r="M131" s="152"/>
      <c r="N131" s="152"/>
      <c r="O131" s="152"/>
      <c r="P131" s="152"/>
      <c r="Q131" s="152"/>
      <c r="R131" s="152"/>
      <c r="S131" s="152"/>
      <c r="T131" s="152"/>
    </row>
    <row r="132" s="145" customFormat="1" ht="13.95" spans="1:20">
      <c r="A132" s="152"/>
      <c r="B132" s="152"/>
      <c r="C132" s="152"/>
      <c r="D132" s="152"/>
      <c r="E132" s="152"/>
      <c r="F132" s="152"/>
      <c r="G132" s="152"/>
      <c r="H132" s="152"/>
      <c r="I132" s="152"/>
      <c r="J132" s="152"/>
      <c r="K132" s="152"/>
      <c r="L132" s="152"/>
      <c r="M132" s="152"/>
      <c r="N132" s="152"/>
      <c r="O132" s="152"/>
      <c r="P132" s="152"/>
      <c r="Q132" s="152"/>
      <c r="R132" s="152"/>
      <c r="S132" s="152"/>
      <c r="T132" s="152"/>
    </row>
    <row r="133" s="145" customFormat="1" ht="13.95" spans="1:20">
      <c r="A133" s="152"/>
      <c r="B133" s="152"/>
      <c r="C133" s="152"/>
      <c r="D133" s="152"/>
      <c r="E133" s="152"/>
      <c r="F133" s="152"/>
      <c r="G133" s="152"/>
      <c r="H133" s="152"/>
      <c r="I133" s="152"/>
      <c r="J133" s="152"/>
      <c r="K133" s="152"/>
      <c r="L133" s="152"/>
      <c r="M133" s="152"/>
      <c r="N133" s="152"/>
      <c r="O133" s="152"/>
      <c r="P133" s="152"/>
      <c r="Q133" s="152"/>
      <c r="R133" s="152"/>
      <c r="S133" s="152"/>
      <c r="T133" s="152"/>
    </row>
    <row r="134" s="145" customFormat="1" ht="13.95" spans="1:20">
      <c r="A134" s="152"/>
      <c r="B134" s="152"/>
      <c r="C134" s="152"/>
      <c r="D134" s="152"/>
      <c r="E134" s="152"/>
      <c r="F134" s="152"/>
      <c r="G134" s="152"/>
      <c r="H134" s="152"/>
      <c r="I134" s="152"/>
      <c r="J134" s="152"/>
      <c r="K134" s="152"/>
      <c r="L134" s="152"/>
      <c r="M134" s="152"/>
      <c r="N134" s="152"/>
      <c r="O134" s="152"/>
      <c r="P134" s="152"/>
      <c r="Q134" s="152"/>
      <c r="R134" s="152"/>
      <c r="S134" s="152"/>
      <c r="T134" s="152"/>
    </row>
    <row r="135" s="145" customFormat="1" ht="13.95" spans="1:20">
      <c r="A135" s="152"/>
      <c r="B135" s="152"/>
      <c r="C135" s="152"/>
      <c r="D135" s="152"/>
      <c r="E135" s="152"/>
      <c r="F135" s="152"/>
      <c r="G135" s="152"/>
      <c r="H135" s="152"/>
      <c r="I135" s="152"/>
      <c r="J135" s="152"/>
      <c r="K135" s="152"/>
      <c r="L135" s="152"/>
      <c r="M135" s="152"/>
      <c r="N135" s="152"/>
      <c r="O135" s="152"/>
      <c r="P135" s="152"/>
      <c r="Q135" s="152"/>
      <c r="R135" s="152"/>
      <c r="S135" s="152"/>
      <c r="T135" s="152"/>
    </row>
    <row r="136" s="145" customFormat="1" ht="13.95" spans="1:20">
      <c r="A136" s="152"/>
      <c r="B136" s="152"/>
      <c r="C136" s="152"/>
      <c r="D136" s="152"/>
      <c r="E136" s="152"/>
      <c r="F136" s="152"/>
      <c r="G136" s="152"/>
      <c r="H136" s="152"/>
      <c r="I136" s="152"/>
      <c r="J136" s="152"/>
      <c r="K136" s="152"/>
      <c r="L136" s="152"/>
      <c r="M136" s="152"/>
      <c r="N136" s="152"/>
      <c r="O136" s="152"/>
      <c r="P136" s="152"/>
      <c r="Q136" s="152"/>
      <c r="R136" s="152"/>
      <c r="S136" s="152"/>
      <c r="T136" s="152"/>
    </row>
    <row r="137" s="145" customFormat="1" ht="13.95" spans="1:20">
      <c r="A137" s="152"/>
      <c r="B137" s="152"/>
      <c r="C137" s="152"/>
      <c r="D137" s="152"/>
      <c r="E137" s="152"/>
      <c r="F137" s="152"/>
      <c r="G137" s="152"/>
      <c r="H137" s="152"/>
      <c r="I137" s="152"/>
      <c r="J137" s="152"/>
      <c r="K137" s="152"/>
      <c r="L137" s="152"/>
      <c r="M137" s="152"/>
      <c r="N137" s="152"/>
      <c r="O137" s="152"/>
      <c r="P137" s="152"/>
      <c r="Q137" s="152"/>
      <c r="R137" s="152"/>
      <c r="S137" s="152"/>
      <c r="T137" s="152"/>
    </row>
    <row r="138" s="145" customFormat="1" ht="13.95" spans="1:20">
      <c r="A138" s="152"/>
      <c r="B138" s="152"/>
      <c r="C138" s="152"/>
      <c r="D138" s="152"/>
      <c r="E138" s="152"/>
      <c r="F138" s="152"/>
      <c r="G138" s="152"/>
      <c r="H138" s="152"/>
      <c r="I138" s="152"/>
      <c r="J138" s="152"/>
      <c r="K138" s="152"/>
      <c r="L138" s="152"/>
      <c r="M138" s="152"/>
      <c r="N138" s="152"/>
      <c r="O138" s="152"/>
      <c r="P138" s="152"/>
      <c r="Q138" s="152"/>
      <c r="R138" s="152"/>
      <c r="S138" s="152"/>
      <c r="T138" s="152"/>
    </row>
    <row r="139" s="145" customFormat="1" ht="13.95" spans="1:20">
      <c r="A139" s="152"/>
      <c r="B139" s="152"/>
      <c r="C139" s="152"/>
      <c r="D139" s="152"/>
      <c r="E139" s="152"/>
      <c r="F139" s="152"/>
      <c r="G139" s="152"/>
      <c r="H139" s="152"/>
      <c r="I139" s="152"/>
      <c r="J139" s="152"/>
      <c r="K139" s="152"/>
      <c r="L139" s="152"/>
      <c r="M139" s="152"/>
      <c r="N139" s="152"/>
      <c r="O139" s="152"/>
      <c r="P139" s="152"/>
      <c r="Q139" s="152"/>
      <c r="R139" s="152"/>
      <c r="S139" s="152"/>
      <c r="T139" s="152"/>
    </row>
    <row r="140" s="145" customFormat="1" ht="13.95" spans="1:20">
      <c r="A140" s="152"/>
      <c r="B140" s="152"/>
      <c r="C140" s="152"/>
      <c r="D140" s="152"/>
      <c r="E140" s="152"/>
      <c r="F140" s="152"/>
      <c r="G140" s="152"/>
      <c r="H140" s="152"/>
      <c r="I140" s="152"/>
      <c r="J140" s="152"/>
      <c r="K140" s="152"/>
      <c r="L140" s="152"/>
      <c r="M140" s="152"/>
      <c r="N140" s="152"/>
      <c r="O140" s="152"/>
      <c r="P140" s="152"/>
      <c r="Q140" s="152"/>
      <c r="R140" s="152"/>
      <c r="S140" s="152"/>
      <c r="T140" s="152"/>
    </row>
    <row r="141" s="145" customFormat="1" ht="13.95" spans="1:20">
      <c r="A141" s="152"/>
      <c r="B141" s="152"/>
      <c r="C141" s="152"/>
      <c r="D141" s="152"/>
      <c r="E141" s="152"/>
      <c r="F141" s="152"/>
      <c r="G141" s="152"/>
      <c r="H141" s="152"/>
      <c r="I141" s="152"/>
      <c r="J141" s="152"/>
      <c r="K141" s="152"/>
      <c r="L141" s="152"/>
      <c r="M141" s="152"/>
      <c r="N141" s="152"/>
      <c r="O141" s="152"/>
      <c r="P141" s="152"/>
      <c r="Q141" s="152"/>
      <c r="R141" s="152"/>
      <c r="S141" s="152"/>
      <c r="T141" s="152"/>
    </row>
    <row r="142" s="145" customFormat="1" ht="13.95" spans="1:20">
      <c r="A142" s="152"/>
      <c r="B142" s="152"/>
      <c r="C142" s="152"/>
      <c r="D142" s="152"/>
      <c r="E142" s="152"/>
      <c r="F142" s="152"/>
      <c r="G142" s="152"/>
      <c r="H142" s="152"/>
      <c r="I142" s="152"/>
      <c r="J142" s="152"/>
      <c r="K142" s="152"/>
      <c r="L142" s="152"/>
      <c r="M142" s="152"/>
      <c r="N142" s="152"/>
      <c r="O142" s="152"/>
      <c r="P142" s="152"/>
      <c r="Q142" s="152"/>
      <c r="R142" s="152"/>
      <c r="S142" s="152"/>
      <c r="T142" s="152"/>
    </row>
    <row r="143" s="145" customFormat="1" ht="13.95" spans="1:20">
      <c r="A143" s="152"/>
      <c r="B143" s="152"/>
      <c r="C143" s="152"/>
      <c r="D143" s="152"/>
      <c r="E143" s="152"/>
      <c r="F143" s="152"/>
      <c r="G143" s="152"/>
      <c r="H143" s="152"/>
      <c r="I143" s="152"/>
      <c r="J143" s="152"/>
      <c r="K143" s="152"/>
      <c r="L143" s="152"/>
      <c r="M143" s="152"/>
      <c r="N143" s="152"/>
      <c r="O143" s="152"/>
      <c r="P143" s="152"/>
      <c r="Q143" s="152"/>
      <c r="R143" s="152"/>
      <c r="S143" s="152"/>
      <c r="T143" s="152"/>
    </row>
    <row r="144" s="145" customFormat="1" ht="13.95" spans="1:20">
      <c r="A144" s="152"/>
      <c r="B144" s="152"/>
      <c r="C144" s="152"/>
      <c r="D144" s="152"/>
      <c r="E144" s="152"/>
      <c r="F144" s="152"/>
      <c r="G144" s="152"/>
      <c r="H144" s="152"/>
      <c r="I144" s="152"/>
      <c r="J144" s="152"/>
      <c r="K144" s="152"/>
      <c r="L144" s="152"/>
      <c r="M144" s="152"/>
      <c r="N144" s="152"/>
      <c r="O144" s="152"/>
      <c r="P144" s="152"/>
      <c r="Q144" s="152"/>
      <c r="R144" s="152"/>
      <c r="S144" s="152"/>
      <c r="T144" s="152"/>
    </row>
    <row r="145" s="145" customFormat="1" ht="13.95" spans="1:20">
      <c r="A145" s="152"/>
      <c r="B145" s="152"/>
      <c r="C145" s="152"/>
      <c r="D145" s="152"/>
      <c r="E145" s="152"/>
      <c r="F145" s="152"/>
      <c r="G145" s="152"/>
      <c r="H145" s="152"/>
      <c r="I145" s="152"/>
      <c r="J145" s="152"/>
      <c r="K145" s="152"/>
      <c r="L145" s="152"/>
      <c r="M145" s="152"/>
      <c r="N145" s="152"/>
      <c r="O145" s="152"/>
      <c r="P145" s="152"/>
      <c r="Q145" s="152"/>
      <c r="R145" s="152"/>
      <c r="S145" s="152"/>
      <c r="T145" s="152"/>
    </row>
    <row r="146" s="145" customFormat="1" ht="13.95" spans="1:20">
      <c r="A146" s="152"/>
      <c r="B146" s="152"/>
      <c r="C146" s="152"/>
      <c r="D146" s="152"/>
      <c r="E146" s="152"/>
      <c r="F146" s="152"/>
      <c r="G146" s="152"/>
      <c r="H146" s="152"/>
      <c r="I146" s="152"/>
      <c r="J146" s="152"/>
      <c r="K146" s="152"/>
      <c r="L146" s="152"/>
      <c r="M146" s="152"/>
      <c r="N146" s="152"/>
      <c r="O146" s="152"/>
      <c r="P146" s="152"/>
      <c r="Q146" s="152"/>
      <c r="R146" s="152"/>
      <c r="S146" s="152"/>
      <c r="T146" s="152"/>
    </row>
    <row r="147" s="145" customFormat="1" ht="13.95" spans="1:20">
      <c r="A147" s="152"/>
      <c r="B147" s="152"/>
      <c r="C147" s="152"/>
      <c r="D147" s="152"/>
      <c r="E147" s="152"/>
      <c r="F147" s="152"/>
      <c r="G147" s="152"/>
      <c r="H147" s="152"/>
      <c r="I147" s="152"/>
      <c r="J147" s="152"/>
      <c r="K147" s="152"/>
      <c r="L147" s="152"/>
      <c r="M147" s="152"/>
      <c r="N147" s="152"/>
      <c r="O147" s="152"/>
      <c r="P147" s="152"/>
      <c r="Q147" s="152"/>
      <c r="R147" s="152"/>
      <c r="S147" s="152"/>
      <c r="T147" s="152"/>
    </row>
    <row r="148" s="145" customFormat="1" ht="13.95" spans="1:20">
      <c r="A148" s="152"/>
      <c r="B148" s="152"/>
      <c r="C148" s="152"/>
      <c r="D148" s="152"/>
      <c r="E148" s="152"/>
      <c r="F148" s="152"/>
      <c r="G148" s="152"/>
      <c r="H148" s="152"/>
      <c r="I148" s="152"/>
      <c r="J148" s="152"/>
      <c r="K148" s="152"/>
      <c r="L148" s="152"/>
      <c r="M148" s="152"/>
      <c r="N148" s="152"/>
      <c r="O148" s="152"/>
      <c r="P148" s="152"/>
      <c r="Q148" s="152"/>
      <c r="R148" s="152"/>
      <c r="S148" s="152"/>
      <c r="T148" s="152"/>
    </row>
    <row r="149" s="145" customFormat="1" ht="13.95" spans="1:20">
      <c r="A149" s="152"/>
      <c r="B149" s="152"/>
      <c r="C149" s="152"/>
      <c r="D149" s="152"/>
      <c r="E149" s="152"/>
      <c r="F149" s="152"/>
      <c r="G149" s="152"/>
      <c r="H149" s="152"/>
      <c r="I149" s="152"/>
      <c r="J149" s="152"/>
      <c r="K149" s="152"/>
      <c r="L149" s="152"/>
      <c r="M149" s="152"/>
      <c r="N149" s="152"/>
      <c r="O149" s="152"/>
      <c r="P149" s="152"/>
      <c r="Q149" s="152"/>
      <c r="R149" s="152"/>
      <c r="S149" s="152"/>
      <c r="T149" s="152"/>
    </row>
    <row r="150" s="145" customFormat="1" ht="13.95" spans="1:20">
      <c r="A150" s="152"/>
      <c r="B150" s="152"/>
      <c r="C150" s="152"/>
      <c r="D150" s="152"/>
      <c r="E150" s="152"/>
      <c r="F150" s="152"/>
      <c r="G150" s="152"/>
      <c r="H150" s="152"/>
      <c r="I150" s="152"/>
      <c r="J150" s="152"/>
      <c r="K150" s="152"/>
      <c r="L150" s="152"/>
      <c r="M150" s="152"/>
      <c r="N150" s="152"/>
      <c r="O150" s="152"/>
      <c r="P150" s="152"/>
      <c r="Q150" s="152"/>
      <c r="R150" s="152"/>
      <c r="S150" s="152"/>
      <c r="T150" s="152"/>
    </row>
    <row r="151" s="145" customFormat="1" ht="13.95" spans="1:20">
      <c r="A151" s="152"/>
      <c r="B151" s="152"/>
      <c r="C151" s="152"/>
      <c r="D151" s="152"/>
      <c r="E151" s="152"/>
      <c r="F151" s="152"/>
      <c r="G151" s="152"/>
      <c r="H151" s="152"/>
      <c r="I151" s="152"/>
      <c r="J151" s="152"/>
      <c r="K151" s="152"/>
      <c r="L151" s="152"/>
      <c r="M151" s="152"/>
      <c r="N151" s="152"/>
      <c r="O151" s="152"/>
      <c r="P151" s="152"/>
      <c r="Q151" s="152"/>
      <c r="R151" s="152"/>
      <c r="S151" s="152"/>
      <c r="T151" s="152"/>
    </row>
    <row r="152" s="145" customFormat="1" ht="13.95" spans="1:20">
      <c r="A152" s="152"/>
      <c r="B152" s="152"/>
      <c r="C152" s="152"/>
      <c r="D152" s="152"/>
      <c r="E152" s="152"/>
      <c r="F152" s="152"/>
      <c r="G152" s="152"/>
      <c r="H152" s="152"/>
      <c r="I152" s="152"/>
      <c r="J152" s="152"/>
      <c r="K152" s="152"/>
      <c r="L152" s="152"/>
      <c r="M152" s="152"/>
      <c r="N152" s="152"/>
      <c r="O152" s="152"/>
      <c r="P152" s="152"/>
      <c r="Q152" s="152"/>
      <c r="R152" s="152"/>
      <c r="S152" s="152"/>
      <c r="T152" s="152"/>
    </row>
    <row r="153" s="145" customFormat="1" ht="13.95" spans="1:20">
      <c r="A153" s="152"/>
      <c r="B153" s="152"/>
      <c r="C153" s="152"/>
      <c r="D153" s="152"/>
      <c r="E153" s="152"/>
      <c r="F153" s="152"/>
      <c r="G153" s="152"/>
      <c r="H153" s="152"/>
      <c r="I153" s="152"/>
      <c r="J153" s="152"/>
      <c r="K153" s="152"/>
      <c r="L153" s="152"/>
      <c r="M153" s="152"/>
      <c r="N153" s="152"/>
      <c r="O153" s="152"/>
      <c r="P153" s="152"/>
      <c r="Q153" s="152"/>
      <c r="R153" s="152"/>
      <c r="S153" s="152"/>
      <c r="T153" s="152"/>
    </row>
    <row r="154" s="145" customFormat="1" ht="13.95" spans="1:20">
      <c r="A154" s="152"/>
      <c r="B154" s="152"/>
      <c r="C154" s="152"/>
      <c r="D154" s="152"/>
      <c r="E154" s="152"/>
      <c r="F154" s="152"/>
      <c r="G154" s="152"/>
      <c r="H154" s="152"/>
      <c r="I154" s="152"/>
      <c r="J154" s="152"/>
      <c r="K154" s="152"/>
      <c r="L154" s="152"/>
      <c r="M154" s="152"/>
      <c r="N154" s="152"/>
      <c r="O154" s="152"/>
      <c r="P154" s="152"/>
      <c r="Q154" s="152"/>
      <c r="R154" s="152"/>
      <c r="S154" s="152"/>
      <c r="T154" s="152"/>
    </row>
    <row r="155" s="145" customFormat="1" ht="13.95" spans="1:20">
      <c r="A155" s="152"/>
      <c r="B155" s="152"/>
      <c r="C155" s="152"/>
      <c r="D155" s="152"/>
      <c r="E155" s="152"/>
      <c r="F155" s="152"/>
      <c r="G155" s="152"/>
      <c r="H155" s="152"/>
      <c r="I155" s="152"/>
      <c r="J155" s="152"/>
      <c r="K155" s="152"/>
      <c r="L155" s="152"/>
      <c r="M155" s="152"/>
      <c r="N155" s="152"/>
      <c r="O155" s="152"/>
      <c r="P155" s="152"/>
      <c r="Q155" s="152"/>
      <c r="R155" s="152"/>
      <c r="S155" s="152"/>
      <c r="T155" s="152"/>
    </row>
    <row r="156" s="145" customFormat="1" ht="13.95" spans="1:20">
      <c r="A156" s="152"/>
      <c r="B156" s="152"/>
      <c r="C156" s="152"/>
      <c r="D156" s="152"/>
      <c r="E156" s="152"/>
      <c r="F156" s="152"/>
      <c r="G156" s="152"/>
      <c r="H156" s="152"/>
      <c r="I156" s="152"/>
      <c r="J156" s="152"/>
      <c r="K156" s="152"/>
      <c r="L156" s="152"/>
      <c r="M156" s="152"/>
      <c r="N156" s="152"/>
      <c r="O156" s="152"/>
      <c r="P156" s="152"/>
      <c r="Q156" s="152"/>
      <c r="R156" s="152"/>
      <c r="S156" s="152"/>
      <c r="T156" s="152"/>
    </row>
    <row r="157" s="145" customFormat="1" ht="13.95" spans="1:20">
      <c r="A157" s="152"/>
      <c r="B157" s="152"/>
      <c r="C157" s="152"/>
      <c r="D157" s="152"/>
      <c r="E157" s="152"/>
      <c r="F157" s="152"/>
      <c r="G157" s="152"/>
      <c r="H157" s="152"/>
      <c r="I157" s="152"/>
      <c r="J157" s="152"/>
      <c r="K157" s="152"/>
      <c r="L157" s="152"/>
      <c r="M157" s="152"/>
      <c r="N157" s="152"/>
      <c r="O157" s="152"/>
      <c r="P157" s="152"/>
      <c r="Q157" s="152"/>
      <c r="R157" s="152"/>
      <c r="S157" s="152"/>
      <c r="T157" s="152"/>
    </row>
    <row r="158" s="145" customFormat="1" ht="13.95" spans="1:20">
      <c r="A158" s="152"/>
      <c r="B158" s="152"/>
      <c r="C158" s="152"/>
      <c r="D158" s="152"/>
      <c r="E158" s="152"/>
      <c r="F158" s="152"/>
      <c r="G158" s="152"/>
      <c r="H158" s="152"/>
      <c r="I158" s="152"/>
      <c r="J158" s="152"/>
      <c r="K158" s="152"/>
      <c r="L158" s="152"/>
      <c r="M158" s="152"/>
      <c r="N158" s="152"/>
      <c r="O158" s="152"/>
      <c r="P158" s="152"/>
      <c r="Q158" s="152"/>
      <c r="R158" s="152"/>
      <c r="S158" s="152"/>
      <c r="T158" s="152"/>
    </row>
    <row r="159" s="145" customFormat="1" ht="13.95" spans="1:20">
      <c r="A159" s="152"/>
      <c r="B159" s="152"/>
      <c r="C159" s="152"/>
      <c r="D159" s="152"/>
      <c r="E159" s="152"/>
      <c r="F159" s="152"/>
      <c r="G159" s="152"/>
      <c r="H159" s="152"/>
      <c r="I159" s="152"/>
      <c r="J159" s="152"/>
      <c r="K159" s="152"/>
      <c r="L159" s="152"/>
      <c r="M159" s="152"/>
      <c r="N159" s="152"/>
      <c r="O159" s="152"/>
      <c r="P159" s="152"/>
      <c r="Q159" s="152"/>
      <c r="R159" s="152"/>
      <c r="S159" s="152"/>
      <c r="T159" s="152"/>
    </row>
    <row r="160" s="145" customFormat="1" ht="13.95" spans="1:20">
      <c r="A160" s="152"/>
      <c r="B160" s="152"/>
      <c r="C160" s="152"/>
      <c r="D160" s="152"/>
      <c r="E160" s="152"/>
      <c r="F160" s="152"/>
      <c r="G160" s="152"/>
      <c r="H160" s="152"/>
      <c r="I160" s="152"/>
      <c r="J160" s="152"/>
      <c r="K160" s="152"/>
      <c r="L160" s="152"/>
      <c r="M160" s="152"/>
      <c r="N160" s="152"/>
      <c r="O160" s="152"/>
      <c r="P160" s="152"/>
      <c r="Q160" s="152"/>
      <c r="R160" s="152"/>
      <c r="S160" s="152"/>
      <c r="T160" s="152"/>
    </row>
    <row r="161" s="145" customFormat="1" ht="13.95" spans="1:20">
      <c r="A161" s="152"/>
      <c r="B161" s="152"/>
      <c r="C161" s="152"/>
      <c r="D161" s="152"/>
      <c r="E161" s="152"/>
      <c r="F161" s="152"/>
      <c r="G161" s="152"/>
      <c r="H161" s="152"/>
      <c r="I161" s="152"/>
      <c r="J161" s="152"/>
      <c r="K161" s="152"/>
      <c r="L161" s="152"/>
      <c r="M161" s="152"/>
      <c r="N161" s="152"/>
      <c r="O161" s="152"/>
      <c r="P161" s="152"/>
      <c r="Q161" s="152"/>
      <c r="R161" s="152"/>
      <c r="S161" s="152"/>
      <c r="T161" s="152"/>
    </row>
    <row r="162" s="145" customFormat="1" ht="13.95" spans="1:20">
      <c r="A162" s="152"/>
      <c r="B162" s="152"/>
      <c r="C162" s="152"/>
      <c r="D162" s="152"/>
      <c r="E162" s="152"/>
      <c r="F162" s="152"/>
      <c r="G162" s="152"/>
      <c r="H162" s="152"/>
      <c r="I162" s="152"/>
      <c r="J162" s="152"/>
      <c r="K162" s="152"/>
      <c r="L162" s="152"/>
      <c r="M162" s="152"/>
      <c r="N162" s="152"/>
      <c r="O162" s="152"/>
      <c r="P162" s="152"/>
      <c r="Q162" s="152"/>
      <c r="R162" s="152"/>
      <c r="S162" s="152"/>
      <c r="T162" s="152"/>
    </row>
    <row r="163" s="145" customFormat="1" ht="13.95" spans="1:20">
      <c r="A163" s="152"/>
      <c r="B163" s="152"/>
      <c r="C163" s="152"/>
      <c r="D163" s="152"/>
      <c r="E163" s="152"/>
      <c r="F163" s="152"/>
      <c r="G163" s="152"/>
      <c r="H163" s="152"/>
      <c r="I163" s="152"/>
      <c r="J163" s="152"/>
      <c r="K163" s="152"/>
      <c r="L163" s="152"/>
      <c r="M163" s="152"/>
      <c r="N163" s="152"/>
      <c r="O163" s="152"/>
      <c r="P163" s="152"/>
      <c r="Q163" s="152"/>
      <c r="R163" s="152"/>
      <c r="S163" s="152"/>
      <c r="T163" s="152"/>
    </row>
    <row r="164" s="145" customFormat="1" ht="13.95" spans="1:20">
      <c r="A164" s="152"/>
      <c r="B164" s="152"/>
      <c r="C164" s="152"/>
      <c r="D164" s="152"/>
      <c r="E164" s="152"/>
      <c r="F164" s="152"/>
      <c r="G164" s="152"/>
      <c r="H164" s="152"/>
      <c r="I164" s="152"/>
      <c r="J164" s="152"/>
      <c r="K164" s="152"/>
      <c r="L164" s="152"/>
      <c r="M164" s="152"/>
      <c r="N164" s="152"/>
      <c r="O164" s="152"/>
      <c r="P164" s="152"/>
      <c r="Q164" s="152"/>
      <c r="R164" s="152"/>
      <c r="S164" s="152"/>
      <c r="T164" s="152"/>
    </row>
    <row r="165" s="145" customFormat="1" ht="13.95" spans="1:20">
      <c r="A165" s="152"/>
      <c r="B165" s="152"/>
      <c r="C165" s="152"/>
      <c r="D165" s="152"/>
      <c r="E165" s="152"/>
      <c r="F165" s="152"/>
      <c r="G165" s="152"/>
      <c r="H165" s="152"/>
      <c r="I165" s="152"/>
      <c r="J165" s="152"/>
      <c r="K165" s="152"/>
      <c r="L165" s="152"/>
      <c r="M165" s="152"/>
      <c r="N165" s="152"/>
      <c r="O165" s="152"/>
      <c r="P165" s="152"/>
      <c r="Q165" s="152"/>
      <c r="R165" s="152"/>
      <c r="S165" s="152"/>
      <c r="T165" s="152"/>
    </row>
    <row r="166" s="145" customFormat="1" ht="13.95" spans="1:20">
      <c r="A166" s="152"/>
      <c r="B166" s="152"/>
      <c r="C166" s="152"/>
      <c r="D166" s="152"/>
      <c r="E166" s="152"/>
      <c r="F166" s="152"/>
      <c r="G166" s="152"/>
      <c r="H166" s="152"/>
      <c r="I166" s="152"/>
      <c r="J166" s="152"/>
      <c r="K166" s="152"/>
      <c r="L166" s="152"/>
      <c r="M166" s="152"/>
      <c r="N166" s="152"/>
      <c r="O166" s="152"/>
      <c r="P166" s="152"/>
      <c r="Q166" s="152"/>
      <c r="R166" s="152"/>
      <c r="S166" s="152"/>
      <c r="T166" s="152"/>
    </row>
    <row r="167" s="145" customFormat="1" ht="13.95" spans="1:20">
      <c r="A167" s="152"/>
      <c r="B167" s="152"/>
      <c r="C167" s="152"/>
      <c r="D167" s="152"/>
      <c r="E167" s="152"/>
      <c r="F167" s="152"/>
      <c r="G167" s="152"/>
      <c r="H167" s="152"/>
      <c r="I167" s="152"/>
      <c r="J167" s="152"/>
      <c r="K167" s="152"/>
      <c r="L167" s="152"/>
      <c r="M167" s="152"/>
      <c r="N167" s="152"/>
      <c r="O167" s="152"/>
      <c r="P167" s="152"/>
      <c r="Q167" s="152"/>
      <c r="R167" s="152"/>
      <c r="S167" s="152"/>
      <c r="T167" s="152"/>
    </row>
    <row r="168" s="145" customFormat="1" ht="13.95" spans="1:20">
      <c r="A168" s="152"/>
      <c r="B168" s="152"/>
      <c r="C168" s="152"/>
      <c r="D168" s="152"/>
      <c r="E168" s="152"/>
      <c r="F168" s="152"/>
      <c r="G168" s="152"/>
      <c r="H168" s="152"/>
      <c r="I168" s="152"/>
      <c r="J168" s="152"/>
      <c r="K168" s="152"/>
      <c r="L168" s="152"/>
      <c r="M168" s="152"/>
      <c r="N168" s="152"/>
      <c r="O168" s="152"/>
      <c r="P168" s="152"/>
      <c r="Q168" s="152"/>
      <c r="R168" s="152"/>
      <c r="S168" s="152"/>
      <c r="T168" s="152"/>
    </row>
    <row r="169" s="145" customFormat="1" ht="13.95" spans="1:20">
      <c r="A169" s="152"/>
      <c r="B169" s="152"/>
      <c r="C169" s="152"/>
      <c r="D169" s="152"/>
      <c r="E169" s="152"/>
      <c r="F169" s="152"/>
      <c r="G169" s="152"/>
      <c r="H169" s="152"/>
      <c r="I169" s="152"/>
      <c r="J169" s="152"/>
      <c r="K169" s="152"/>
      <c r="L169" s="152"/>
      <c r="M169" s="152"/>
      <c r="N169" s="152"/>
      <c r="O169" s="152"/>
      <c r="P169" s="152"/>
      <c r="Q169" s="152"/>
      <c r="R169" s="152"/>
      <c r="S169" s="152"/>
      <c r="T169" s="152"/>
    </row>
    <row r="170" s="145" customFormat="1" ht="13.95" spans="1:20">
      <c r="A170" s="152"/>
      <c r="B170" s="152"/>
      <c r="C170" s="152"/>
      <c r="D170" s="152"/>
      <c r="E170" s="152"/>
      <c r="F170" s="152"/>
      <c r="G170" s="152"/>
      <c r="H170" s="152"/>
      <c r="I170" s="152"/>
      <c r="J170" s="152"/>
      <c r="K170" s="152"/>
      <c r="L170" s="152"/>
      <c r="M170" s="152"/>
      <c r="N170" s="152"/>
      <c r="O170" s="152"/>
      <c r="P170" s="152"/>
      <c r="Q170" s="152"/>
      <c r="R170" s="152"/>
      <c r="S170" s="152"/>
      <c r="T170" s="152"/>
    </row>
    <row r="171" s="145" customFormat="1" ht="13.95" spans="1:20">
      <c r="A171" s="152"/>
      <c r="B171" s="152"/>
      <c r="C171" s="152"/>
      <c r="D171" s="152"/>
      <c r="E171" s="152"/>
      <c r="F171" s="152"/>
      <c r="G171" s="152"/>
      <c r="H171" s="152"/>
      <c r="I171" s="152"/>
      <c r="J171" s="152"/>
      <c r="K171" s="152"/>
      <c r="L171" s="152"/>
      <c r="M171" s="152"/>
      <c r="N171" s="152"/>
      <c r="O171" s="152"/>
      <c r="P171" s="152"/>
      <c r="Q171" s="152"/>
      <c r="R171" s="152"/>
      <c r="S171" s="152"/>
      <c r="T171" s="152"/>
    </row>
    <row r="172" s="145" customFormat="1" ht="13.95" spans="1:20">
      <c r="A172" s="152"/>
      <c r="B172" s="152"/>
      <c r="C172" s="152"/>
      <c r="D172" s="152"/>
      <c r="E172" s="152"/>
      <c r="F172" s="152"/>
      <c r="G172" s="152"/>
      <c r="H172" s="152"/>
      <c r="I172" s="152"/>
      <c r="J172" s="152"/>
      <c r="K172" s="152"/>
      <c r="L172" s="152"/>
      <c r="M172" s="152"/>
      <c r="N172" s="152"/>
      <c r="O172" s="152"/>
      <c r="P172" s="152"/>
      <c r="Q172" s="152"/>
      <c r="R172" s="152"/>
      <c r="S172" s="152"/>
      <c r="T172" s="152"/>
    </row>
    <row r="173" s="145" customFormat="1" ht="13.95" spans="1:20">
      <c r="A173" s="152"/>
      <c r="B173" s="152"/>
      <c r="C173" s="152"/>
      <c r="D173" s="152"/>
      <c r="E173" s="152"/>
      <c r="F173" s="152"/>
      <c r="G173" s="152"/>
      <c r="H173" s="152"/>
      <c r="I173" s="152"/>
      <c r="J173" s="152"/>
      <c r="K173" s="152"/>
      <c r="L173" s="152"/>
      <c r="M173" s="152"/>
      <c r="N173" s="152"/>
      <c r="O173" s="152"/>
      <c r="P173" s="152"/>
      <c r="Q173" s="152"/>
      <c r="R173" s="152"/>
      <c r="S173" s="152"/>
      <c r="T173" s="152"/>
    </row>
    <row r="174" s="145" customFormat="1" ht="13.95" spans="1:20">
      <c r="A174" s="152"/>
      <c r="B174" s="152"/>
      <c r="C174" s="152"/>
      <c r="D174" s="152"/>
      <c r="E174" s="152"/>
      <c r="F174" s="152"/>
      <c r="G174" s="152"/>
      <c r="H174" s="152"/>
      <c r="I174" s="152"/>
      <c r="J174" s="152"/>
      <c r="K174" s="152"/>
      <c r="L174" s="152"/>
      <c r="M174" s="152"/>
      <c r="N174" s="152"/>
      <c r="O174" s="152"/>
      <c r="P174" s="152"/>
      <c r="Q174" s="152"/>
      <c r="R174" s="152"/>
      <c r="S174" s="152"/>
      <c r="T174" s="152"/>
    </row>
    <row r="175" s="145" customFormat="1" ht="13.95" spans="1:20">
      <c r="A175" s="152"/>
      <c r="B175" s="152"/>
      <c r="C175" s="152"/>
      <c r="D175" s="152"/>
      <c r="E175" s="152"/>
      <c r="F175" s="152"/>
      <c r="G175" s="152"/>
      <c r="H175" s="152"/>
      <c r="I175" s="152"/>
      <c r="J175" s="152"/>
      <c r="K175" s="152"/>
      <c r="L175" s="152"/>
      <c r="M175" s="152"/>
      <c r="N175" s="152"/>
      <c r="O175" s="152"/>
      <c r="P175" s="152"/>
      <c r="Q175" s="152"/>
      <c r="R175" s="152"/>
      <c r="S175" s="152"/>
      <c r="T175" s="152"/>
    </row>
    <row r="176" s="145" customFormat="1" ht="13.95" spans="1:20">
      <c r="A176" s="152"/>
      <c r="B176" s="152"/>
      <c r="C176" s="152"/>
      <c r="D176" s="152"/>
      <c r="E176" s="152"/>
      <c r="F176" s="152"/>
      <c r="G176" s="152"/>
      <c r="H176" s="152"/>
      <c r="I176" s="152"/>
      <c r="J176" s="152"/>
      <c r="K176" s="152"/>
      <c r="L176" s="152"/>
      <c r="M176" s="152"/>
      <c r="N176" s="152"/>
      <c r="O176" s="152"/>
      <c r="P176" s="152"/>
      <c r="Q176" s="152"/>
      <c r="R176" s="152"/>
      <c r="S176" s="152"/>
      <c r="T176" s="152"/>
    </row>
    <row r="177" s="145" customFormat="1" ht="13.95" spans="1:20">
      <c r="A177" s="152"/>
      <c r="B177" s="152"/>
      <c r="C177" s="152"/>
      <c r="D177" s="152"/>
      <c r="E177" s="152"/>
      <c r="F177" s="152"/>
      <c r="G177" s="152"/>
      <c r="H177" s="152"/>
      <c r="I177" s="152"/>
      <c r="J177" s="152"/>
      <c r="K177" s="152"/>
      <c r="L177" s="152"/>
      <c r="M177" s="152"/>
      <c r="N177" s="152"/>
      <c r="O177" s="152"/>
      <c r="P177" s="152"/>
      <c r="Q177" s="152"/>
      <c r="R177" s="152"/>
      <c r="S177" s="152"/>
      <c r="T177" s="152"/>
    </row>
    <row r="178" s="145" customFormat="1" ht="13.95" spans="1:20">
      <c r="A178" s="152"/>
      <c r="B178" s="152"/>
      <c r="C178" s="152"/>
      <c r="D178" s="152"/>
      <c r="E178" s="152"/>
      <c r="F178" s="152"/>
      <c r="G178" s="152"/>
      <c r="H178" s="152"/>
      <c r="I178" s="152"/>
      <c r="J178" s="152"/>
      <c r="K178" s="152"/>
      <c r="L178" s="152"/>
      <c r="M178" s="152"/>
      <c r="N178" s="152"/>
      <c r="O178" s="152"/>
      <c r="P178" s="152"/>
      <c r="Q178" s="152"/>
      <c r="R178" s="152"/>
      <c r="S178" s="152"/>
      <c r="T178" s="152"/>
    </row>
    <row r="179" s="145" customFormat="1" ht="13.95" spans="1:20">
      <c r="A179" s="152"/>
      <c r="B179" s="152"/>
      <c r="C179" s="152"/>
      <c r="D179" s="152"/>
      <c r="E179" s="152"/>
      <c r="F179" s="152"/>
      <c r="G179" s="152"/>
      <c r="H179" s="152"/>
      <c r="I179" s="152"/>
      <c r="J179" s="152"/>
      <c r="K179" s="152"/>
      <c r="L179" s="152"/>
      <c r="M179" s="152"/>
      <c r="N179" s="152"/>
      <c r="O179" s="152"/>
      <c r="P179" s="152"/>
      <c r="Q179" s="152"/>
      <c r="R179" s="152"/>
      <c r="S179" s="152"/>
      <c r="T179" s="152"/>
    </row>
    <row r="180" s="145" customFormat="1" ht="13.95" spans="1:20">
      <c r="A180" s="152"/>
      <c r="B180" s="152"/>
      <c r="C180" s="152"/>
      <c r="D180" s="152"/>
      <c r="E180" s="152"/>
      <c r="F180" s="152"/>
      <c r="G180" s="152"/>
      <c r="H180" s="152"/>
      <c r="I180" s="152"/>
      <c r="J180" s="152"/>
      <c r="K180" s="152"/>
      <c r="L180" s="152"/>
      <c r="M180" s="152"/>
      <c r="N180" s="152"/>
      <c r="O180" s="152"/>
      <c r="P180" s="152"/>
      <c r="Q180" s="152"/>
      <c r="R180" s="152"/>
      <c r="S180" s="152"/>
      <c r="T180" s="152"/>
    </row>
    <row r="181" s="145" customFormat="1" ht="13.95" spans="1:20">
      <c r="A181" s="152"/>
      <c r="B181" s="152"/>
      <c r="C181" s="152"/>
      <c r="D181" s="152"/>
      <c r="E181" s="152"/>
      <c r="F181" s="152"/>
      <c r="G181" s="152"/>
      <c r="H181" s="152"/>
      <c r="I181" s="152"/>
      <c r="J181" s="152"/>
      <c r="K181" s="152"/>
      <c r="L181" s="152"/>
      <c r="M181" s="152"/>
      <c r="N181" s="152"/>
      <c r="O181" s="152"/>
      <c r="P181" s="152"/>
      <c r="Q181" s="152"/>
      <c r="R181" s="152"/>
      <c r="S181" s="152"/>
      <c r="T181" s="152"/>
    </row>
    <row r="182" s="145" customFormat="1" ht="13.95" spans="1:20">
      <c r="A182" s="152"/>
      <c r="B182" s="152"/>
      <c r="C182" s="152"/>
      <c r="D182" s="152"/>
      <c r="E182" s="152"/>
      <c r="F182" s="152"/>
      <c r="G182" s="152"/>
      <c r="H182" s="152"/>
      <c r="I182" s="152"/>
      <c r="J182" s="152"/>
      <c r="K182" s="152"/>
      <c r="L182" s="152"/>
      <c r="M182" s="152"/>
      <c r="N182" s="152"/>
      <c r="O182" s="152"/>
      <c r="P182" s="152"/>
      <c r="Q182" s="152"/>
      <c r="R182" s="152"/>
      <c r="S182" s="152"/>
      <c r="T182" s="152"/>
    </row>
    <row r="183" s="145" customFormat="1" ht="13.95" spans="1:20">
      <c r="A183" s="152"/>
      <c r="B183" s="152"/>
      <c r="C183" s="152"/>
      <c r="D183" s="152"/>
      <c r="E183" s="152"/>
      <c r="F183" s="152"/>
      <c r="G183" s="152"/>
      <c r="H183" s="152"/>
      <c r="I183" s="152"/>
      <c r="J183" s="152"/>
      <c r="K183" s="152"/>
      <c r="L183" s="152"/>
      <c r="M183" s="152"/>
      <c r="N183" s="152"/>
      <c r="O183" s="152"/>
      <c r="P183" s="152"/>
      <c r="Q183" s="152"/>
      <c r="R183" s="152"/>
      <c r="S183" s="152"/>
      <c r="T183" s="152"/>
    </row>
    <row r="184" s="145" customFormat="1" ht="13.95" spans="1:20">
      <c r="A184" s="152"/>
      <c r="B184" s="152"/>
      <c r="C184" s="152"/>
      <c r="D184" s="152"/>
      <c r="E184" s="152"/>
      <c r="F184" s="152"/>
      <c r="G184" s="152"/>
      <c r="H184" s="152"/>
      <c r="I184" s="152"/>
      <c r="J184" s="152"/>
      <c r="K184" s="152"/>
      <c r="L184" s="152"/>
      <c r="M184" s="152"/>
      <c r="N184" s="152"/>
      <c r="O184" s="152"/>
      <c r="P184" s="152"/>
      <c r="Q184" s="152"/>
      <c r="R184" s="152"/>
      <c r="S184" s="152"/>
      <c r="T184" s="152"/>
    </row>
    <row r="185" s="145" customFormat="1" ht="13.95" spans="1:20">
      <c r="A185" s="152"/>
      <c r="B185" s="152"/>
      <c r="C185" s="152"/>
      <c r="D185" s="152"/>
      <c r="E185" s="152"/>
      <c r="F185" s="152"/>
      <c r="G185" s="152"/>
      <c r="H185" s="152"/>
      <c r="I185" s="152"/>
      <c r="J185" s="152"/>
      <c r="K185" s="152"/>
      <c r="L185" s="152"/>
      <c r="M185" s="152"/>
      <c r="N185" s="152"/>
      <c r="O185" s="152"/>
      <c r="P185" s="152"/>
      <c r="Q185" s="152"/>
      <c r="R185" s="152"/>
      <c r="S185" s="152"/>
      <c r="T185" s="152"/>
    </row>
    <row r="186" s="145" customFormat="1" ht="13.95" spans="1:20">
      <c r="A186" s="152"/>
      <c r="B186" s="152"/>
      <c r="C186" s="152"/>
      <c r="D186" s="152"/>
      <c r="E186" s="152"/>
      <c r="F186" s="152"/>
      <c r="G186" s="152"/>
      <c r="H186" s="152"/>
      <c r="I186" s="152"/>
      <c r="J186" s="152"/>
      <c r="K186" s="152"/>
      <c r="L186" s="152"/>
      <c r="M186" s="152"/>
      <c r="N186" s="152"/>
      <c r="O186" s="152"/>
      <c r="P186" s="152"/>
      <c r="Q186" s="152"/>
      <c r="R186" s="152"/>
      <c r="S186" s="152"/>
      <c r="T186" s="152"/>
    </row>
    <row r="187" s="145" customFormat="1" ht="13.95" spans="1:20">
      <c r="A187" s="152"/>
      <c r="B187" s="152"/>
      <c r="C187" s="152"/>
      <c r="D187" s="152"/>
      <c r="E187" s="152"/>
      <c r="F187" s="152"/>
      <c r="G187" s="152"/>
      <c r="H187" s="152"/>
      <c r="I187" s="152"/>
      <c r="J187" s="152"/>
      <c r="K187" s="152"/>
      <c r="L187" s="152"/>
      <c r="M187" s="152"/>
      <c r="N187" s="152"/>
      <c r="O187" s="152"/>
      <c r="P187" s="152"/>
      <c r="Q187" s="152"/>
      <c r="R187" s="152"/>
      <c r="S187" s="152"/>
      <c r="T187" s="152"/>
    </row>
    <row r="188" s="145" customFormat="1" ht="13.95" spans="1:20">
      <c r="A188" s="152"/>
      <c r="B188" s="152"/>
      <c r="C188" s="152"/>
      <c r="D188" s="152"/>
      <c r="E188" s="152"/>
      <c r="F188" s="152"/>
      <c r="G188" s="152"/>
      <c r="H188" s="152"/>
      <c r="I188" s="152"/>
      <c r="J188" s="152"/>
      <c r="K188" s="152"/>
      <c r="L188" s="152"/>
      <c r="M188" s="152"/>
      <c r="N188" s="152"/>
      <c r="O188" s="152"/>
      <c r="P188" s="152"/>
      <c r="Q188" s="152"/>
      <c r="R188" s="152"/>
      <c r="S188" s="152"/>
      <c r="T188" s="152"/>
    </row>
    <row r="189" s="145" customFormat="1" ht="13.95" spans="1:20">
      <c r="A189" s="152"/>
      <c r="B189" s="152"/>
      <c r="C189" s="152"/>
      <c r="D189" s="152"/>
      <c r="E189" s="152"/>
      <c r="F189" s="152"/>
      <c r="G189" s="152"/>
      <c r="H189" s="152"/>
      <c r="I189" s="152"/>
      <c r="J189" s="152"/>
      <c r="K189" s="152"/>
      <c r="L189" s="152"/>
      <c r="M189" s="152"/>
      <c r="N189" s="152"/>
      <c r="O189" s="152"/>
      <c r="P189" s="152"/>
      <c r="Q189" s="152"/>
      <c r="R189" s="152"/>
      <c r="S189" s="152"/>
      <c r="T189" s="152"/>
    </row>
    <row r="190" s="145" customFormat="1" ht="13.95" spans="1:20">
      <c r="A190" s="152"/>
      <c r="B190" s="152"/>
      <c r="C190" s="152"/>
      <c r="D190" s="152"/>
      <c r="E190" s="152"/>
      <c r="F190" s="152"/>
      <c r="G190" s="152"/>
      <c r="H190" s="152"/>
      <c r="I190" s="152"/>
      <c r="J190" s="152"/>
      <c r="K190" s="152"/>
      <c r="L190" s="152"/>
      <c r="M190" s="152"/>
      <c r="N190" s="152"/>
      <c r="O190" s="152"/>
      <c r="P190" s="152"/>
      <c r="Q190" s="152"/>
      <c r="R190" s="152"/>
      <c r="S190" s="152"/>
      <c r="T190" s="152"/>
    </row>
    <row r="191" s="145" customFormat="1" ht="13.95" spans="1:20">
      <c r="A191" s="152"/>
      <c r="B191" s="152"/>
      <c r="C191" s="152"/>
      <c r="D191" s="152"/>
      <c r="E191" s="152"/>
      <c r="F191" s="152"/>
      <c r="G191" s="152"/>
      <c r="H191" s="152"/>
      <c r="I191" s="152"/>
      <c r="J191" s="152"/>
      <c r="K191" s="152"/>
      <c r="L191" s="152"/>
      <c r="M191" s="152"/>
      <c r="N191" s="152"/>
      <c r="O191" s="152"/>
      <c r="P191" s="152"/>
      <c r="Q191" s="152"/>
      <c r="R191" s="152"/>
      <c r="S191" s="152"/>
      <c r="T191" s="152"/>
    </row>
    <row r="192" s="145" customFormat="1" ht="13.95" spans="1:20">
      <c r="A192" s="152"/>
      <c r="B192" s="152"/>
      <c r="C192" s="152"/>
      <c r="D192" s="152"/>
      <c r="E192" s="152"/>
      <c r="F192" s="152"/>
      <c r="G192" s="152"/>
      <c r="H192" s="152"/>
      <c r="I192" s="152"/>
      <c r="J192" s="152"/>
      <c r="K192" s="152"/>
      <c r="L192" s="152"/>
      <c r="M192" s="152"/>
      <c r="N192" s="152"/>
      <c r="O192" s="152"/>
      <c r="P192" s="152"/>
      <c r="Q192" s="152"/>
      <c r="R192" s="152"/>
      <c r="S192" s="152"/>
      <c r="T192" s="152"/>
    </row>
    <row r="193" s="145" customFormat="1" ht="13.95" spans="1:20">
      <c r="A193" s="152"/>
      <c r="B193" s="152"/>
      <c r="C193" s="152"/>
      <c r="D193" s="152"/>
      <c r="E193" s="152"/>
      <c r="F193" s="152"/>
      <c r="G193" s="152"/>
      <c r="H193" s="152"/>
      <c r="I193" s="152"/>
      <c r="J193" s="152"/>
      <c r="K193" s="152"/>
      <c r="L193" s="152"/>
      <c r="M193" s="152"/>
      <c r="N193" s="152"/>
      <c r="O193" s="152"/>
      <c r="P193" s="152"/>
      <c r="Q193" s="152"/>
      <c r="R193" s="152"/>
      <c r="S193" s="152"/>
      <c r="T193" s="152"/>
    </row>
    <row r="194" s="145" customFormat="1" ht="13.95" spans="1:20">
      <c r="A194" s="152"/>
      <c r="B194" s="152"/>
      <c r="C194" s="152"/>
      <c r="D194" s="152"/>
      <c r="E194" s="152"/>
      <c r="F194" s="152"/>
      <c r="G194" s="152"/>
      <c r="H194" s="152"/>
      <c r="I194" s="152"/>
      <c r="J194" s="152"/>
      <c r="K194" s="152"/>
      <c r="L194" s="152"/>
      <c r="M194" s="152"/>
      <c r="N194" s="152"/>
      <c r="O194" s="152"/>
      <c r="P194" s="152"/>
      <c r="Q194" s="152"/>
      <c r="R194" s="152"/>
      <c r="S194" s="152"/>
      <c r="T194" s="152"/>
    </row>
    <row r="195" s="145" customFormat="1" ht="13.95" spans="1:20">
      <c r="A195" s="152"/>
      <c r="B195" s="152"/>
      <c r="C195" s="152"/>
      <c r="D195" s="152"/>
      <c r="E195" s="152"/>
      <c r="F195" s="152"/>
      <c r="G195" s="152"/>
      <c r="H195" s="152"/>
      <c r="I195" s="152"/>
      <c r="J195" s="152"/>
      <c r="K195" s="152"/>
      <c r="L195" s="152"/>
      <c r="M195" s="152"/>
      <c r="N195" s="152"/>
      <c r="O195" s="152"/>
      <c r="P195" s="152"/>
      <c r="Q195" s="152"/>
      <c r="R195" s="152"/>
      <c r="S195" s="152"/>
      <c r="T195" s="152"/>
    </row>
    <row r="196" s="145" customFormat="1" ht="13.95" spans="1:20">
      <c r="A196" s="152"/>
      <c r="B196" s="152"/>
      <c r="C196" s="152"/>
      <c r="D196" s="152"/>
      <c r="E196" s="152"/>
      <c r="F196" s="152"/>
      <c r="G196" s="152"/>
      <c r="H196" s="152"/>
      <c r="I196" s="152"/>
      <c r="J196" s="152"/>
      <c r="K196" s="152"/>
      <c r="L196" s="152"/>
      <c r="M196" s="152"/>
      <c r="N196" s="152"/>
      <c r="O196" s="152"/>
      <c r="P196" s="152"/>
      <c r="Q196" s="152"/>
      <c r="R196" s="152"/>
      <c r="S196" s="152"/>
      <c r="T196" s="152"/>
    </row>
    <row r="197" s="145" customFormat="1" ht="13.95" spans="1:20">
      <c r="A197" s="152"/>
      <c r="B197" s="152"/>
      <c r="C197" s="152"/>
      <c r="D197" s="152"/>
      <c r="E197" s="152"/>
      <c r="F197" s="152"/>
      <c r="G197" s="152"/>
      <c r="H197" s="152"/>
      <c r="I197" s="152"/>
      <c r="J197" s="152"/>
      <c r="K197" s="152"/>
      <c r="L197" s="152"/>
      <c r="M197" s="152"/>
      <c r="N197" s="152"/>
      <c r="O197" s="152"/>
      <c r="P197" s="152"/>
      <c r="Q197" s="152"/>
      <c r="R197" s="152"/>
      <c r="S197" s="152"/>
      <c r="T197" s="152"/>
    </row>
    <row r="198" s="145" customFormat="1" ht="13.95" spans="1:20">
      <c r="A198" s="152"/>
      <c r="B198" s="152"/>
      <c r="C198" s="152"/>
      <c r="D198" s="152"/>
      <c r="E198" s="152"/>
      <c r="F198" s="152"/>
      <c r="G198" s="152"/>
      <c r="H198" s="152"/>
      <c r="I198" s="152"/>
      <c r="J198" s="152"/>
      <c r="K198" s="152"/>
      <c r="L198" s="152"/>
      <c r="M198" s="152"/>
      <c r="N198" s="152"/>
      <c r="O198" s="152"/>
      <c r="P198" s="152"/>
      <c r="Q198" s="152"/>
      <c r="R198" s="152"/>
      <c r="S198" s="152"/>
      <c r="T198" s="152"/>
    </row>
    <row r="199" s="145" customFormat="1" ht="13.95" spans="1:20">
      <c r="A199" s="152"/>
      <c r="B199" s="152"/>
      <c r="C199" s="152"/>
      <c r="D199" s="152"/>
      <c r="E199" s="152"/>
      <c r="F199" s="152"/>
      <c r="G199" s="152"/>
      <c r="H199" s="152"/>
      <c r="I199" s="152"/>
      <c r="J199" s="152"/>
      <c r="K199" s="152"/>
      <c r="L199" s="152"/>
      <c r="M199" s="152"/>
      <c r="N199" s="152"/>
      <c r="O199" s="152"/>
      <c r="P199" s="152"/>
      <c r="Q199" s="152"/>
      <c r="R199" s="152"/>
      <c r="S199" s="152"/>
      <c r="T199" s="152"/>
    </row>
    <row r="200" s="145" customFormat="1" ht="13.95" spans="1:20">
      <c r="A200" s="152"/>
      <c r="B200" s="152"/>
      <c r="C200" s="152"/>
      <c r="D200" s="152"/>
      <c r="E200" s="152"/>
      <c r="F200" s="152"/>
      <c r="G200" s="152"/>
      <c r="H200" s="152"/>
      <c r="I200" s="152"/>
      <c r="J200" s="152"/>
      <c r="K200" s="152"/>
      <c r="L200" s="152"/>
      <c r="M200" s="152"/>
      <c r="N200" s="152"/>
      <c r="O200" s="152"/>
      <c r="P200" s="152"/>
      <c r="Q200" s="152"/>
      <c r="R200" s="152"/>
      <c r="S200" s="152"/>
      <c r="T200" s="152"/>
    </row>
  </sheetData>
  <mergeCells count="12">
    <mergeCell ref="A1:A22"/>
    <mergeCell ref="B3:B8"/>
    <mergeCell ref="B9:B14"/>
    <mergeCell ref="B15:B20"/>
    <mergeCell ref="B21:B22"/>
    <mergeCell ref="C5:C8"/>
    <mergeCell ref="C11:C12"/>
    <mergeCell ref="C21:C22"/>
    <mergeCell ref="D5:D8"/>
    <mergeCell ref="D11:D12"/>
    <mergeCell ref="D17:D18"/>
    <mergeCell ref="D21:D22"/>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2:K24"/>
  <sheetViews>
    <sheetView workbookViewId="0">
      <selection activeCell="D12" sqref="D12"/>
    </sheetView>
  </sheetViews>
  <sheetFormatPr defaultColWidth="8.35714285714286" defaultRowHeight="17.6"/>
  <cols>
    <col min="1" max="1" width="18.2232142857143" style="132" customWidth="1"/>
    <col min="2" max="2" width="60.7053571428571" style="132" customWidth="1"/>
    <col min="3" max="3" width="8.35714285714286" style="132"/>
    <col min="4" max="4" width="34.0089285714286" style="132" customWidth="1"/>
    <col min="5" max="6" width="16.6607142857143" style="132" customWidth="1"/>
    <col min="7" max="7" width="26.0357142857143" style="132" customWidth="1"/>
    <col min="8" max="8" width="11.0089285714286" style="132" customWidth="1"/>
    <col min="9" max="10" width="16.9642857142857" style="132" customWidth="1"/>
    <col min="11" max="11" width="12.7946428571429" style="132" customWidth="1"/>
    <col min="12" max="16384" width="8.35714285714286" style="132"/>
  </cols>
  <sheetData>
    <row r="2" s="131" customFormat="1" spans="1:11">
      <c r="A2" s="133" t="s">
        <v>1560</v>
      </c>
      <c r="B2" s="133" t="s">
        <v>3210</v>
      </c>
      <c r="C2" s="133" t="s">
        <v>3211</v>
      </c>
      <c r="D2" s="133" t="s">
        <v>3212</v>
      </c>
      <c r="E2" s="133" t="s">
        <v>2941</v>
      </c>
      <c r="F2" s="131" t="s">
        <v>3213</v>
      </c>
      <c r="G2" s="131" t="s">
        <v>3214</v>
      </c>
      <c r="H2" s="131" t="s">
        <v>3215</v>
      </c>
      <c r="I2" s="131" t="s">
        <v>3216</v>
      </c>
      <c r="J2" s="131" t="s">
        <v>243</v>
      </c>
      <c r="K2" s="131" t="s">
        <v>2292</v>
      </c>
    </row>
    <row r="3" s="132" customFormat="1" ht="33" customHeight="1" spans="1:5">
      <c r="A3" s="134" t="s">
        <v>3217</v>
      </c>
      <c r="B3" s="43" t="s">
        <v>3218</v>
      </c>
      <c r="C3" s="135" t="s">
        <v>3219</v>
      </c>
      <c r="D3" s="135" t="s">
        <v>2954</v>
      </c>
      <c r="E3" s="135">
        <v>1200</v>
      </c>
    </row>
    <row r="4" s="132" customFormat="1" ht="50" customHeight="1" spans="1:11">
      <c r="A4" s="136" t="s">
        <v>3220</v>
      </c>
      <c r="B4" s="43" t="s">
        <v>3221</v>
      </c>
      <c r="C4" s="135" t="s">
        <v>3219</v>
      </c>
      <c r="D4" s="135" t="s">
        <v>2954</v>
      </c>
      <c r="E4" s="135">
        <v>1200</v>
      </c>
      <c r="K4" s="132" t="s">
        <v>3222</v>
      </c>
    </row>
    <row r="5" s="132" customFormat="1" ht="37" customHeight="1" spans="1:7">
      <c r="A5" s="136" t="s">
        <v>3223</v>
      </c>
      <c r="B5" s="43" t="s">
        <v>3224</v>
      </c>
      <c r="C5" s="135" t="s">
        <v>3219</v>
      </c>
      <c r="D5" s="135" t="s">
        <v>3225</v>
      </c>
      <c r="E5" s="135">
        <v>1200</v>
      </c>
      <c r="F5" s="132">
        <v>2.5</v>
      </c>
      <c r="G5" s="132">
        <f>150*2.5</f>
        <v>375</v>
      </c>
    </row>
    <row r="6" s="132" customFormat="1" ht="36" spans="1:5">
      <c r="A6" s="137">
        <v>44571</v>
      </c>
      <c r="B6" s="43" t="s">
        <v>3226</v>
      </c>
      <c r="C6" s="135" t="s">
        <v>3219</v>
      </c>
      <c r="D6" s="135" t="s">
        <v>2954</v>
      </c>
      <c r="E6" s="135">
        <v>1200</v>
      </c>
    </row>
    <row r="7" s="132" customFormat="1" ht="36" spans="1:7">
      <c r="A7" s="138"/>
      <c r="B7" s="43" t="s">
        <v>3227</v>
      </c>
      <c r="C7" s="135" t="s">
        <v>3219</v>
      </c>
      <c r="D7" s="135" t="s">
        <v>3114</v>
      </c>
      <c r="E7" s="135">
        <v>1200</v>
      </c>
      <c r="F7" s="132">
        <v>3</v>
      </c>
      <c r="G7" s="132">
        <f>150*3</f>
        <v>450</v>
      </c>
    </row>
    <row r="8" s="132" customFormat="1" ht="36" spans="1:10">
      <c r="A8" s="134" t="s">
        <v>3228</v>
      </c>
      <c r="B8" s="43" t="s">
        <v>3229</v>
      </c>
      <c r="C8" s="135" t="s">
        <v>3219</v>
      </c>
      <c r="D8" s="135" t="s">
        <v>3114</v>
      </c>
      <c r="E8" s="135">
        <v>1200</v>
      </c>
      <c r="H8" s="132">
        <v>9</v>
      </c>
      <c r="I8" s="132">
        <f>9*20</f>
        <v>180</v>
      </c>
      <c r="J8" s="132">
        <v>20</v>
      </c>
    </row>
    <row r="9" s="132" customFormat="1" ht="36" spans="1:7">
      <c r="A9" s="137"/>
      <c r="B9" s="43" t="s">
        <v>3230</v>
      </c>
      <c r="C9" s="135" t="s">
        <v>3219</v>
      </c>
      <c r="D9" s="135" t="s">
        <v>2954</v>
      </c>
      <c r="E9" s="135">
        <v>1200</v>
      </c>
      <c r="F9" s="132">
        <v>5</v>
      </c>
      <c r="G9" s="132">
        <f>150*5</f>
        <v>750</v>
      </c>
    </row>
    <row r="10" s="132" customFormat="1" ht="36" spans="1:7">
      <c r="A10" s="138"/>
      <c r="B10" s="43" t="s">
        <v>3231</v>
      </c>
      <c r="C10" s="135" t="s">
        <v>3219</v>
      </c>
      <c r="D10" s="43" t="s">
        <v>3225</v>
      </c>
      <c r="E10" s="135">
        <v>1200</v>
      </c>
      <c r="F10" s="132">
        <v>2.5</v>
      </c>
      <c r="G10" s="132">
        <f>150*2.5</f>
        <v>375</v>
      </c>
    </row>
    <row r="11" s="132" customFormat="1" ht="36" spans="1:7">
      <c r="A11" s="136" t="s">
        <v>3232</v>
      </c>
      <c r="B11" s="43" t="s">
        <v>3233</v>
      </c>
      <c r="C11" s="135" t="s">
        <v>3219</v>
      </c>
      <c r="D11" s="135" t="s">
        <v>2954</v>
      </c>
      <c r="E11" s="135">
        <v>1200</v>
      </c>
      <c r="F11" s="132">
        <v>8</v>
      </c>
      <c r="G11" s="132">
        <f>150*8</f>
        <v>1200</v>
      </c>
    </row>
    <row r="12" s="132" customFormat="1" spans="1:7">
      <c r="A12" s="136"/>
      <c r="B12" s="135" t="s">
        <v>3234</v>
      </c>
      <c r="C12" s="135" t="s">
        <v>3219</v>
      </c>
      <c r="D12" s="135" t="s">
        <v>3235</v>
      </c>
      <c r="E12" s="135">
        <v>1200</v>
      </c>
      <c r="F12" s="132">
        <v>2</v>
      </c>
      <c r="G12" s="132">
        <v>300</v>
      </c>
    </row>
    <row r="13" s="132" customFormat="1" ht="36" spans="1:7">
      <c r="A13" s="136"/>
      <c r="B13" s="43" t="s">
        <v>3236</v>
      </c>
      <c r="C13" s="135" t="s">
        <v>3219</v>
      </c>
      <c r="D13" s="135" t="s">
        <v>3237</v>
      </c>
      <c r="E13" s="135">
        <v>1200</v>
      </c>
      <c r="F13" s="132">
        <v>2</v>
      </c>
      <c r="G13" s="132">
        <v>300</v>
      </c>
    </row>
    <row r="14" s="132" customFormat="1" ht="53" spans="1:10">
      <c r="A14" s="134" t="s">
        <v>3238</v>
      </c>
      <c r="B14" s="43" t="s">
        <v>3239</v>
      </c>
      <c r="C14" s="135" t="s">
        <v>3219</v>
      </c>
      <c r="D14" s="43" t="s">
        <v>3225</v>
      </c>
      <c r="E14" s="135">
        <v>1200</v>
      </c>
      <c r="F14" s="132">
        <v>8</v>
      </c>
      <c r="G14" s="132">
        <f>150*8</f>
        <v>1200</v>
      </c>
      <c r="H14" s="132">
        <v>70</v>
      </c>
      <c r="I14" s="132">
        <f>70*20</f>
        <v>1400</v>
      </c>
      <c r="J14" s="132">
        <v>6</v>
      </c>
    </row>
    <row r="15" s="132" customFormat="1" ht="53" spans="1:9">
      <c r="A15" s="137"/>
      <c r="B15" s="43" t="s">
        <v>3240</v>
      </c>
      <c r="C15" s="135" t="s">
        <v>3219</v>
      </c>
      <c r="D15" s="135" t="s">
        <v>3235</v>
      </c>
      <c r="E15" s="135">
        <v>1200</v>
      </c>
      <c r="F15" s="132">
        <v>2</v>
      </c>
      <c r="G15" s="132">
        <v>300</v>
      </c>
      <c r="H15" s="132">
        <v>73</v>
      </c>
      <c r="I15" s="132">
        <f>73*20</f>
        <v>1460</v>
      </c>
    </row>
    <row r="16" s="132" customFormat="1" ht="36" spans="1:11">
      <c r="A16" s="137"/>
      <c r="B16" s="43" t="s">
        <v>3241</v>
      </c>
      <c r="C16" s="135" t="s">
        <v>3219</v>
      </c>
      <c r="D16" s="135" t="s">
        <v>3237</v>
      </c>
      <c r="E16" s="135">
        <v>1200</v>
      </c>
      <c r="K16" s="132" t="s">
        <v>3242</v>
      </c>
    </row>
    <row r="17" s="132" customFormat="1" ht="53" spans="1:9">
      <c r="A17" s="134" t="s">
        <v>3243</v>
      </c>
      <c r="B17" s="43" t="s">
        <v>3244</v>
      </c>
      <c r="C17" s="135" t="s">
        <v>3219</v>
      </c>
      <c r="D17" s="43" t="s">
        <v>3225</v>
      </c>
      <c r="E17" s="135">
        <v>1200</v>
      </c>
      <c r="F17" s="132">
        <v>7</v>
      </c>
      <c r="G17" s="132">
        <f>150*7</f>
        <v>1050</v>
      </c>
      <c r="H17" s="132">
        <v>20</v>
      </c>
      <c r="I17" s="132">
        <f>400</f>
        <v>400</v>
      </c>
    </row>
    <row r="18" s="132" customFormat="1" ht="36" spans="1:7">
      <c r="A18" s="137"/>
      <c r="B18" s="43" t="s">
        <v>3245</v>
      </c>
      <c r="C18" s="135" t="s">
        <v>3219</v>
      </c>
      <c r="D18" s="135" t="s">
        <v>3235</v>
      </c>
      <c r="E18" s="135">
        <v>1200</v>
      </c>
      <c r="F18" s="132">
        <v>2</v>
      </c>
      <c r="G18" s="132">
        <v>300</v>
      </c>
    </row>
    <row r="19" s="132" customFormat="1" ht="36" spans="1:7">
      <c r="A19" s="137"/>
      <c r="B19" s="43" t="s">
        <v>3246</v>
      </c>
      <c r="C19" s="135" t="s">
        <v>3219</v>
      </c>
      <c r="D19" s="135" t="s">
        <v>3237</v>
      </c>
      <c r="E19" s="135">
        <v>1200</v>
      </c>
      <c r="F19" s="132">
        <v>9</v>
      </c>
      <c r="G19" s="132">
        <f>150*9</f>
        <v>1350</v>
      </c>
    </row>
    <row r="20" s="132" customFormat="1" ht="53" spans="1:7">
      <c r="A20" s="134" t="s">
        <v>3247</v>
      </c>
      <c r="B20" s="43" t="s">
        <v>3248</v>
      </c>
      <c r="C20" s="135" t="s">
        <v>3219</v>
      </c>
      <c r="D20" s="43" t="s">
        <v>3225</v>
      </c>
      <c r="E20" s="135">
        <v>1200</v>
      </c>
      <c r="F20" s="132">
        <v>10</v>
      </c>
      <c r="G20" s="132">
        <f>150*10</f>
        <v>1500</v>
      </c>
    </row>
    <row r="21" s="132" customFormat="1" ht="53" spans="1:10">
      <c r="A21" s="137"/>
      <c r="B21" s="43" t="s">
        <v>3249</v>
      </c>
      <c r="C21" s="135" t="s">
        <v>3219</v>
      </c>
      <c r="D21" s="135" t="s">
        <v>3235</v>
      </c>
      <c r="E21" s="135">
        <v>1200</v>
      </c>
      <c r="F21" s="132">
        <v>7.5</v>
      </c>
      <c r="G21" s="132">
        <f>150*7.5</f>
        <v>1125</v>
      </c>
      <c r="H21" s="132">
        <v>82</v>
      </c>
      <c r="I21" s="132">
        <f>82*20</f>
        <v>1640</v>
      </c>
      <c r="J21" s="132">
        <v>10</v>
      </c>
    </row>
    <row r="22" s="132" customFormat="1" ht="53" spans="1:7">
      <c r="A22" s="138"/>
      <c r="B22" s="43" t="s">
        <v>3250</v>
      </c>
      <c r="C22" s="135" t="s">
        <v>3219</v>
      </c>
      <c r="D22" s="135" t="s">
        <v>3251</v>
      </c>
      <c r="E22" s="135">
        <v>1200</v>
      </c>
      <c r="F22" s="132">
        <v>3.5</v>
      </c>
      <c r="G22" s="132">
        <f>150*3.5</f>
        <v>525</v>
      </c>
    </row>
    <row r="23" s="132" customFormat="1" spans="1:10">
      <c r="A23" s="139" t="s">
        <v>117</v>
      </c>
      <c r="B23" s="140"/>
      <c r="C23" s="140"/>
      <c r="D23" s="141"/>
      <c r="E23" s="143">
        <f t="shared" ref="E23:J23" si="0">SUM(E3:E22)</f>
        <v>24000</v>
      </c>
      <c r="F23" s="143"/>
      <c r="G23" s="143">
        <f t="shared" si="0"/>
        <v>11100</v>
      </c>
      <c r="H23" s="143"/>
      <c r="I23" s="143">
        <f t="shared" si="0"/>
        <v>5080</v>
      </c>
      <c r="J23" s="143">
        <f t="shared" si="0"/>
        <v>36</v>
      </c>
    </row>
    <row r="24" s="132" customFormat="1" spans="1:6">
      <c r="A24" s="142" t="s">
        <v>15</v>
      </c>
      <c r="B24" s="142"/>
      <c r="C24" s="142"/>
      <c r="D24" s="142"/>
      <c r="E24" s="144">
        <f>E23+G23+I23+J23</f>
        <v>40216</v>
      </c>
      <c r="F24" s="144"/>
    </row>
  </sheetData>
  <mergeCells count="8">
    <mergeCell ref="A23:D23"/>
    <mergeCell ref="A24:D24"/>
    <mergeCell ref="A6:A7"/>
    <mergeCell ref="A8:A10"/>
    <mergeCell ref="A11:A13"/>
    <mergeCell ref="A14:A16"/>
    <mergeCell ref="A17:A19"/>
    <mergeCell ref="A20:A22"/>
  </mergeCell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49"/>
  <sheetViews>
    <sheetView workbookViewId="0">
      <selection activeCell="G18" sqref="G18:G19"/>
    </sheetView>
  </sheetViews>
  <sheetFormatPr defaultColWidth="8.35714285714286" defaultRowHeight="22" customHeight="1"/>
  <cols>
    <col min="1" max="1" width="11.9553571428571" style="35" customWidth="1"/>
    <col min="2" max="2" width="32.4910714285714" style="36" customWidth="1"/>
    <col min="3" max="3" width="16.7142857142857" style="35" customWidth="1"/>
    <col min="4" max="4" width="24.6964285714286" style="35" customWidth="1"/>
    <col min="5" max="5" width="8.82142857142857" style="35" customWidth="1"/>
    <col min="6" max="6" width="13.2321428571429" style="35" customWidth="1"/>
    <col min="7" max="7" width="34.9375" style="37" customWidth="1"/>
    <col min="8" max="8" width="14.5267857142857" style="35" customWidth="1"/>
    <col min="9" max="9" width="15.0535714285714" style="35" customWidth="1"/>
    <col min="10" max="10" width="42.4017857142857" style="37" customWidth="1"/>
    <col min="11" max="16384" width="8.35714285714286" style="33"/>
  </cols>
  <sheetData>
    <row r="1" s="33" customFormat="1" ht="16" spans="1:10">
      <c r="A1" s="38" t="s">
        <v>1560</v>
      </c>
      <c r="B1" s="39" t="s">
        <v>3252</v>
      </c>
      <c r="C1" s="38" t="s">
        <v>3253</v>
      </c>
      <c r="D1" s="38" t="s">
        <v>1567</v>
      </c>
      <c r="E1" s="38" t="s">
        <v>3254</v>
      </c>
      <c r="F1" s="38" t="s">
        <v>3255</v>
      </c>
      <c r="G1" s="38" t="s">
        <v>2936</v>
      </c>
      <c r="H1" s="38" t="s">
        <v>1426</v>
      </c>
      <c r="I1" s="38" t="s">
        <v>11</v>
      </c>
      <c r="J1" s="38" t="s">
        <v>2292</v>
      </c>
    </row>
    <row r="2" s="33" customFormat="1" customHeight="1" spans="1:10">
      <c r="A2" s="40">
        <v>44569</v>
      </c>
      <c r="B2" s="41" t="s">
        <v>2986</v>
      </c>
      <c r="C2" s="42">
        <v>18570427253</v>
      </c>
      <c r="D2" s="42" t="s">
        <v>1969</v>
      </c>
      <c r="E2" s="56">
        <v>0.440972222222222</v>
      </c>
      <c r="F2" s="42" t="s">
        <v>3256</v>
      </c>
      <c r="G2" s="57" t="s">
        <v>3257</v>
      </c>
      <c r="H2" s="42" t="s">
        <v>3258</v>
      </c>
      <c r="I2" s="42">
        <v>400</v>
      </c>
      <c r="J2" s="68"/>
    </row>
    <row r="3" s="33" customFormat="1" customHeight="1" spans="1:10">
      <c r="A3" s="40">
        <v>44569</v>
      </c>
      <c r="B3" s="41" t="s">
        <v>3259</v>
      </c>
      <c r="C3" s="42">
        <v>17600191616</v>
      </c>
      <c r="D3" s="42" t="s">
        <v>1636</v>
      </c>
      <c r="E3" s="56">
        <v>0.458333333333333</v>
      </c>
      <c r="F3" s="42" t="s">
        <v>3256</v>
      </c>
      <c r="G3" s="57" t="s">
        <v>3260</v>
      </c>
      <c r="H3" s="42" t="s">
        <v>3258</v>
      </c>
      <c r="I3" s="42">
        <v>400</v>
      </c>
      <c r="J3" s="68"/>
    </row>
    <row r="4" s="33" customFormat="1" customHeight="1" spans="1:10">
      <c r="A4" s="40">
        <v>44569</v>
      </c>
      <c r="B4" s="41" t="s">
        <v>3261</v>
      </c>
      <c r="C4" s="42">
        <v>15204034608</v>
      </c>
      <c r="D4" s="42" t="s">
        <v>1695</v>
      </c>
      <c r="E4" s="56">
        <v>0.510416666666667</v>
      </c>
      <c r="F4" s="42" t="s">
        <v>3256</v>
      </c>
      <c r="G4" s="57" t="s">
        <v>3262</v>
      </c>
      <c r="H4" s="42" t="s">
        <v>3258</v>
      </c>
      <c r="I4" s="42">
        <v>400</v>
      </c>
      <c r="J4" s="68"/>
    </row>
    <row r="5" s="33" customFormat="1" customHeight="1" spans="1:10">
      <c r="A5" s="40">
        <v>44569</v>
      </c>
      <c r="B5" s="41" t="s">
        <v>3263</v>
      </c>
      <c r="C5" s="42">
        <v>18350282087</v>
      </c>
      <c r="D5" s="42" t="s">
        <v>1979</v>
      </c>
      <c r="E5" s="56">
        <v>0.652777777777778</v>
      </c>
      <c r="F5" s="42" t="s">
        <v>3264</v>
      </c>
      <c r="G5" s="57" t="s">
        <v>3265</v>
      </c>
      <c r="H5" s="42" t="s">
        <v>3258</v>
      </c>
      <c r="I5" s="42">
        <v>850</v>
      </c>
      <c r="J5" s="68"/>
    </row>
    <row r="6" s="33" customFormat="1" customHeight="1" spans="1:10">
      <c r="A6" s="40">
        <v>44569</v>
      </c>
      <c r="B6" s="43" t="s">
        <v>3266</v>
      </c>
      <c r="C6" s="42">
        <v>17319016982</v>
      </c>
      <c r="D6" s="42" t="s">
        <v>3267</v>
      </c>
      <c r="E6" s="56">
        <v>0.711805555555555</v>
      </c>
      <c r="F6" s="42" t="s">
        <v>3256</v>
      </c>
      <c r="G6" s="57" t="s">
        <v>3257</v>
      </c>
      <c r="H6" s="42" t="s">
        <v>3258</v>
      </c>
      <c r="I6" s="42">
        <v>400</v>
      </c>
      <c r="J6" s="68"/>
    </row>
    <row r="7" s="33" customFormat="1" customHeight="1" spans="1:10">
      <c r="A7" s="40">
        <v>44569</v>
      </c>
      <c r="B7" s="41" t="s">
        <v>3268</v>
      </c>
      <c r="C7" s="42">
        <v>18610575859</v>
      </c>
      <c r="D7" s="42" t="s">
        <v>1872</v>
      </c>
      <c r="E7" s="56">
        <v>0.753472222222222</v>
      </c>
      <c r="F7" s="42" t="s">
        <v>3256</v>
      </c>
      <c r="G7" s="57" t="s">
        <v>3260</v>
      </c>
      <c r="H7" s="42" t="s">
        <v>3258</v>
      </c>
      <c r="I7" s="42">
        <v>400</v>
      </c>
      <c r="J7" s="68"/>
    </row>
    <row r="8" s="33" customFormat="1" customHeight="1" spans="1:10">
      <c r="A8" s="40">
        <v>44569</v>
      </c>
      <c r="B8" s="41" t="s">
        <v>3269</v>
      </c>
      <c r="C8" s="42">
        <v>18015979524</v>
      </c>
      <c r="D8" s="42" t="s">
        <v>3270</v>
      </c>
      <c r="E8" s="56">
        <v>0.763888888888889</v>
      </c>
      <c r="F8" s="42" t="s">
        <v>3256</v>
      </c>
      <c r="G8" s="57" t="s">
        <v>3262</v>
      </c>
      <c r="H8" s="58" t="s">
        <v>3258</v>
      </c>
      <c r="I8" s="58">
        <v>400</v>
      </c>
      <c r="J8" s="68"/>
    </row>
    <row r="9" s="33" customFormat="1" customHeight="1" spans="1:10">
      <c r="A9" s="40">
        <v>44569</v>
      </c>
      <c r="B9" s="41" t="s">
        <v>2990</v>
      </c>
      <c r="C9" s="42">
        <v>15575046555</v>
      </c>
      <c r="D9" s="42" t="s">
        <v>1838</v>
      </c>
      <c r="E9" s="56">
        <v>0.770833333333333</v>
      </c>
      <c r="F9" s="42" t="s">
        <v>3256</v>
      </c>
      <c r="G9" s="57"/>
      <c r="H9" s="52"/>
      <c r="I9" s="52"/>
      <c r="J9" s="68"/>
    </row>
    <row r="10" s="33" customFormat="1" customHeight="1" spans="1:10">
      <c r="A10" s="40">
        <v>44569</v>
      </c>
      <c r="B10" s="41" t="s">
        <v>2961</v>
      </c>
      <c r="C10" s="42">
        <v>13122433200</v>
      </c>
      <c r="D10" s="42" t="s">
        <v>1943</v>
      </c>
      <c r="E10" s="56">
        <v>0.875</v>
      </c>
      <c r="F10" s="42" t="s">
        <v>3256</v>
      </c>
      <c r="G10" s="57" t="s">
        <v>3165</v>
      </c>
      <c r="H10" s="42" t="s">
        <v>3258</v>
      </c>
      <c r="I10" s="42">
        <v>400</v>
      </c>
      <c r="J10" s="68"/>
    </row>
    <row r="11" s="33" customFormat="1" customHeight="1" spans="1:10">
      <c r="A11" s="40">
        <v>44569</v>
      </c>
      <c r="B11" s="41" t="s">
        <v>2971</v>
      </c>
      <c r="C11" s="42">
        <v>17643232985</v>
      </c>
      <c r="D11" s="42" t="s">
        <v>1733</v>
      </c>
      <c r="E11" s="56">
        <v>0.913194444444445</v>
      </c>
      <c r="F11" s="42" t="s">
        <v>3264</v>
      </c>
      <c r="G11" s="57" t="s">
        <v>3265</v>
      </c>
      <c r="H11" s="42" t="s">
        <v>3258</v>
      </c>
      <c r="I11" s="42">
        <v>850</v>
      </c>
      <c r="J11" s="68"/>
    </row>
    <row r="12" s="33" customFormat="1" customHeight="1" spans="1:10">
      <c r="A12" s="40">
        <v>44569</v>
      </c>
      <c r="B12" s="41" t="s">
        <v>3271</v>
      </c>
      <c r="C12" s="42">
        <v>15114127575</v>
      </c>
      <c r="D12" s="42" t="s">
        <v>1703</v>
      </c>
      <c r="E12" s="42" t="s">
        <v>3272</v>
      </c>
      <c r="F12" s="42" t="s">
        <v>3273</v>
      </c>
      <c r="G12" s="57"/>
      <c r="H12" s="42" t="s">
        <v>3274</v>
      </c>
      <c r="I12" s="42" t="s">
        <v>3274</v>
      </c>
      <c r="J12" s="68"/>
    </row>
    <row r="13" s="33" customFormat="1" customHeight="1" spans="1:10">
      <c r="A13" s="44">
        <v>44569</v>
      </c>
      <c r="B13" s="45" t="s">
        <v>3275</v>
      </c>
      <c r="C13" s="46">
        <v>15237643333</v>
      </c>
      <c r="D13" s="46" t="s">
        <v>3276</v>
      </c>
      <c r="E13" s="59">
        <v>0.829861111111111</v>
      </c>
      <c r="F13" s="46" t="s">
        <v>3264</v>
      </c>
      <c r="G13" s="60" t="s">
        <v>3168</v>
      </c>
      <c r="H13" s="46" t="s">
        <v>3258</v>
      </c>
      <c r="I13" s="46">
        <v>850</v>
      </c>
      <c r="J13" s="79"/>
    </row>
    <row r="14" s="33" customFormat="1" customHeight="1" spans="1:10">
      <c r="A14" s="47"/>
      <c r="B14" s="48"/>
      <c r="C14" s="49"/>
      <c r="D14" s="49"/>
      <c r="E14" s="61"/>
      <c r="F14" s="49"/>
      <c r="G14" s="62"/>
      <c r="H14" s="18"/>
      <c r="I14" s="49"/>
      <c r="J14" s="62"/>
    </row>
    <row r="15" s="33" customFormat="1" customHeight="1" spans="1:10">
      <c r="A15" s="50">
        <v>44570</v>
      </c>
      <c r="B15" s="51" t="s">
        <v>3277</v>
      </c>
      <c r="C15" s="52">
        <v>15561110110</v>
      </c>
      <c r="D15" s="52" t="s">
        <v>1625</v>
      </c>
      <c r="E15" s="63">
        <v>0.444444444444444</v>
      </c>
      <c r="F15" s="52" t="s">
        <v>3264</v>
      </c>
      <c r="G15" s="64" t="s">
        <v>3278</v>
      </c>
      <c r="H15" s="16" t="s">
        <v>3279</v>
      </c>
      <c r="I15" s="52">
        <v>850</v>
      </c>
      <c r="J15" s="64"/>
    </row>
    <row r="16" s="33" customFormat="1" customHeight="1" spans="1:10">
      <c r="A16" s="40">
        <v>44570</v>
      </c>
      <c r="B16" s="41" t="s">
        <v>3023</v>
      </c>
      <c r="C16" s="42">
        <v>13664176581</v>
      </c>
      <c r="D16" s="42" t="s">
        <v>1612</v>
      </c>
      <c r="E16" s="56">
        <v>0.53125</v>
      </c>
      <c r="F16" s="42" t="s">
        <v>3264</v>
      </c>
      <c r="G16" s="57" t="s">
        <v>3168</v>
      </c>
      <c r="H16" s="18" t="s">
        <v>3279</v>
      </c>
      <c r="I16" s="42">
        <v>850</v>
      </c>
      <c r="J16" s="57"/>
    </row>
    <row r="17" s="33" customFormat="1" customHeight="1" spans="1:10">
      <c r="A17" s="40">
        <v>44570</v>
      </c>
      <c r="B17" s="41" t="s">
        <v>2953</v>
      </c>
      <c r="C17" s="42">
        <v>13840455356</v>
      </c>
      <c r="D17" s="42" t="s">
        <v>1612</v>
      </c>
      <c r="E17" s="56">
        <v>0.53125</v>
      </c>
      <c r="F17" s="42" t="s">
        <v>3264</v>
      </c>
      <c r="G17" s="57"/>
      <c r="H17" s="22"/>
      <c r="I17" s="42"/>
      <c r="J17" s="57"/>
    </row>
    <row r="18" s="33" customFormat="1" customHeight="1" spans="1:10">
      <c r="A18" s="40">
        <v>44570</v>
      </c>
      <c r="B18" s="41" t="s">
        <v>3280</v>
      </c>
      <c r="C18" s="42">
        <v>15603010546</v>
      </c>
      <c r="D18" s="42" t="s">
        <v>1979</v>
      </c>
      <c r="E18" s="56">
        <v>0.652777777777778</v>
      </c>
      <c r="F18" s="42" t="s">
        <v>3264</v>
      </c>
      <c r="G18" s="57" t="s">
        <v>3168</v>
      </c>
      <c r="H18" s="18" t="s">
        <v>3279</v>
      </c>
      <c r="I18" s="42">
        <v>850</v>
      </c>
      <c r="J18" s="57"/>
    </row>
    <row r="19" s="33" customFormat="1" customHeight="1" spans="1:10">
      <c r="A19" s="40">
        <v>44570</v>
      </c>
      <c r="B19" s="41" t="s">
        <v>3281</v>
      </c>
      <c r="C19" s="42">
        <v>17353611917</v>
      </c>
      <c r="D19" s="42" t="s">
        <v>1979</v>
      </c>
      <c r="E19" s="56">
        <v>0.652777777777778</v>
      </c>
      <c r="F19" s="42" t="s">
        <v>3264</v>
      </c>
      <c r="G19" s="57"/>
      <c r="H19" s="22"/>
      <c r="I19" s="42"/>
      <c r="J19" s="57"/>
    </row>
    <row r="20" s="33" customFormat="1" customHeight="1" spans="1:10">
      <c r="A20" s="53">
        <v>44570</v>
      </c>
      <c r="B20" s="54" t="s">
        <v>3282</v>
      </c>
      <c r="C20" s="55">
        <v>13823543670</v>
      </c>
      <c r="D20" s="55" t="s">
        <v>1885</v>
      </c>
      <c r="E20" s="65">
        <v>0.552083333333333</v>
      </c>
      <c r="F20" s="55" t="s">
        <v>3273</v>
      </c>
      <c r="G20" s="66" t="s">
        <v>3114</v>
      </c>
      <c r="H20" s="67" t="s">
        <v>3279</v>
      </c>
      <c r="I20" s="55">
        <v>0</v>
      </c>
      <c r="J20" s="69"/>
    </row>
    <row r="21" s="33" customFormat="1" customHeight="1" spans="1:10">
      <c r="A21" s="40">
        <v>44570</v>
      </c>
      <c r="B21" s="41" t="s">
        <v>3283</v>
      </c>
      <c r="C21" s="42">
        <v>15652753376</v>
      </c>
      <c r="D21" s="42" t="s">
        <v>1848</v>
      </c>
      <c r="E21" s="56">
        <v>0.628472222222222</v>
      </c>
      <c r="F21" s="42" t="s">
        <v>3273</v>
      </c>
      <c r="G21" s="68" t="s">
        <v>3114</v>
      </c>
      <c r="H21" s="16" t="s">
        <v>3279</v>
      </c>
      <c r="I21" s="42">
        <v>400</v>
      </c>
      <c r="J21" s="57"/>
    </row>
    <row r="22" s="33" customFormat="1" customHeight="1" spans="1:10">
      <c r="A22" s="40">
        <v>44570</v>
      </c>
      <c r="B22" s="41" t="s">
        <v>2984</v>
      </c>
      <c r="C22" s="42">
        <v>18240055543</v>
      </c>
      <c r="D22" s="42" t="s">
        <v>3284</v>
      </c>
      <c r="E22" s="56">
        <v>0.909722222222222</v>
      </c>
      <c r="F22" s="42" t="s">
        <v>3264</v>
      </c>
      <c r="G22" s="57" t="s">
        <v>3225</v>
      </c>
      <c r="H22" s="16" t="s">
        <v>3279</v>
      </c>
      <c r="I22" s="42">
        <v>1200</v>
      </c>
      <c r="J22" s="57" t="s">
        <v>3285</v>
      </c>
    </row>
    <row r="23" s="33" customFormat="1" customHeight="1" spans="1:10">
      <c r="A23" s="40">
        <v>44570</v>
      </c>
      <c r="B23" s="41" t="s">
        <v>3286</v>
      </c>
      <c r="C23" s="42">
        <v>13586603739</v>
      </c>
      <c r="D23" s="42" t="s">
        <v>1821</v>
      </c>
      <c r="E23" s="56">
        <v>0.451388888888889</v>
      </c>
      <c r="F23" s="42" t="s">
        <v>3256</v>
      </c>
      <c r="G23" s="57" t="s">
        <v>3051</v>
      </c>
      <c r="H23" s="16" t="s">
        <v>3279</v>
      </c>
      <c r="I23" s="42">
        <v>400</v>
      </c>
      <c r="J23" s="57"/>
    </row>
    <row r="24" s="33" customFormat="1" customHeight="1" spans="1:10">
      <c r="A24" s="40">
        <v>44570</v>
      </c>
      <c r="B24" s="41" t="s">
        <v>2981</v>
      </c>
      <c r="C24" s="42">
        <v>13336119660</v>
      </c>
      <c r="D24" s="42" t="s">
        <v>3287</v>
      </c>
      <c r="E24" s="56">
        <v>0.472222222222222</v>
      </c>
      <c r="F24" s="42" t="s">
        <v>3256</v>
      </c>
      <c r="G24" s="57" t="s">
        <v>2975</v>
      </c>
      <c r="H24" s="16" t="s">
        <v>3279</v>
      </c>
      <c r="I24" s="42">
        <v>400</v>
      </c>
      <c r="J24" s="57"/>
    </row>
    <row r="25" s="33" customFormat="1" customHeight="1" spans="1:10">
      <c r="A25" s="40">
        <v>44570</v>
      </c>
      <c r="B25" s="41" t="s">
        <v>3288</v>
      </c>
      <c r="C25" s="42">
        <v>18810686437</v>
      </c>
      <c r="D25" s="42" t="s">
        <v>1698</v>
      </c>
      <c r="E25" s="56">
        <v>0.489583333333333</v>
      </c>
      <c r="F25" s="42" t="s">
        <v>3256</v>
      </c>
      <c r="G25" s="57" t="s">
        <v>2982</v>
      </c>
      <c r="H25" s="16" t="s">
        <v>3279</v>
      </c>
      <c r="I25" s="42">
        <v>400</v>
      </c>
      <c r="J25" s="57"/>
    </row>
    <row r="26" s="33" customFormat="1" customHeight="1" spans="1:10">
      <c r="A26" s="40">
        <v>44570</v>
      </c>
      <c r="B26" s="41" t="s">
        <v>3289</v>
      </c>
      <c r="C26" s="42">
        <v>18644936707</v>
      </c>
      <c r="D26" s="42" t="s">
        <v>2037</v>
      </c>
      <c r="E26" s="56">
        <v>0.559027777777778</v>
      </c>
      <c r="F26" s="42" t="s">
        <v>3256</v>
      </c>
      <c r="G26" s="57" t="s">
        <v>3051</v>
      </c>
      <c r="H26" s="18" t="s">
        <v>3279</v>
      </c>
      <c r="I26" s="58">
        <v>400</v>
      </c>
      <c r="J26" s="57"/>
    </row>
    <row r="27" s="33" customFormat="1" customHeight="1" spans="1:10">
      <c r="A27" s="40">
        <v>44570</v>
      </c>
      <c r="B27" s="41" t="s">
        <v>3290</v>
      </c>
      <c r="C27" s="42">
        <v>13756170009</v>
      </c>
      <c r="D27" s="42"/>
      <c r="E27" s="56"/>
      <c r="F27" s="42"/>
      <c r="G27" s="57"/>
      <c r="H27" s="22"/>
      <c r="I27" s="52"/>
      <c r="J27" s="57"/>
    </row>
    <row r="28" s="33" customFormat="1" customHeight="1" spans="1:10">
      <c r="A28" s="40">
        <v>44570</v>
      </c>
      <c r="B28" s="41" t="s">
        <v>3291</v>
      </c>
      <c r="C28" s="42">
        <v>15003788886</v>
      </c>
      <c r="D28" s="42" t="s">
        <v>1896</v>
      </c>
      <c r="E28" s="56">
        <v>0.600694444444444</v>
      </c>
      <c r="F28" s="42" t="s">
        <v>3256</v>
      </c>
      <c r="G28" s="57" t="s">
        <v>2975</v>
      </c>
      <c r="H28" s="16" t="s">
        <v>3279</v>
      </c>
      <c r="I28" s="42">
        <v>400</v>
      </c>
      <c r="J28" s="57"/>
    </row>
    <row r="29" s="33" customFormat="1" customHeight="1" spans="1:10">
      <c r="A29" s="53">
        <v>44570</v>
      </c>
      <c r="B29" s="54" t="s">
        <v>3292</v>
      </c>
      <c r="C29" s="55">
        <v>15012550055</v>
      </c>
      <c r="D29" s="55" t="s">
        <v>3293</v>
      </c>
      <c r="E29" s="65">
        <v>0.631944444444444</v>
      </c>
      <c r="F29" s="55" t="s">
        <v>3256</v>
      </c>
      <c r="G29" s="69" t="s">
        <v>2982</v>
      </c>
      <c r="H29" s="67" t="s">
        <v>3279</v>
      </c>
      <c r="I29" s="55">
        <v>0</v>
      </c>
      <c r="J29" s="69"/>
    </row>
    <row r="30" s="33" customFormat="1" customHeight="1" spans="1:10">
      <c r="A30" s="40">
        <v>44570</v>
      </c>
      <c r="B30" s="41" t="s">
        <v>3016</v>
      </c>
      <c r="C30" s="42">
        <v>15779127147</v>
      </c>
      <c r="D30" s="42" t="s">
        <v>1659</v>
      </c>
      <c r="E30" s="56">
        <v>0.645833333333333</v>
      </c>
      <c r="F30" s="42" t="s">
        <v>3256</v>
      </c>
      <c r="G30" s="57" t="s">
        <v>3051</v>
      </c>
      <c r="H30" s="16" t="s">
        <v>3279</v>
      </c>
      <c r="I30" s="42">
        <v>400</v>
      </c>
      <c r="J30" s="57"/>
    </row>
    <row r="31" s="33" customFormat="1" customHeight="1" spans="1:10">
      <c r="A31" s="40">
        <v>44570</v>
      </c>
      <c r="B31" s="41" t="s">
        <v>3294</v>
      </c>
      <c r="C31" s="42">
        <v>18202713692</v>
      </c>
      <c r="D31" s="42" t="s">
        <v>1990</v>
      </c>
      <c r="E31" s="56">
        <v>0.722222222222222</v>
      </c>
      <c r="F31" s="42" t="s">
        <v>3256</v>
      </c>
      <c r="G31" s="57" t="s">
        <v>3051</v>
      </c>
      <c r="H31" s="16" t="s">
        <v>3279</v>
      </c>
      <c r="I31" s="42">
        <v>1200</v>
      </c>
      <c r="J31" s="57" t="s">
        <v>3295</v>
      </c>
    </row>
    <row r="32" s="33" customFormat="1" customHeight="1" spans="1:10">
      <c r="A32" s="40">
        <v>44570</v>
      </c>
      <c r="B32" s="41" t="s">
        <v>3296</v>
      </c>
      <c r="C32" s="42">
        <v>18081112980</v>
      </c>
      <c r="D32" s="42"/>
      <c r="E32" s="56"/>
      <c r="F32" s="42"/>
      <c r="G32" s="57"/>
      <c r="H32" s="16"/>
      <c r="I32" s="42"/>
      <c r="J32" s="57"/>
    </row>
    <row r="33" s="33" customFormat="1" customHeight="1" spans="1:10">
      <c r="A33" s="44">
        <v>44570</v>
      </c>
      <c r="B33" s="45" t="s">
        <v>3297</v>
      </c>
      <c r="C33" s="46">
        <v>13981878728</v>
      </c>
      <c r="D33" s="46"/>
      <c r="E33" s="59"/>
      <c r="F33" s="46"/>
      <c r="G33" s="60"/>
      <c r="H33" s="70"/>
      <c r="I33" s="46"/>
      <c r="J33" s="60"/>
    </row>
    <row r="34" s="33" customFormat="1" customHeight="1" spans="1:10">
      <c r="A34" s="47"/>
      <c r="B34" s="48"/>
      <c r="C34" s="49"/>
      <c r="D34" s="49"/>
      <c r="E34" s="61"/>
      <c r="F34" s="49"/>
      <c r="G34" s="62"/>
      <c r="H34" s="71"/>
      <c r="I34" s="49"/>
      <c r="J34" s="62"/>
    </row>
    <row r="35" s="33" customFormat="1" customHeight="1" spans="1:10">
      <c r="A35" s="50">
        <v>44571</v>
      </c>
      <c r="B35" s="51" t="s">
        <v>3298</v>
      </c>
      <c r="C35" s="52">
        <v>18796660132</v>
      </c>
      <c r="D35" s="52" t="s">
        <v>3299</v>
      </c>
      <c r="E35" s="63">
        <v>0.809027777777778</v>
      </c>
      <c r="F35" s="52" t="s">
        <v>3264</v>
      </c>
      <c r="G35" s="64" t="s">
        <v>3168</v>
      </c>
      <c r="H35" s="72" t="s">
        <v>3300</v>
      </c>
      <c r="I35" s="52">
        <v>850</v>
      </c>
      <c r="J35" s="64"/>
    </row>
    <row r="36" s="33" customFormat="1" customHeight="1" spans="1:10">
      <c r="A36" s="40">
        <v>44571</v>
      </c>
      <c r="B36" s="41" t="s">
        <v>3301</v>
      </c>
      <c r="C36" s="42">
        <v>13324027778</v>
      </c>
      <c r="D36" s="42" t="s">
        <v>1695</v>
      </c>
      <c r="E36" s="56">
        <v>0.510416666666667</v>
      </c>
      <c r="F36" s="42" t="s">
        <v>3256</v>
      </c>
      <c r="G36" s="57" t="s">
        <v>3051</v>
      </c>
      <c r="H36" s="71" t="s">
        <v>3302</v>
      </c>
      <c r="I36" s="58">
        <v>400</v>
      </c>
      <c r="J36" s="57"/>
    </row>
    <row r="37" s="33" customFormat="1" customHeight="1" spans="1:10">
      <c r="A37" s="40">
        <v>44571</v>
      </c>
      <c r="B37" s="41" t="s">
        <v>3303</v>
      </c>
      <c r="C37" s="42">
        <v>15641307070</v>
      </c>
      <c r="D37" s="42"/>
      <c r="E37" s="56"/>
      <c r="F37" s="42"/>
      <c r="G37" s="57" t="s">
        <v>3304</v>
      </c>
      <c r="H37" s="73"/>
      <c r="I37" s="49"/>
      <c r="J37" s="57"/>
    </row>
    <row r="38" s="33" customFormat="1" customHeight="1" spans="1:10">
      <c r="A38" s="40">
        <v>44571</v>
      </c>
      <c r="B38" s="41" t="s">
        <v>3305</v>
      </c>
      <c r="C38" s="42">
        <v>18744452666</v>
      </c>
      <c r="D38" s="42"/>
      <c r="E38" s="56"/>
      <c r="F38" s="42"/>
      <c r="G38" s="57"/>
      <c r="H38" s="74"/>
      <c r="I38" s="52"/>
      <c r="J38" s="57" t="s">
        <v>3306</v>
      </c>
    </row>
    <row r="39" s="33" customFormat="1" customHeight="1" spans="1:10">
      <c r="A39" s="40">
        <v>44571</v>
      </c>
      <c r="B39" s="41" t="s">
        <v>3307</v>
      </c>
      <c r="C39" s="42">
        <v>17740002029</v>
      </c>
      <c r="D39" s="42" t="s">
        <v>1703</v>
      </c>
      <c r="E39" s="56">
        <v>0.663194444444444</v>
      </c>
      <c r="F39" s="56" t="s">
        <v>3273</v>
      </c>
      <c r="G39" s="57" t="s">
        <v>3035</v>
      </c>
      <c r="H39" s="72" t="s">
        <v>3308</v>
      </c>
      <c r="I39" s="42">
        <v>400</v>
      </c>
      <c r="J39" s="57"/>
    </row>
    <row r="40" s="33" customFormat="1" customHeight="1" spans="1:10">
      <c r="A40" s="53">
        <v>44571</v>
      </c>
      <c r="B40" s="54" t="s">
        <v>3309</v>
      </c>
      <c r="C40" s="55">
        <v>15635500115</v>
      </c>
      <c r="D40" s="55" t="s">
        <v>1764</v>
      </c>
      <c r="E40" s="65">
        <v>0.677083333333333</v>
      </c>
      <c r="F40" s="55" t="s">
        <v>3256</v>
      </c>
      <c r="G40" s="69" t="s">
        <v>3051</v>
      </c>
      <c r="H40" s="75" t="s">
        <v>3310</v>
      </c>
      <c r="I40" s="55">
        <v>0</v>
      </c>
      <c r="J40" s="69"/>
    </row>
    <row r="41" s="33" customFormat="1" customHeight="1" spans="1:10">
      <c r="A41" s="40">
        <v>44571</v>
      </c>
      <c r="B41" s="41" t="s">
        <v>1800</v>
      </c>
      <c r="C41" s="42">
        <v>18642823535</v>
      </c>
      <c r="D41" s="42" t="s">
        <v>1665</v>
      </c>
      <c r="E41" s="56">
        <v>0.756944444444445</v>
      </c>
      <c r="F41" s="42" t="s">
        <v>3256</v>
      </c>
      <c r="G41" s="57" t="s">
        <v>3051</v>
      </c>
      <c r="H41" s="72" t="s">
        <v>3311</v>
      </c>
      <c r="I41" s="42">
        <v>400</v>
      </c>
      <c r="J41" s="57"/>
    </row>
    <row r="42" s="33" customFormat="1" customHeight="1" spans="1:10">
      <c r="A42" s="40">
        <v>44571</v>
      </c>
      <c r="B42" s="41" t="s">
        <v>3065</v>
      </c>
      <c r="C42" s="42">
        <v>15101549443</v>
      </c>
      <c r="D42" s="42" t="s">
        <v>1606</v>
      </c>
      <c r="E42" s="56">
        <v>0.795138888888889</v>
      </c>
      <c r="F42" s="42" t="s">
        <v>3256</v>
      </c>
      <c r="G42" s="57" t="s">
        <v>3312</v>
      </c>
      <c r="H42" s="72" t="s">
        <v>3313</v>
      </c>
      <c r="I42" s="42">
        <v>400</v>
      </c>
      <c r="J42" s="57"/>
    </row>
    <row r="43" s="33" customFormat="1" customHeight="1" spans="1:10">
      <c r="A43" s="40">
        <v>44571</v>
      </c>
      <c r="B43" s="41" t="s">
        <v>3054</v>
      </c>
      <c r="C43" s="42">
        <v>13839396699</v>
      </c>
      <c r="D43" s="42" t="s">
        <v>3314</v>
      </c>
      <c r="E43" s="56">
        <v>0.727777777777778</v>
      </c>
      <c r="F43" s="42" t="s">
        <v>3315</v>
      </c>
      <c r="G43" s="57" t="s">
        <v>3080</v>
      </c>
      <c r="H43" s="72" t="s">
        <v>3316</v>
      </c>
      <c r="I43" s="42">
        <v>400</v>
      </c>
      <c r="J43" s="57"/>
    </row>
    <row r="44" s="33" customFormat="1" customHeight="1" spans="1:10">
      <c r="A44" s="40">
        <v>44571</v>
      </c>
      <c r="B44" s="41" t="s">
        <v>3317</v>
      </c>
      <c r="C44" s="42">
        <v>18941378888</v>
      </c>
      <c r="D44" s="42" t="s">
        <v>3318</v>
      </c>
      <c r="E44" s="56">
        <v>0.777777777777778</v>
      </c>
      <c r="F44" s="42" t="s">
        <v>3256</v>
      </c>
      <c r="G44" s="57" t="s">
        <v>3319</v>
      </c>
      <c r="H44" s="72" t="s">
        <v>3316</v>
      </c>
      <c r="I44" s="42">
        <v>1200</v>
      </c>
      <c r="J44" s="57" t="s">
        <v>3320</v>
      </c>
    </row>
    <row r="45" s="33" customFormat="1" customHeight="1" spans="1:10">
      <c r="A45" s="40">
        <v>44571</v>
      </c>
      <c r="B45" s="41"/>
      <c r="C45" s="42"/>
      <c r="D45" s="42" t="s">
        <v>1987</v>
      </c>
      <c r="E45" s="56">
        <v>0.627083333333333</v>
      </c>
      <c r="F45" s="42" t="s">
        <v>3256</v>
      </c>
      <c r="G45" s="57" t="s">
        <v>3321</v>
      </c>
      <c r="H45" s="72" t="s">
        <v>598</v>
      </c>
      <c r="I45" s="42"/>
      <c r="J45" s="57" t="s">
        <v>3322</v>
      </c>
    </row>
    <row r="46" s="33" customFormat="1" customHeight="1" spans="1:10">
      <c r="A46" s="44">
        <v>44571</v>
      </c>
      <c r="B46" s="45" t="s">
        <v>3323</v>
      </c>
      <c r="C46" s="46"/>
      <c r="D46" s="46" t="s">
        <v>3324</v>
      </c>
      <c r="E46" s="59">
        <v>0.940972222222222</v>
      </c>
      <c r="F46" s="46" t="s">
        <v>3256</v>
      </c>
      <c r="G46" s="60" t="s">
        <v>3319</v>
      </c>
      <c r="H46" s="76" t="s">
        <v>3325</v>
      </c>
      <c r="I46" s="46">
        <v>400</v>
      </c>
      <c r="J46" s="60"/>
    </row>
    <row r="47" s="33" customFormat="1" customHeight="1" spans="1:10">
      <c r="A47" s="47"/>
      <c r="B47" s="48"/>
      <c r="C47" s="49"/>
      <c r="D47" s="49"/>
      <c r="E47" s="61"/>
      <c r="F47" s="49"/>
      <c r="G47" s="77"/>
      <c r="H47" s="71"/>
      <c r="I47" s="49"/>
      <c r="J47" s="62"/>
    </row>
    <row r="48" s="33" customFormat="1" customHeight="1" spans="1:10">
      <c r="A48" s="50">
        <v>44572</v>
      </c>
      <c r="B48" s="51" t="s">
        <v>3096</v>
      </c>
      <c r="C48" s="52">
        <v>17600059004</v>
      </c>
      <c r="D48" s="52" t="s">
        <v>3326</v>
      </c>
      <c r="E48" s="63">
        <v>0.652777777777778</v>
      </c>
      <c r="F48" s="52" t="s">
        <v>3264</v>
      </c>
      <c r="G48" s="78" t="s">
        <v>3168</v>
      </c>
      <c r="H48" s="72" t="s">
        <v>3300</v>
      </c>
      <c r="I48" s="52">
        <v>850</v>
      </c>
      <c r="J48" s="64"/>
    </row>
    <row r="49" s="33" customFormat="1" customHeight="1" spans="1:10">
      <c r="A49" s="53">
        <v>44572</v>
      </c>
      <c r="B49" s="54" t="s">
        <v>3327</v>
      </c>
      <c r="C49" s="55">
        <v>18562161678</v>
      </c>
      <c r="D49" s="55" t="s">
        <v>1916</v>
      </c>
      <c r="E49" s="65">
        <v>0.701388888888889</v>
      </c>
      <c r="F49" s="55" t="s">
        <v>3264</v>
      </c>
      <c r="G49" s="66" t="s">
        <v>3051</v>
      </c>
      <c r="H49" s="75" t="s">
        <v>3302</v>
      </c>
      <c r="I49" s="55">
        <v>0</v>
      </c>
      <c r="J49" s="69"/>
    </row>
    <row r="50" s="33" customFormat="1" customHeight="1" spans="1:10">
      <c r="A50" s="40">
        <v>44572</v>
      </c>
      <c r="B50" s="41" t="s">
        <v>3328</v>
      </c>
      <c r="C50" s="42">
        <v>18055327771</v>
      </c>
      <c r="D50" s="42" t="s">
        <v>1708</v>
      </c>
      <c r="E50" s="56">
        <v>0.736111111111111</v>
      </c>
      <c r="F50" s="42" t="s">
        <v>3264</v>
      </c>
      <c r="G50" s="68" t="s">
        <v>3329</v>
      </c>
      <c r="H50" s="72" t="s">
        <v>3308</v>
      </c>
      <c r="I50" s="52">
        <v>850</v>
      </c>
      <c r="J50" s="57"/>
    </row>
    <row r="51" s="33" customFormat="1" customHeight="1" spans="1:10">
      <c r="A51" s="40">
        <v>44572</v>
      </c>
      <c r="B51" s="41" t="s">
        <v>3330</v>
      </c>
      <c r="C51" s="42">
        <v>18944900100</v>
      </c>
      <c r="D51" s="42" t="s">
        <v>2014</v>
      </c>
      <c r="E51" s="56">
        <v>0.753472222222222</v>
      </c>
      <c r="F51" s="42" t="s">
        <v>3264</v>
      </c>
      <c r="G51" s="68" t="s">
        <v>3168</v>
      </c>
      <c r="H51" s="72" t="s">
        <v>3310</v>
      </c>
      <c r="I51" s="52">
        <v>850</v>
      </c>
      <c r="J51" s="57"/>
    </row>
    <row r="52" s="33" customFormat="1" customHeight="1" spans="1:10">
      <c r="A52" s="40">
        <v>44572</v>
      </c>
      <c r="B52" s="41" t="s">
        <v>3331</v>
      </c>
      <c r="C52" s="42">
        <v>18242186600</v>
      </c>
      <c r="D52" s="42" t="s">
        <v>3332</v>
      </c>
      <c r="E52" s="56">
        <v>0.510416666666667</v>
      </c>
      <c r="F52" s="42" t="s">
        <v>3256</v>
      </c>
      <c r="G52" s="68" t="s">
        <v>3168</v>
      </c>
      <c r="H52" s="71" t="s">
        <v>3311</v>
      </c>
      <c r="I52" s="58">
        <v>400</v>
      </c>
      <c r="J52" s="57"/>
    </row>
    <row r="53" s="33" customFormat="1" customHeight="1" spans="1:10">
      <c r="A53" s="40">
        <v>44572</v>
      </c>
      <c r="B53" s="41" t="s">
        <v>3093</v>
      </c>
      <c r="C53" s="42">
        <v>15542120006</v>
      </c>
      <c r="D53" s="42"/>
      <c r="E53" s="56"/>
      <c r="F53" s="42"/>
      <c r="G53" s="68"/>
      <c r="H53" s="74"/>
      <c r="I53" s="52"/>
      <c r="J53" s="57"/>
    </row>
    <row r="54" s="33" customFormat="1" customHeight="1" spans="1:10">
      <c r="A54" s="40">
        <v>44572</v>
      </c>
      <c r="B54" s="41" t="s">
        <v>3333</v>
      </c>
      <c r="C54" s="42">
        <v>13630521366</v>
      </c>
      <c r="D54" s="42" t="s">
        <v>3334</v>
      </c>
      <c r="E54" s="56">
        <v>0.559027777777778</v>
      </c>
      <c r="F54" s="42" t="s">
        <v>3256</v>
      </c>
      <c r="G54" s="68" t="s">
        <v>3335</v>
      </c>
      <c r="H54" s="71" t="s">
        <v>3313</v>
      </c>
      <c r="I54" s="58"/>
      <c r="J54" s="80" t="s">
        <v>3336</v>
      </c>
    </row>
    <row r="55" s="33" customFormat="1" customHeight="1" spans="1:10">
      <c r="A55" s="40">
        <v>44572</v>
      </c>
      <c r="B55" s="41" t="s">
        <v>3333</v>
      </c>
      <c r="C55" s="42">
        <v>15543654789</v>
      </c>
      <c r="D55" s="42" t="s">
        <v>3334</v>
      </c>
      <c r="E55" s="56"/>
      <c r="F55" s="42"/>
      <c r="G55" s="68"/>
      <c r="H55" s="73"/>
      <c r="I55" s="49"/>
      <c r="J55" s="62"/>
    </row>
    <row r="56" s="33" customFormat="1" customHeight="1" spans="1:10">
      <c r="A56" s="40">
        <v>44572</v>
      </c>
      <c r="B56" s="41" t="s">
        <v>3333</v>
      </c>
      <c r="C56" s="42">
        <v>18645954131</v>
      </c>
      <c r="D56" s="42" t="s">
        <v>3334</v>
      </c>
      <c r="E56" s="56"/>
      <c r="F56" s="42"/>
      <c r="G56" s="68"/>
      <c r="H56" s="73"/>
      <c r="I56" s="49"/>
      <c r="J56" s="62"/>
    </row>
    <row r="57" s="33" customFormat="1" customHeight="1" spans="1:10">
      <c r="A57" s="40">
        <v>44572</v>
      </c>
      <c r="B57" s="41" t="s">
        <v>3333</v>
      </c>
      <c r="C57" s="42">
        <v>13019117607</v>
      </c>
      <c r="D57" s="42" t="s">
        <v>3334</v>
      </c>
      <c r="E57" s="56"/>
      <c r="F57" s="42"/>
      <c r="G57" s="68"/>
      <c r="H57" s="74"/>
      <c r="I57" s="52"/>
      <c r="J57" s="64"/>
    </row>
    <row r="58" s="33" customFormat="1" customHeight="1" spans="1:10">
      <c r="A58" s="40">
        <v>44572</v>
      </c>
      <c r="B58" s="41" t="s">
        <v>3134</v>
      </c>
      <c r="C58" s="42">
        <v>18560663210</v>
      </c>
      <c r="D58" s="42" t="s">
        <v>1643</v>
      </c>
      <c r="E58" s="56">
        <v>0.59375</v>
      </c>
      <c r="F58" s="42" t="s">
        <v>3256</v>
      </c>
      <c r="G58" s="68" t="s">
        <v>3319</v>
      </c>
      <c r="H58" s="72" t="s">
        <v>3316</v>
      </c>
      <c r="I58" s="42">
        <v>400</v>
      </c>
      <c r="J58" s="57"/>
    </row>
    <row r="59" s="33" customFormat="1" customHeight="1" spans="1:10">
      <c r="A59" s="40">
        <v>44572</v>
      </c>
      <c r="B59" s="41" t="s">
        <v>3104</v>
      </c>
      <c r="C59" s="42">
        <v>18888291888</v>
      </c>
      <c r="D59" s="42" t="s">
        <v>1714</v>
      </c>
      <c r="E59" s="56">
        <v>0.59375</v>
      </c>
      <c r="F59" s="42" t="s">
        <v>3273</v>
      </c>
      <c r="G59" s="68" t="s">
        <v>3337</v>
      </c>
      <c r="H59" s="72" t="s">
        <v>3325</v>
      </c>
      <c r="I59" s="42">
        <v>400</v>
      </c>
      <c r="J59" s="57"/>
    </row>
    <row r="60" s="33" customFormat="1" customHeight="1" spans="1:10">
      <c r="A60" s="53">
        <v>44572</v>
      </c>
      <c r="B60" s="54" t="s">
        <v>3079</v>
      </c>
      <c r="C60" s="55">
        <v>13284263000</v>
      </c>
      <c r="D60" s="55" t="s">
        <v>1703</v>
      </c>
      <c r="E60" s="65">
        <v>0.663194444444444</v>
      </c>
      <c r="F60" s="55" t="s">
        <v>3273</v>
      </c>
      <c r="G60" s="66" t="s">
        <v>3135</v>
      </c>
      <c r="H60" s="75" t="s">
        <v>3338</v>
      </c>
      <c r="I60" s="55">
        <v>0</v>
      </c>
      <c r="J60" s="69" t="s">
        <v>3339</v>
      </c>
    </row>
    <row r="61" s="33" customFormat="1" customHeight="1" spans="1:10">
      <c r="A61" s="40">
        <v>44572</v>
      </c>
      <c r="B61" s="41" t="s">
        <v>3340</v>
      </c>
      <c r="C61" s="42">
        <v>13266567706</v>
      </c>
      <c r="D61" s="42" t="s">
        <v>1759</v>
      </c>
      <c r="E61" s="56">
        <v>0.677083333333333</v>
      </c>
      <c r="F61" s="42" t="s">
        <v>3256</v>
      </c>
      <c r="G61" s="68" t="s">
        <v>3341</v>
      </c>
      <c r="H61" s="72" t="s">
        <v>3342</v>
      </c>
      <c r="I61" s="42">
        <v>400</v>
      </c>
      <c r="J61" s="57"/>
    </row>
    <row r="62" s="33" customFormat="1" customHeight="1" spans="1:10">
      <c r="A62" s="40">
        <v>44572</v>
      </c>
      <c r="B62" s="41" t="s">
        <v>3343</v>
      </c>
      <c r="C62" s="42">
        <v>17600532555</v>
      </c>
      <c r="D62" s="42" t="s">
        <v>1840</v>
      </c>
      <c r="E62" s="56">
        <v>0.680555555555555</v>
      </c>
      <c r="F62" s="42" t="s">
        <v>3273</v>
      </c>
      <c r="G62" s="68" t="s">
        <v>3337</v>
      </c>
      <c r="H62" s="72" t="s">
        <v>3344</v>
      </c>
      <c r="I62" s="42">
        <v>400</v>
      </c>
      <c r="J62" s="57"/>
    </row>
    <row r="63" s="33" customFormat="1" customHeight="1" spans="1:10">
      <c r="A63" s="40">
        <v>44572</v>
      </c>
      <c r="B63" s="41" t="s">
        <v>3345</v>
      </c>
      <c r="C63" s="42">
        <v>13039116085</v>
      </c>
      <c r="D63" s="42" t="s">
        <v>2087</v>
      </c>
      <c r="E63" s="56">
        <v>0.715277777777778</v>
      </c>
      <c r="F63" s="42" t="s">
        <v>3256</v>
      </c>
      <c r="G63" s="68" t="s">
        <v>3035</v>
      </c>
      <c r="H63" s="72" t="s">
        <v>3346</v>
      </c>
      <c r="I63" s="42">
        <v>400</v>
      </c>
      <c r="J63" s="57" t="s">
        <v>3347</v>
      </c>
    </row>
    <row r="64" s="33" customFormat="1" customHeight="1" spans="1:10">
      <c r="A64" s="40">
        <v>44572</v>
      </c>
      <c r="B64" s="41" t="s">
        <v>3348</v>
      </c>
      <c r="C64" s="42">
        <v>15268817272</v>
      </c>
      <c r="D64" s="42" t="s">
        <v>1824</v>
      </c>
      <c r="E64" s="56">
        <v>0.725694444444445</v>
      </c>
      <c r="F64" s="42" t="s">
        <v>3256</v>
      </c>
      <c r="G64" s="68"/>
      <c r="H64" s="71" t="s">
        <v>3349</v>
      </c>
      <c r="I64" s="58">
        <v>400</v>
      </c>
      <c r="J64" s="57"/>
    </row>
    <row r="65" s="33" customFormat="1" customHeight="1" spans="1:10">
      <c r="A65" s="40">
        <v>44572</v>
      </c>
      <c r="B65" s="41" t="s">
        <v>3350</v>
      </c>
      <c r="C65" s="42">
        <v>15384051514</v>
      </c>
      <c r="D65" s="42"/>
      <c r="E65" s="42"/>
      <c r="F65" s="42"/>
      <c r="G65" s="68" t="s">
        <v>3351</v>
      </c>
      <c r="H65" s="74"/>
      <c r="I65" s="52"/>
      <c r="J65" s="57"/>
    </row>
    <row r="66" s="34" customFormat="1" customHeight="1" spans="1:10">
      <c r="A66" s="81">
        <v>44572</v>
      </c>
      <c r="B66" s="82" t="s">
        <v>3352</v>
      </c>
      <c r="C66" s="83">
        <v>18059691115</v>
      </c>
      <c r="D66" s="83" t="s">
        <v>1931</v>
      </c>
      <c r="E66" s="89">
        <v>0.743055555555555</v>
      </c>
      <c r="F66" s="83" t="s">
        <v>3256</v>
      </c>
      <c r="G66" s="83" t="s">
        <v>3353</v>
      </c>
      <c r="H66" s="34" t="s">
        <v>3274</v>
      </c>
      <c r="I66" s="104" t="s">
        <v>3274</v>
      </c>
      <c r="J66" s="83" t="s">
        <v>3336</v>
      </c>
    </row>
    <row r="67" s="33" customFormat="1" customHeight="1" spans="1:10">
      <c r="A67" s="40">
        <v>44572</v>
      </c>
      <c r="B67" s="84" t="s">
        <v>3106</v>
      </c>
      <c r="C67" s="85">
        <v>13771973069</v>
      </c>
      <c r="D67" s="85" t="s">
        <v>1743</v>
      </c>
      <c r="E67" s="90">
        <v>0.746527777777778</v>
      </c>
      <c r="F67" s="85" t="s">
        <v>3256</v>
      </c>
      <c r="G67" s="91" t="s">
        <v>3354</v>
      </c>
      <c r="H67" s="92" t="s">
        <v>3355</v>
      </c>
      <c r="I67" s="105">
        <v>400</v>
      </c>
      <c r="J67" s="106"/>
    </row>
    <row r="68" s="33" customFormat="1" customHeight="1" spans="1:10">
      <c r="A68" s="44">
        <v>44572</v>
      </c>
      <c r="B68" s="45" t="s">
        <v>3356</v>
      </c>
      <c r="C68" s="46">
        <v>15040001320</v>
      </c>
      <c r="D68" s="46" t="s">
        <v>3357</v>
      </c>
      <c r="E68" s="59">
        <v>0.982638888888889</v>
      </c>
      <c r="F68" s="46" t="s">
        <v>3256</v>
      </c>
      <c r="G68" s="79" t="s">
        <v>3225</v>
      </c>
      <c r="H68" s="76" t="s">
        <v>3358</v>
      </c>
      <c r="I68" s="46">
        <v>400</v>
      </c>
      <c r="J68" s="60"/>
    </row>
    <row r="69" s="33" customFormat="1" customHeight="1" spans="1:10">
      <c r="A69" s="47"/>
      <c r="B69" s="48"/>
      <c r="C69" s="49"/>
      <c r="D69" s="49"/>
      <c r="E69" s="61"/>
      <c r="F69" s="49"/>
      <c r="G69" s="77"/>
      <c r="H69" s="71"/>
      <c r="I69" s="49"/>
      <c r="J69" s="107"/>
    </row>
    <row r="70" s="33" customFormat="1" customHeight="1" spans="1:10">
      <c r="A70" s="50">
        <v>44573</v>
      </c>
      <c r="B70" s="51" t="s">
        <v>3359</v>
      </c>
      <c r="C70" s="52">
        <v>18695680679</v>
      </c>
      <c r="D70" s="52" t="s">
        <v>3360</v>
      </c>
      <c r="E70" s="63">
        <v>0.451388888888889</v>
      </c>
      <c r="F70" s="52" t="s">
        <v>3264</v>
      </c>
      <c r="G70" s="78" t="s">
        <v>3361</v>
      </c>
      <c r="H70" s="72" t="s">
        <v>3300</v>
      </c>
      <c r="I70" s="52">
        <v>850</v>
      </c>
      <c r="J70" s="108"/>
    </row>
    <row r="71" s="33" customFormat="1" customHeight="1" spans="1:10">
      <c r="A71" s="40">
        <v>44573</v>
      </c>
      <c r="B71" s="41" t="s">
        <v>3362</v>
      </c>
      <c r="C71" s="42">
        <v>18721275730</v>
      </c>
      <c r="D71" s="42" t="s">
        <v>3363</v>
      </c>
      <c r="E71" s="56">
        <v>0.46875</v>
      </c>
      <c r="F71" s="42" t="s">
        <v>3264</v>
      </c>
      <c r="G71" s="68" t="s">
        <v>3168</v>
      </c>
      <c r="H71" s="72" t="s">
        <v>3302</v>
      </c>
      <c r="I71" s="52">
        <v>850</v>
      </c>
      <c r="J71" s="109"/>
    </row>
    <row r="72" s="33" customFormat="1" customHeight="1" spans="1:10">
      <c r="A72" s="40">
        <v>44573</v>
      </c>
      <c r="B72" s="41" t="s">
        <v>3364</v>
      </c>
      <c r="C72" s="42">
        <v>17722232345</v>
      </c>
      <c r="D72" s="42" t="s">
        <v>2051</v>
      </c>
      <c r="E72" s="56">
        <v>0.618055555555556</v>
      </c>
      <c r="F72" s="42" t="s">
        <v>3264</v>
      </c>
      <c r="G72" s="68" t="s">
        <v>3361</v>
      </c>
      <c r="H72" s="72" t="s">
        <v>3308</v>
      </c>
      <c r="I72" s="52">
        <v>850</v>
      </c>
      <c r="J72" s="109"/>
    </row>
    <row r="73" s="33" customFormat="1" customHeight="1" spans="1:10">
      <c r="A73" s="40">
        <v>44573</v>
      </c>
      <c r="B73" s="41" t="s">
        <v>3365</v>
      </c>
      <c r="C73" s="42">
        <v>18515811280</v>
      </c>
      <c r="D73" s="42" t="s">
        <v>3366</v>
      </c>
      <c r="E73" s="56">
        <v>0.697916666666667</v>
      </c>
      <c r="F73" s="42" t="s">
        <v>3264</v>
      </c>
      <c r="G73" s="68" t="s">
        <v>3168</v>
      </c>
      <c r="H73" s="72" t="s">
        <v>3310</v>
      </c>
      <c r="I73" s="52">
        <v>850</v>
      </c>
      <c r="J73" s="110"/>
    </row>
    <row r="74" s="33" customFormat="1" customHeight="1" spans="1:10">
      <c r="A74" s="40">
        <v>44573</v>
      </c>
      <c r="B74" s="41" t="s">
        <v>3367</v>
      </c>
      <c r="C74" s="42">
        <v>13575602744</v>
      </c>
      <c r="D74" s="42" t="s">
        <v>3368</v>
      </c>
      <c r="E74" s="56">
        <v>0.861111111111111</v>
      </c>
      <c r="F74" s="42" t="s">
        <v>3264</v>
      </c>
      <c r="G74" s="68" t="s">
        <v>3369</v>
      </c>
      <c r="H74" s="72" t="s">
        <v>3311</v>
      </c>
      <c r="I74" s="52">
        <v>850</v>
      </c>
      <c r="J74" s="109"/>
    </row>
    <row r="75" s="33" customFormat="1" customHeight="1" spans="1:10">
      <c r="A75" s="40">
        <v>44573</v>
      </c>
      <c r="B75" s="41" t="s">
        <v>3370</v>
      </c>
      <c r="C75" s="42">
        <v>15605879960</v>
      </c>
      <c r="D75" s="42" t="s">
        <v>3371</v>
      </c>
      <c r="E75" s="56">
        <v>0.770833333333333</v>
      </c>
      <c r="F75" s="42" t="s">
        <v>3264</v>
      </c>
      <c r="G75" s="68" t="s">
        <v>3372</v>
      </c>
      <c r="H75" s="72" t="s">
        <v>3373</v>
      </c>
      <c r="I75" s="111">
        <v>1200</v>
      </c>
      <c r="J75" s="111" t="s">
        <v>3374</v>
      </c>
    </row>
    <row r="76" s="33" customFormat="1" customHeight="1" spans="1:10">
      <c r="A76" s="40">
        <v>44573</v>
      </c>
      <c r="B76" s="41" t="s">
        <v>3375</v>
      </c>
      <c r="C76" s="42">
        <v>18857064343</v>
      </c>
      <c r="D76" s="42" t="s">
        <v>3376</v>
      </c>
      <c r="E76" s="56">
        <v>0.795138888888889</v>
      </c>
      <c r="F76" s="42" t="s">
        <v>3264</v>
      </c>
      <c r="G76" s="68" t="s">
        <v>3361</v>
      </c>
      <c r="H76" s="72" t="s">
        <v>3316</v>
      </c>
      <c r="I76" s="52">
        <v>850</v>
      </c>
      <c r="J76" s="112"/>
    </row>
    <row r="77" s="33" customFormat="1" customHeight="1" spans="1:10">
      <c r="A77" s="40">
        <v>44573</v>
      </c>
      <c r="B77" s="41" t="s">
        <v>3377</v>
      </c>
      <c r="C77" s="42">
        <v>15646725200</v>
      </c>
      <c r="D77" s="42" t="s">
        <v>1719</v>
      </c>
      <c r="E77" s="56">
        <v>0.819444444444445</v>
      </c>
      <c r="F77" s="42" t="s">
        <v>3264</v>
      </c>
      <c r="G77" s="68" t="s">
        <v>3168</v>
      </c>
      <c r="H77" s="72" t="s">
        <v>3325</v>
      </c>
      <c r="I77" s="52">
        <v>850</v>
      </c>
      <c r="J77" s="110"/>
    </row>
    <row r="78" s="33" customFormat="1" customHeight="1" spans="1:10">
      <c r="A78" s="40">
        <v>44573</v>
      </c>
      <c r="B78" s="41" t="s">
        <v>3378</v>
      </c>
      <c r="C78" s="42">
        <v>15000803711</v>
      </c>
      <c r="D78" s="42" t="s">
        <v>1631</v>
      </c>
      <c r="E78" s="56">
        <v>0.961805555555555</v>
      </c>
      <c r="F78" s="42" t="s">
        <v>3264</v>
      </c>
      <c r="G78" s="68" t="s">
        <v>3225</v>
      </c>
      <c r="H78" s="72" t="s">
        <v>3338</v>
      </c>
      <c r="I78" s="52">
        <v>850</v>
      </c>
      <c r="J78" s="109"/>
    </row>
    <row r="79" s="33" customFormat="1" customHeight="1" spans="1:10">
      <c r="A79" s="40">
        <v>44573</v>
      </c>
      <c r="B79" s="86" t="s">
        <v>3379</v>
      </c>
      <c r="C79" s="87">
        <v>15161003129</v>
      </c>
      <c r="D79" s="87" t="s">
        <v>3380</v>
      </c>
      <c r="E79" s="93">
        <v>0.59375</v>
      </c>
      <c r="F79" s="87" t="s">
        <v>3273</v>
      </c>
      <c r="G79" s="94" t="s">
        <v>3381</v>
      </c>
      <c r="H79" s="95" t="s">
        <v>3342</v>
      </c>
      <c r="I79" s="111" t="s">
        <v>3274</v>
      </c>
      <c r="J79" s="113"/>
    </row>
    <row r="80" s="33" customFormat="1" customHeight="1" spans="1:10">
      <c r="A80" s="40">
        <v>44573</v>
      </c>
      <c r="B80" s="41" t="s">
        <v>3382</v>
      </c>
      <c r="C80" s="42">
        <v>18936092100</v>
      </c>
      <c r="D80" s="42" t="s">
        <v>3383</v>
      </c>
      <c r="E80" s="56">
        <v>0.625</v>
      </c>
      <c r="F80" s="42" t="s">
        <v>3273</v>
      </c>
      <c r="G80" s="68" t="s">
        <v>3384</v>
      </c>
      <c r="H80" s="72" t="s">
        <v>3344</v>
      </c>
      <c r="I80" s="111">
        <v>400</v>
      </c>
      <c r="J80" s="114"/>
    </row>
    <row r="81" s="33" customFormat="1" customHeight="1" spans="1:10">
      <c r="A81" s="40">
        <v>44573</v>
      </c>
      <c r="B81" s="41" t="s">
        <v>3385</v>
      </c>
      <c r="C81" s="42">
        <v>13599067968</v>
      </c>
      <c r="D81" s="42" t="s">
        <v>3386</v>
      </c>
      <c r="E81" s="56">
        <v>0.642361111111111</v>
      </c>
      <c r="F81" s="42" t="s">
        <v>3273</v>
      </c>
      <c r="G81" s="68" t="s">
        <v>3387</v>
      </c>
      <c r="H81" s="72" t="s">
        <v>3346</v>
      </c>
      <c r="I81" s="111">
        <v>400</v>
      </c>
      <c r="J81" s="114"/>
    </row>
    <row r="82" s="33" customFormat="1" customHeight="1" spans="1:10">
      <c r="A82" s="40">
        <v>44573</v>
      </c>
      <c r="B82" s="41" t="s">
        <v>3388</v>
      </c>
      <c r="C82" s="42">
        <v>13811480721</v>
      </c>
      <c r="D82" s="42" t="s">
        <v>3389</v>
      </c>
      <c r="E82" s="56">
        <v>0.652777777777778</v>
      </c>
      <c r="F82" s="42" t="s">
        <v>3273</v>
      </c>
      <c r="G82" s="68" t="s">
        <v>3390</v>
      </c>
      <c r="H82" s="72" t="s">
        <v>3349</v>
      </c>
      <c r="I82" s="111">
        <v>400</v>
      </c>
      <c r="J82" s="114"/>
    </row>
    <row r="83" s="33" customFormat="1" customHeight="1" spans="1:10">
      <c r="A83" s="40">
        <v>44573</v>
      </c>
      <c r="B83" s="41" t="s">
        <v>3391</v>
      </c>
      <c r="C83" s="42">
        <v>17744425522</v>
      </c>
      <c r="D83" s="42" t="s">
        <v>3392</v>
      </c>
      <c r="E83" s="56">
        <v>0.663194444444444</v>
      </c>
      <c r="F83" s="42" t="s">
        <v>3273</v>
      </c>
      <c r="G83" s="68" t="s">
        <v>3393</v>
      </c>
      <c r="H83" s="72" t="s">
        <v>3355</v>
      </c>
      <c r="I83" s="111">
        <v>400</v>
      </c>
      <c r="J83" s="114"/>
    </row>
    <row r="84" s="33" customFormat="1" ht="16" spans="1:10">
      <c r="A84" s="40">
        <v>44573</v>
      </c>
      <c r="B84" s="41" t="s">
        <v>3394</v>
      </c>
      <c r="C84" s="42">
        <v>15765508387</v>
      </c>
      <c r="D84" s="42" t="s">
        <v>1840</v>
      </c>
      <c r="E84" s="56">
        <v>0.680555555555555</v>
      </c>
      <c r="F84" s="42" t="s">
        <v>3273</v>
      </c>
      <c r="G84" s="68" t="s">
        <v>3381</v>
      </c>
      <c r="H84" s="72" t="s">
        <v>3358</v>
      </c>
      <c r="I84" s="111">
        <v>400</v>
      </c>
      <c r="J84" s="114"/>
    </row>
    <row r="85" s="33" customFormat="1" ht="16" spans="1:10">
      <c r="A85" s="40">
        <v>44573</v>
      </c>
      <c r="B85" s="41" t="s">
        <v>3395</v>
      </c>
      <c r="C85" s="42">
        <v>15547557744</v>
      </c>
      <c r="D85" s="42" t="s">
        <v>1754</v>
      </c>
      <c r="E85" s="56">
        <v>0.888888888888889</v>
      </c>
      <c r="F85" s="42" t="s">
        <v>3273</v>
      </c>
      <c r="G85" s="68" t="s">
        <v>3337</v>
      </c>
      <c r="H85" s="72" t="s">
        <v>3396</v>
      </c>
      <c r="I85" s="111">
        <v>400</v>
      </c>
      <c r="J85" s="114"/>
    </row>
    <row r="86" s="33" customFormat="1" ht="16" spans="1:10">
      <c r="A86" s="40">
        <v>44573</v>
      </c>
      <c r="B86" s="41" t="s">
        <v>3397</v>
      </c>
      <c r="C86" s="42">
        <v>15555518189</v>
      </c>
      <c r="D86" s="42" t="s">
        <v>1724</v>
      </c>
      <c r="E86" s="56">
        <v>0.927083333333333</v>
      </c>
      <c r="F86" s="42" t="s">
        <v>3273</v>
      </c>
      <c r="G86" s="68" t="s">
        <v>3384</v>
      </c>
      <c r="H86" s="72" t="s">
        <v>3398</v>
      </c>
      <c r="I86" s="115">
        <v>400</v>
      </c>
      <c r="J86" s="109"/>
    </row>
    <row r="87" s="33" customFormat="1" ht="16" spans="1:10">
      <c r="A87" s="40">
        <v>44573</v>
      </c>
      <c r="B87" s="39" t="s">
        <v>3399</v>
      </c>
      <c r="C87" s="38">
        <v>13220180611</v>
      </c>
      <c r="D87" s="38" t="s">
        <v>1649</v>
      </c>
      <c r="E87" s="56">
        <v>0.416666666666667</v>
      </c>
      <c r="F87" s="42" t="s">
        <v>3256</v>
      </c>
      <c r="G87" s="68" t="s">
        <v>3337</v>
      </c>
      <c r="H87" s="72" t="s">
        <v>3400</v>
      </c>
      <c r="I87" s="111">
        <v>400</v>
      </c>
      <c r="J87" s="116"/>
    </row>
    <row r="88" s="33" customFormat="1" ht="16" spans="1:10">
      <c r="A88" s="40">
        <v>44573</v>
      </c>
      <c r="B88" s="41" t="s">
        <v>3401</v>
      </c>
      <c r="C88" s="42">
        <v>15973190323</v>
      </c>
      <c r="D88" s="42" t="s">
        <v>3402</v>
      </c>
      <c r="E88" s="56">
        <v>0.4375</v>
      </c>
      <c r="F88" s="42" t="s">
        <v>3256</v>
      </c>
      <c r="G88" s="68" t="s">
        <v>3384</v>
      </c>
      <c r="H88" s="72" t="s">
        <v>3403</v>
      </c>
      <c r="I88" s="111">
        <v>400</v>
      </c>
      <c r="J88" s="109"/>
    </row>
    <row r="89" s="33" customFormat="1" ht="16" spans="1:10">
      <c r="A89" s="40">
        <v>44573</v>
      </c>
      <c r="B89" s="41" t="s">
        <v>1779</v>
      </c>
      <c r="C89" s="42">
        <v>15501116326</v>
      </c>
      <c r="D89" s="42" t="s">
        <v>3404</v>
      </c>
      <c r="E89" s="56">
        <v>0.447916666666667</v>
      </c>
      <c r="F89" s="42" t="s">
        <v>3256</v>
      </c>
      <c r="G89" s="68" t="s">
        <v>3077</v>
      </c>
      <c r="H89" s="71" t="s">
        <v>3405</v>
      </c>
      <c r="I89" s="117">
        <v>1200</v>
      </c>
      <c r="J89" s="58" t="s">
        <v>3406</v>
      </c>
    </row>
    <row r="90" s="33" customFormat="1" ht="16" spans="1:10">
      <c r="A90" s="40">
        <v>44573</v>
      </c>
      <c r="B90" s="41" t="s">
        <v>1816</v>
      </c>
      <c r="C90" s="42">
        <v>17611541413</v>
      </c>
      <c r="D90" s="42" t="s">
        <v>1636</v>
      </c>
      <c r="E90" s="56"/>
      <c r="F90" s="42"/>
      <c r="G90" s="68"/>
      <c r="H90" s="74"/>
      <c r="I90" s="118"/>
      <c r="J90" s="52"/>
    </row>
    <row r="91" s="33" customFormat="1" ht="16" spans="1:10">
      <c r="A91" s="40">
        <v>44573</v>
      </c>
      <c r="B91" s="41" t="s">
        <v>3407</v>
      </c>
      <c r="C91" s="42">
        <v>13810599588</v>
      </c>
      <c r="D91" s="42" t="s">
        <v>1797</v>
      </c>
      <c r="E91" s="56">
        <v>0.479166666666667</v>
      </c>
      <c r="F91" s="42" t="s">
        <v>3256</v>
      </c>
      <c r="G91" s="68" t="s">
        <v>3381</v>
      </c>
      <c r="H91" s="72" t="s">
        <v>3408</v>
      </c>
      <c r="I91" s="111">
        <v>400</v>
      </c>
      <c r="J91" s="57"/>
    </row>
    <row r="92" s="33" customFormat="1" ht="16" spans="1:10">
      <c r="A92" s="40">
        <v>44573</v>
      </c>
      <c r="B92" s="41" t="s">
        <v>3409</v>
      </c>
      <c r="C92" s="42">
        <v>13898171907</v>
      </c>
      <c r="D92" s="42" t="s">
        <v>1695</v>
      </c>
      <c r="E92" s="56">
        <v>0.510416666666667</v>
      </c>
      <c r="F92" s="42" t="s">
        <v>3256</v>
      </c>
      <c r="G92" s="96" t="s">
        <v>3337</v>
      </c>
      <c r="H92" s="97" t="s">
        <v>3410</v>
      </c>
      <c r="I92" s="117">
        <v>400</v>
      </c>
      <c r="J92" s="109"/>
    </row>
    <row r="93" s="33" customFormat="1" ht="16" spans="1:10">
      <c r="A93" s="40">
        <v>44573</v>
      </c>
      <c r="B93" s="41" t="s">
        <v>3411</v>
      </c>
      <c r="C93" s="42">
        <v>18740066758</v>
      </c>
      <c r="D93" s="42" t="s">
        <v>1695</v>
      </c>
      <c r="E93" s="56"/>
      <c r="F93" s="42"/>
      <c r="G93" s="96"/>
      <c r="H93" s="73"/>
      <c r="I93" s="118"/>
      <c r="J93" s="109"/>
    </row>
    <row r="94" s="33" customFormat="1" ht="16" spans="1:10">
      <c r="A94" s="40">
        <v>44573</v>
      </c>
      <c r="B94" s="41" t="s">
        <v>3412</v>
      </c>
      <c r="C94" s="42" t="s">
        <v>3413</v>
      </c>
      <c r="D94" s="42" t="s">
        <v>1695</v>
      </c>
      <c r="E94" s="56"/>
      <c r="F94" s="42"/>
      <c r="G94" s="96"/>
      <c r="H94" s="73"/>
      <c r="I94" s="117">
        <v>400</v>
      </c>
      <c r="J94" s="109"/>
    </row>
    <row r="95" s="33" customFormat="1" ht="16" spans="1:10">
      <c r="A95" s="40">
        <v>44573</v>
      </c>
      <c r="B95" s="41" t="s">
        <v>3414</v>
      </c>
      <c r="C95" s="42">
        <v>17310119003</v>
      </c>
      <c r="D95" s="42" t="s">
        <v>1695</v>
      </c>
      <c r="E95" s="56"/>
      <c r="F95" s="42"/>
      <c r="G95" s="96" t="s">
        <v>3415</v>
      </c>
      <c r="H95" s="73"/>
      <c r="I95" s="119"/>
      <c r="J95" s="109"/>
    </row>
    <row r="96" s="33" customFormat="1" ht="18" spans="1:10">
      <c r="A96" s="40">
        <v>44573</v>
      </c>
      <c r="B96" s="41" t="s">
        <v>3416</v>
      </c>
      <c r="C96" s="42">
        <v>13840411990</v>
      </c>
      <c r="D96" s="42" t="s">
        <v>1695</v>
      </c>
      <c r="E96" s="56"/>
      <c r="F96" s="42"/>
      <c r="G96" s="96"/>
      <c r="H96" s="74"/>
      <c r="I96" s="118"/>
      <c r="J96" s="109"/>
    </row>
    <row r="97" s="33" customFormat="1" ht="16" spans="1:10">
      <c r="A97" s="40">
        <v>44573</v>
      </c>
      <c r="B97" s="41" t="s">
        <v>3417</v>
      </c>
      <c r="C97" s="42">
        <v>17794554163</v>
      </c>
      <c r="D97" s="42" t="s">
        <v>3418</v>
      </c>
      <c r="E97" s="56">
        <v>0.59375</v>
      </c>
      <c r="F97" s="42" t="s">
        <v>3256</v>
      </c>
      <c r="G97" s="68" t="s">
        <v>3278</v>
      </c>
      <c r="H97" s="72" t="s">
        <v>3419</v>
      </c>
      <c r="I97" s="111">
        <v>400</v>
      </c>
      <c r="J97" s="109"/>
    </row>
    <row r="98" s="33" customFormat="1" ht="16" spans="1:10">
      <c r="A98" s="40">
        <v>44573</v>
      </c>
      <c r="B98" s="54" t="s">
        <v>3420</v>
      </c>
      <c r="C98" s="55">
        <v>15632637659</v>
      </c>
      <c r="D98" s="55" t="s">
        <v>1730</v>
      </c>
      <c r="E98" s="65">
        <v>0.607638888888889</v>
      </c>
      <c r="F98" s="55" t="s">
        <v>3256</v>
      </c>
      <c r="G98" s="66" t="s">
        <v>3337</v>
      </c>
      <c r="H98" s="75" t="s">
        <v>3421</v>
      </c>
      <c r="I98" s="111" t="s">
        <v>3274</v>
      </c>
      <c r="J98" s="120"/>
    </row>
    <row r="99" s="33" customFormat="1" ht="16" spans="1:10">
      <c r="A99" s="40">
        <v>44573</v>
      </c>
      <c r="B99" s="41" t="s">
        <v>3422</v>
      </c>
      <c r="C99" s="42">
        <v>13224336005</v>
      </c>
      <c r="D99" s="42" t="s">
        <v>1581</v>
      </c>
      <c r="E99" s="56">
        <v>0.618055555555556</v>
      </c>
      <c r="F99" s="42" t="s">
        <v>3256</v>
      </c>
      <c r="G99" s="68" t="s">
        <v>3415</v>
      </c>
      <c r="H99" s="72" t="s">
        <v>3423</v>
      </c>
      <c r="I99" s="111">
        <v>400</v>
      </c>
      <c r="J99" s="109"/>
    </row>
    <row r="100" s="33" customFormat="1" ht="17" spans="1:10">
      <c r="A100" s="40">
        <v>44573</v>
      </c>
      <c r="B100" s="41" t="s">
        <v>3424</v>
      </c>
      <c r="C100" s="42">
        <v>15628729555</v>
      </c>
      <c r="D100" s="42" t="s">
        <v>1987</v>
      </c>
      <c r="E100" s="56">
        <v>0.649305555555556</v>
      </c>
      <c r="F100" s="42" t="s">
        <v>3256</v>
      </c>
      <c r="G100" s="68"/>
      <c r="H100" s="71" t="s">
        <v>3425</v>
      </c>
      <c r="I100" s="117">
        <v>400</v>
      </c>
      <c r="J100" s="109"/>
    </row>
    <row r="101" s="33" customFormat="1" ht="16" spans="1:10">
      <c r="A101" s="40">
        <v>44573</v>
      </c>
      <c r="B101" s="41" t="s">
        <v>3426</v>
      </c>
      <c r="C101" s="42">
        <v>15216678692</v>
      </c>
      <c r="D101" s="42" t="s">
        <v>3427</v>
      </c>
      <c r="E101" s="56"/>
      <c r="F101" s="42"/>
      <c r="G101" s="68" t="s">
        <v>3428</v>
      </c>
      <c r="H101" s="73"/>
      <c r="I101" s="119"/>
      <c r="J101" s="109"/>
    </row>
    <row r="102" s="33" customFormat="1" ht="17" spans="1:10">
      <c r="A102" s="40">
        <v>44573</v>
      </c>
      <c r="B102" s="41" t="s">
        <v>3429</v>
      </c>
      <c r="C102" s="42">
        <v>15216601918</v>
      </c>
      <c r="D102" s="42" t="s">
        <v>1987</v>
      </c>
      <c r="E102" s="56"/>
      <c r="F102" s="42"/>
      <c r="G102" s="68"/>
      <c r="H102" s="74"/>
      <c r="I102" s="118"/>
      <c r="J102" s="109"/>
    </row>
    <row r="103" s="33" customFormat="1" ht="16" spans="1:10">
      <c r="A103" s="40">
        <v>44573</v>
      </c>
      <c r="B103" s="41" t="s">
        <v>3430</v>
      </c>
      <c r="C103" s="42">
        <v>18926240093</v>
      </c>
      <c r="D103" s="42" t="s">
        <v>3431</v>
      </c>
      <c r="E103" s="56">
        <v>0.670138888888889</v>
      </c>
      <c r="F103" s="42" t="s">
        <v>3256</v>
      </c>
      <c r="G103" s="68" t="s">
        <v>3432</v>
      </c>
      <c r="H103" s="72" t="s">
        <v>3433</v>
      </c>
      <c r="I103" s="111">
        <v>400</v>
      </c>
      <c r="J103" s="109"/>
    </row>
    <row r="104" s="33" customFormat="1" ht="16" spans="1:10">
      <c r="A104" s="40">
        <v>44573</v>
      </c>
      <c r="B104" s="41" t="s">
        <v>3434</v>
      </c>
      <c r="C104" s="42">
        <v>13811622395</v>
      </c>
      <c r="D104" s="42" t="s">
        <v>1764</v>
      </c>
      <c r="E104" s="56">
        <v>0.677083333333333</v>
      </c>
      <c r="F104" s="42" t="s">
        <v>3256</v>
      </c>
      <c r="G104" s="68" t="s">
        <v>3077</v>
      </c>
      <c r="H104" s="72" t="s">
        <v>3435</v>
      </c>
      <c r="I104" s="111">
        <v>400</v>
      </c>
      <c r="J104" s="109"/>
    </row>
    <row r="105" s="33" customFormat="1" ht="16" spans="1:10">
      <c r="A105" s="40">
        <v>44573</v>
      </c>
      <c r="B105" s="41" t="s">
        <v>1831</v>
      </c>
      <c r="C105" s="42">
        <v>13513153402</v>
      </c>
      <c r="D105" s="42" t="s">
        <v>3436</v>
      </c>
      <c r="E105" s="56">
        <v>0.704861111111111</v>
      </c>
      <c r="F105" s="42" t="s">
        <v>3256</v>
      </c>
      <c r="G105" s="68" t="s">
        <v>3337</v>
      </c>
      <c r="H105" s="72" t="s">
        <v>3437</v>
      </c>
      <c r="I105" s="111">
        <v>400</v>
      </c>
      <c r="J105" s="108"/>
    </row>
    <row r="106" s="33" customFormat="1" ht="16" spans="1:10">
      <c r="A106" s="40">
        <v>44573</v>
      </c>
      <c r="B106" s="41" t="s">
        <v>3438</v>
      </c>
      <c r="C106" s="42">
        <v>15941489961</v>
      </c>
      <c r="D106" s="42" t="s">
        <v>2150</v>
      </c>
      <c r="E106" s="56">
        <v>0.708333333333333</v>
      </c>
      <c r="F106" s="42" t="s">
        <v>3256</v>
      </c>
      <c r="G106" s="68" t="s">
        <v>3384</v>
      </c>
      <c r="H106" s="72" t="s">
        <v>3439</v>
      </c>
      <c r="I106" s="52">
        <v>1200</v>
      </c>
      <c r="J106" s="57" t="s">
        <v>3406</v>
      </c>
    </row>
    <row r="107" s="33" customFormat="1" ht="17" spans="1:10">
      <c r="A107" s="40">
        <v>44573</v>
      </c>
      <c r="B107" s="41" t="s">
        <v>3370</v>
      </c>
      <c r="C107" s="42">
        <v>15605879960</v>
      </c>
      <c r="D107" s="42" t="s">
        <v>1824</v>
      </c>
      <c r="E107" s="56">
        <v>0.725694444444445</v>
      </c>
      <c r="F107" s="42" t="s">
        <v>3256</v>
      </c>
      <c r="G107" s="68" t="s">
        <v>3149</v>
      </c>
      <c r="H107" s="72" t="s">
        <v>3440</v>
      </c>
      <c r="I107" s="111">
        <v>400</v>
      </c>
      <c r="J107" s="121"/>
    </row>
    <row r="108" s="33" customFormat="1" ht="16" spans="1:10">
      <c r="A108" s="40">
        <v>44573</v>
      </c>
      <c r="B108" s="41" t="s">
        <v>3441</v>
      </c>
      <c r="C108" s="42">
        <v>15757161035</v>
      </c>
      <c r="D108" s="42" t="s">
        <v>1824</v>
      </c>
      <c r="E108" s="56">
        <v>0.725694444444445</v>
      </c>
      <c r="F108" s="42" t="s">
        <v>3256</v>
      </c>
      <c r="G108" s="68" t="s">
        <v>3415</v>
      </c>
      <c r="H108" s="72" t="s">
        <v>3442</v>
      </c>
      <c r="I108" s="111">
        <v>400</v>
      </c>
      <c r="J108" s="109"/>
    </row>
    <row r="109" s="33" customFormat="1" ht="16" spans="1:10">
      <c r="A109" s="40">
        <v>44573</v>
      </c>
      <c r="B109" s="41" t="s">
        <v>3443</v>
      </c>
      <c r="C109" s="42">
        <v>17767823337</v>
      </c>
      <c r="D109" s="42" t="s">
        <v>2186</v>
      </c>
      <c r="E109" s="56">
        <v>0.746527777777778</v>
      </c>
      <c r="F109" s="42" t="s">
        <v>3256</v>
      </c>
      <c r="G109" s="68" t="s">
        <v>3387</v>
      </c>
      <c r="H109" s="72" t="s">
        <v>3313</v>
      </c>
      <c r="I109" s="111">
        <v>400</v>
      </c>
      <c r="J109" s="109"/>
    </row>
    <row r="110" s="33" customFormat="1" ht="17" spans="1:10">
      <c r="A110" s="40">
        <v>44573</v>
      </c>
      <c r="B110" s="41" t="s">
        <v>3444</v>
      </c>
      <c r="C110" s="42">
        <v>15242594395</v>
      </c>
      <c r="D110" s="42" t="s">
        <v>1665</v>
      </c>
      <c r="E110" s="56">
        <v>0.840277777777778</v>
      </c>
      <c r="F110" s="42" t="s">
        <v>3256</v>
      </c>
      <c r="G110" s="68" t="s">
        <v>3445</v>
      </c>
      <c r="H110" s="71" t="s">
        <v>3446</v>
      </c>
      <c r="I110" s="111">
        <v>400</v>
      </c>
      <c r="J110" s="109"/>
    </row>
    <row r="111" s="33" customFormat="1" ht="16" spans="1:10">
      <c r="A111" s="40">
        <v>44573</v>
      </c>
      <c r="B111" s="86" t="s">
        <v>3447</v>
      </c>
      <c r="C111" s="86">
        <v>15559357625</v>
      </c>
      <c r="D111" s="86" t="s">
        <v>2105</v>
      </c>
      <c r="E111" s="98">
        <v>0.760416666666667</v>
      </c>
      <c r="F111" s="86" t="s">
        <v>3256</v>
      </c>
      <c r="G111" s="99" t="s">
        <v>3445</v>
      </c>
      <c r="H111" s="100" t="s">
        <v>3448</v>
      </c>
      <c r="I111" s="111" t="s">
        <v>3274</v>
      </c>
      <c r="J111" s="122"/>
    </row>
    <row r="112" s="33" customFormat="1" ht="16" spans="1:10">
      <c r="A112" s="40">
        <v>44573</v>
      </c>
      <c r="B112" s="41" t="s">
        <v>3449</v>
      </c>
      <c r="C112" s="42">
        <v>18397200939</v>
      </c>
      <c r="D112" s="42" t="s">
        <v>1838</v>
      </c>
      <c r="E112" s="56">
        <v>0.770833333333333</v>
      </c>
      <c r="F112" s="42" t="s">
        <v>3256</v>
      </c>
      <c r="G112" s="68" t="s">
        <v>3337</v>
      </c>
      <c r="H112" s="71" t="s">
        <v>3450</v>
      </c>
      <c r="I112" s="111">
        <v>400</v>
      </c>
      <c r="J112" s="109"/>
    </row>
    <row r="113" s="33" customFormat="1" ht="16" spans="1:10">
      <c r="A113" s="40">
        <v>44573</v>
      </c>
      <c r="B113" s="41" t="s">
        <v>3451</v>
      </c>
      <c r="C113" s="42">
        <v>17725603007</v>
      </c>
      <c r="D113" s="42" t="s">
        <v>1593</v>
      </c>
      <c r="E113" s="56">
        <v>0.777777777777778</v>
      </c>
      <c r="F113" s="42" t="s">
        <v>3256</v>
      </c>
      <c r="G113" s="68" t="s">
        <v>3452</v>
      </c>
      <c r="H113" s="72" t="s">
        <v>3453</v>
      </c>
      <c r="I113" s="111">
        <v>400</v>
      </c>
      <c r="J113" s="109"/>
    </row>
    <row r="114" s="33" customFormat="1" ht="16" spans="1:10">
      <c r="A114" s="40">
        <v>44573</v>
      </c>
      <c r="B114" s="41" t="s">
        <v>3454</v>
      </c>
      <c r="C114" s="42">
        <v>15865287750</v>
      </c>
      <c r="D114" s="42" t="s">
        <v>2147</v>
      </c>
      <c r="E114" s="56">
        <v>0.788194444444445</v>
      </c>
      <c r="F114" s="42" t="s">
        <v>3256</v>
      </c>
      <c r="G114" s="68" t="s">
        <v>3455</v>
      </c>
      <c r="H114" s="72" t="s">
        <v>3456</v>
      </c>
      <c r="I114" s="111">
        <v>1200</v>
      </c>
      <c r="J114" s="57" t="s">
        <v>3406</v>
      </c>
    </row>
    <row r="115" s="33" customFormat="1" ht="16" spans="1:10">
      <c r="A115" s="40">
        <v>44573</v>
      </c>
      <c r="B115" s="41" t="s">
        <v>3457</v>
      </c>
      <c r="C115" s="42">
        <v>13002444686</v>
      </c>
      <c r="D115" s="42" t="s">
        <v>1857</v>
      </c>
      <c r="E115" s="56">
        <v>0.826388888888889</v>
      </c>
      <c r="F115" s="42" t="s">
        <v>3256</v>
      </c>
      <c r="G115" s="68" t="s">
        <v>3009</v>
      </c>
      <c r="H115" s="72" t="s">
        <v>3458</v>
      </c>
      <c r="I115" s="111">
        <v>400</v>
      </c>
      <c r="J115" s="110"/>
    </row>
    <row r="116" s="33" customFormat="1" ht="16" spans="1:10">
      <c r="A116" s="40">
        <v>44573</v>
      </c>
      <c r="B116" s="41" t="s">
        <v>3459</v>
      </c>
      <c r="C116" s="42">
        <v>15873982676</v>
      </c>
      <c r="D116" s="42" t="s">
        <v>3460</v>
      </c>
      <c r="E116" s="56">
        <v>0.840277777777778</v>
      </c>
      <c r="F116" s="42" t="s">
        <v>3256</v>
      </c>
      <c r="G116" s="68" t="s">
        <v>3077</v>
      </c>
      <c r="H116" s="72" t="s">
        <v>3461</v>
      </c>
      <c r="I116" s="111">
        <v>400</v>
      </c>
      <c r="J116" s="109"/>
    </row>
    <row r="117" s="33" customFormat="1" ht="16" spans="1:10">
      <c r="A117" s="40">
        <v>44573</v>
      </c>
      <c r="B117" s="41" t="s">
        <v>3462</v>
      </c>
      <c r="C117" s="42">
        <v>15272608823</v>
      </c>
      <c r="D117" s="42" t="s">
        <v>3463</v>
      </c>
      <c r="E117" s="56">
        <v>0.875</v>
      </c>
      <c r="F117" s="42" t="s">
        <v>3256</v>
      </c>
      <c r="G117" s="68" t="s">
        <v>3464</v>
      </c>
      <c r="H117" s="72" t="s">
        <v>3465</v>
      </c>
      <c r="I117" s="111">
        <v>400</v>
      </c>
      <c r="J117" s="109"/>
    </row>
    <row r="118" s="33" customFormat="1" ht="16" spans="1:10">
      <c r="A118" s="40">
        <v>44573</v>
      </c>
      <c r="B118" s="41" t="s">
        <v>3466</v>
      </c>
      <c r="C118" s="42">
        <v>18686724357</v>
      </c>
      <c r="D118" s="42" t="s">
        <v>3467</v>
      </c>
      <c r="E118" s="56">
        <v>0.982638888888889</v>
      </c>
      <c r="F118" s="42" t="s">
        <v>3256</v>
      </c>
      <c r="G118" s="68" t="s">
        <v>3464</v>
      </c>
      <c r="H118" s="72" t="s">
        <v>3468</v>
      </c>
      <c r="I118" s="111">
        <v>400</v>
      </c>
      <c r="J118" s="109"/>
    </row>
    <row r="119" s="33" customFormat="1" ht="16" spans="1:10">
      <c r="A119" s="40">
        <v>44573</v>
      </c>
      <c r="B119" s="41" t="s">
        <v>3469</v>
      </c>
      <c r="C119" s="42">
        <v>13163425676</v>
      </c>
      <c r="D119" s="42" t="s">
        <v>2111</v>
      </c>
      <c r="E119" s="56">
        <v>0.0625</v>
      </c>
      <c r="F119" s="42" t="s">
        <v>3256</v>
      </c>
      <c r="G119" s="68" t="s">
        <v>3464</v>
      </c>
      <c r="H119" s="72" t="s">
        <v>3470</v>
      </c>
      <c r="I119" s="111">
        <v>400</v>
      </c>
      <c r="J119" s="109"/>
    </row>
    <row r="120" s="33" customFormat="1" ht="16" spans="1:10">
      <c r="A120" s="40">
        <v>44573</v>
      </c>
      <c r="B120" s="41" t="s">
        <v>3471</v>
      </c>
      <c r="C120" s="42">
        <v>17310230558</v>
      </c>
      <c r="D120" s="42" t="s">
        <v>3472</v>
      </c>
      <c r="E120" s="56">
        <v>0.54375</v>
      </c>
      <c r="F120" s="42" t="s">
        <v>3315</v>
      </c>
      <c r="G120" s="68" t="s">
        <v>3351</v>
      </c>
      <c r="H120" s="72" t="s">
        <v>3473</v>
      </c>
      <c r="I120" s="111">
        <v>400</v>
      </c>
      <c r="J120" s="123"/>
    </row>
    <row r="121" s="33" customFormat="1" ht="16" spans="1:10">
      <c r="A121" s="40">
        <v>44573</v>
      </c>
      <c r="B121" s="41" t="s">
        <v>3474</v>
      </c>
      <c r="C121" s="42">
        <v>13628393813</v>
      </c>
      <c r="D121" s="42" t="s">
        <v>3475</v>
      </c>
      <c r="E121" s="56">
        <v>0.661111111111111</v>
      </c>
      <c r="F121" s="42" t="s">
        <v>3315</v>
      </c>
      <c r="G121" s="68" t="s">
        <v>3351</v>
      </c>
      <c r="H121" s="72" t="s">
        <v>3476</v>
      </c>
      <c r="I121" s="111">
        <v>400</v>
      </c>
      <c r="J121" s="109"/>
    </row>
    <row r="122" s="33" customFormat="1" ht="16" spans="1:10">
      <c r="A122" s="40">
        <v>44573</v>
      </c>
      <c r="B122" s="41" t="s">
        <v>3116</v>
      </c>
      <c r="C122" s="42"/>
      <c r="D122" s="42" t="s">
        <v>3477</v>
      </c>
      <c r="E122" s="42"/>
      <c r="F122" s="42"/>
      <c r="G122" s="42"/>
      <c r="H122" s="42"/>
      <c r="I122" s="42"/>
      <c r="J122" s="57"/>
    </row>
    <row r="123" s="33" customFormat="1" ht="16" spans="1:10">
      <c r="A123" s="40">
        <v>44573</v>
      </c>
      <c r="B123" s="39" t="s">
        <v>3478</v>
      </c>
      <c r="C123" s="38">
        <v>18339920741</v>
      </c>
      <c r="D123" s="38" t="s">
        <v>3479</v>
      </c>
      <c r="E123" s="42"/>
      <c r="F123" s="42"/>
      <c r="G123" s="42"/>
      <c r="H123" s="42"/>
      <c r="I123" s="42"/>
      <c r="J123" s="57"/>
    </row>
    <row r="124" s="33" customFormat="1" ht="17.75" spans="1:10">
      <c r="A124" s="44">
        <v>44573</v>
      </c>
      <c r="B124" s="45" t="s">
        <v>3480</v>
      </c>
      <c r="C124" s="46">
        <v>18328376537</v>
      </c>
      <c r="D124" s="46" t="s">
        <v>3479</v>
      </c>
      <c r="E124" s="46"/>
      <c r="F124" s="46"/>
      <c r="G124" s="46"/>
      <c r="H124" s="46"/>
      <c r="I124" s="46"/>
      <c r="J124" s="60"/>
    </row>
    <row r="125" s="35" customFormat="1" ht="15.2" spans="1:10">
      <c r="A125" s="88"/>
      <c r="B125" s="48"/>
      <c r="C125" s="49"/>
      <c r="D125" s="49"/>
      <c r="E125" s="61"/>
      <c r="F125" s="49"/>
      <c r="G125" s="62"/>
      <c r="H125" s="101"/>
      <c r="I125" s="58"/>
      <c r="J125" s="49"/>
    </row>
    <row r="126" s="35" customFormat="1" ht="17" spans="1:10">
      <c r="A126" s="40">
        <v>44574</v>
      </c>
      <c r="B126" s="51" t="s">
        <v>3481</v>
      </c>
      <c r="C126" s="52">
        <v>15657137561</v>
      </c>
      <c r="D126" s="52" t="s">
        <v>3482</v>
      </c>
      <c r="E126" s="63">
        <v>0.378472222222222</v>
      </c>
      <c r="F126" s="52" t="s">
        <v>3256</v>
      </c>
      <c r="G126" s="64" t="s">
        <v>3483</v>
      </c>
      <c r="H126" s="101" t="s">
        <v>3219</v>
      </c>
      <c r="I126" s="58">
        <v>400</v>
      </c>
      <c r="J126" s="52" t="s">
        <v>3484</v>
      </c>
    </row>
    <row r="127" s="35" customFormat="1" ht="16" spans="1:10">
      <c r="A127" s="40">
        <v>44574</v>
      </c>
      <c r="B127" s="41" t="s">
        <v>3485</v>
      </c>
      <c r="C127" s="42">
        <v>18255023798</v>
      </c>
      <c r="D127" s="42" t="s">
        <v>3482</v>
      </c>
      <c r="E127" s="56">
        <v>0.378472222222222</v>
      </c>
      <c r="F127" s="42" t="s">
        <v>3256</v>
      </c>
      <c r="G127" s="57"/>
      <c r="H127" s="102"/>
      <c r="I127" s="52"/>
      <c r="J127" s="42" t="s">
        <v>3484</v>
      </c>
    </row>
    <row r="128" s="35" customFormat="1" ht="16" spans="1:10">
      <c r="A128" s="40">
        <v>44574</v>
      </c>
      <c r="B128" s="41" t="s">
        <v>3486</v>
      </c>
      <c r="C128" s="42">
        <v>15198788360</v>
      </c>
      <c r="D128" s="42" t="s">
        <v>1808</v>
      </c>
      <c r="E128" s="56">
        <v>0.4375</v>
      </c>
      <c r="F128" s="42" t="s">
        <v>3256</v>
      </c>
      <c r="G128" s="57" t="s">
        <v>2954</v>
      </c>
      <c r="H128" s="103" t="s">
        <v>3219</v>
      </c>
      <c r="I128" s="42">
        <v>400</v>
      </c>
      <c r="J128" s="42" t="s">
        <v>3484</v>
      </c>
    </row>
    <row r="129" s="35" customFormat="1" ht="16" spans="1:10">
      <c r="A129" s="40">
        <v>44574</v>
      </c>
      <c r="B129" s="41" t="s">
        <v>3487</v>
      </c>
      <c r="C129" s="42">
        <v>17779874433</v>
      </c>
      <c r="D129" s="42" t="s">
        <v>3488</v>
      </c>
      <c r="E129" s="56">
        <v>0.440972222222222</v>
      </c>
      <c r="F129" s="42" t="s">
        <v>3256</v>
      </c>
      <c r="G129" s="57" t="s">
        <v>3489</v>
      </c>
      <c r="H129" s="103" t="s">
        <v>3219</v>
      </c>
      <c r="I129" s="42">
        <v>400</v>
      </c>
      <c r="J129" s="42" t="s">
        <v>3484</v>
      </c>
    </row>
    <row r="130" s="35" customFormat="1" ht="16" spans="1:10">
      <c r="A130" s="40">
        <v>44574</v>
      </c>
      <c r="B130" s="41" t="s">
        <v>3490</v>
      </c>
      <c r="C130" s="42">
        <v>15996544132</v>
      </c>
      <c r="D130" s="42" t="s">
        <v>1821</v>
      </c>
      <c r="E130" s="56">
        <v>0.451388888888889</v>
      </c>
      <c r="F130" s="42" t="s">
        <v>3256</v>
      </c>
      <c r="G130" s="57" t="s">
        <v>3337</v>
      </c>
      <c r="H130" s="103" t="s">
        <v>3219</v>
      </c>
      <c r="I130" s="42">
        <v>400</v>
      </c>
      <c r="J130" s="42" t="s">
        <v>3484</v>
      </c>
    </row>
    <row r="131" s="35" customFormat="1" ht="17" spans="1:10">
      <c r="A131" s="40">
        <v>44574</v>
      </c>
      <c r="B131" s="41" t="s">
        <v>3491</v>
      </c>
      <c r="C131" s="42">
        <v>19179451603</v>
      </c>
      <c r="D131" s="42" t="s">
        <v>1727</v>
      </c>
      <c r="E131" s="56">
        <v>0.454861111111111</v>
      </c>
      <c r="F131" s="42" t="s">
        <v>3256</v>
      </c>
      <c r="G131" s="57" t="s">
        <v>3384</v>
      </c>
      <c r="H131" s="103" t="s">
        <v>3219</v>
      </c>
      <c r="I131" s="42">
        <v>400</v>
      </c>
      <c r="J131" s="42" t="s">
        <v>3484</v>
      </c>
    </row>
    <row r="132" s="35" customFormat="1" ht="16" spans="1:10">
      <c r="A132" s="40">
        <v>44574</v>
      </c>
      <c r="B132" s="41" t="s">
        <v>3492</v>
      </c>
      <c r="C132" s="42">
        <v>15527928792</v>
      </c>
      <c r="D132" s="42" t="s">
        <v>3493</v>
      </c>
      <c r="E132" s="56">
        <v>0.465277777777778</v>
      </c>
      <c r="F132" s="42" t="s">
        <v>3264</v>
      </c>
      <c r="G132" s="57" t="s">
        <v>3494</v>
      </c>
      <c r="H132" s="124" t="s">
        <v>3219</v>
      </c>
      <c r="I132" s="52">
        <v>850</v>
      </c>
      <c r="J132" s="42" t="s">
        <v>3495</v>
      </c>
    </row>
    <row r="133" s="35" customFormat="1" ht="31" spans="1:10">
      <c r="A133" s="40">
        <v>44574</v>
      </c>
      <c r="B133" s="41" t="s">
        <v>3496</v>
      </c>
      <c r="C133" s="42">
        <v>15907986606</v>
      </c>
      <c r="D133" s="42" t="s">
        <v>3497</v>
      </c>
      <c r="E133" s="56">
        <v>0.548611111111111</v>
      </c>
      <c r="F133" s="42" t="s">
        <v>3256</v>
      </c>
      <c r="G133" s="57" t="s">
        <v>3168</v>
      </c>
      <c r="H133" s="103" t="s">
        <v>3219</v>
      </c>
      <c r="I133" s="42">
        <v>1200</v>
      </c>
      <c r="J133" s="41" t="s">
        <v>3498</v>
      </c>
    </row>
    <row r="134" s="35" customFormat="1" ht="31" spans="1:10">
      <c r="A134" s="40">
        <v>44574</v>
      </c>
      <c r="B134" s="41" t="s">
        <v>3499</v>
      </c>
      <c r="C134" s="42">
        <v>13796987687</v>
      </c>
      <c r="D134" s="42" t="s">
        <v>2121</v>
      </c>
      <c r="E134" s="56">
        <v>0.513888888888889</v>
      </c>
      <c r="F134" s="42" t="s">
        <v>3256</v>
      </c>
      <c r="G134" s="57" t="s">
        <v>3464</v>
      </c>
      <c r="H134" s="103" t="s">
        <v>3219</v>
      </c>
      <c r="I134" s="42">
        <v>1200</v>
      </c>
      <c r="J134" s="41" t="s">
        <v>3500</v>
      </c>
    </row>
    <row r="135" s="35" customFormat="1" ht="31" spans="1:10">
      <c r="A135" s="40">
        <v>44574</v>
      </c>
      <c r="B135" s="41" t="s">
        <v>3501</v>
      </c>
      <c r="C135" s="42">
        <v>13501982862</v>
      </c>
      <c r="D135" s="42" t="s">
        <v>3502</v>
      </c>
      <c r="E135" s="56">
        <v>0.659027777777778</v>
      </c>
      <c r="F135" s="42" t="s">
        <v>3256</v>
      </c>
      <c r="G135" s="57" t="s">
        <v>3483</v>
      </c>
      <c r="H135" s="103" t="s">
        <v>3219</v>
      </c>
      <c r="I135" s="42">
        <v>1200</v>
      </c>
      <c r="J135" s="41" t="s">
        <v>3503</v>
      </c>
    </row>
    <row r="136" s="35" customFormat="1" ht="31" spans="1:10">
      <c r="A136" s="40">
        <v>44574</v>
      </c>
      <c r="B136" s="41" t="s">
        <v>3382</v>
      </c>
      <c r="C136" s="42">
        <v>18936092100</v>
      </c>
      <c r="D136" s="42" t="s">
        <v>3504</v>
      </c>
      <c r="E136" s="56">
        <v>0.576388888888889</v>
      </c>
      <c r="F136" s="42" t="s">
        <v>3256</v>
      </c>
      <c r="G136" s="57" t="s">
        <v>3337</v>
      </c>
      <c r="H136" s="101" t="s">
        <v>3219</v>
      </c>
      <c r="I136" s="42">
        <v>1200</v>
      </c>
      <c r="J136" s="41" t="s">
        <v>3505</v>
      </c>
    </row>
    <row r="137" s="35" customFormat="1" ht="16" spans="1:10">
      <c r="A137" s="40">
        <v>44574</v>
      </c>
      <c r="B137" s="41" t="s">
        <v>3176</v>
      </c>
      <c r="C137" s="42">
        <v>18369836360</v>
      </c>
      <c r="D137" s="42" t="s">
        <v>3506</v>
      </c>
      <c r="E137" s="42" t="s">
        <v>3507</v>
      </c>
      <c r="F137" s="42" t="s">
        <v>3273</v>
      </c>
      <c r="G137" s="57" t="s">
        <v>2954</v>
      </c>
      <c r="H137" s="125" t="s">
        <v>3219</v>
      </c>
      <c r="I137" s="58">
        <v>1200</v>
      </c>
      <c r="J137" s="41" t="s">
        <v>3508</v>
      </c>
    </row>
    <row r="138" s="35" customFormat="1" ht="16" spans="1:10">
      <c r="A138" s="40">
        <v>44574</v>
      </c>
      <c r="B138" s="41" t="s">
        <v>3176</v>
      </c>
      <c r="C138" s="42">
        <v>15210512138</v>
      </c>
      <c r="D138" s="42" t="s">
        <v>1848</v>
      </c>
      <c r="E138" s="42" t="s">
        <v>3507</v>
      </c>
      <c r="F138" s="42" t="s">
        <v>3273</v>
      </c>
      <c r="G138" s="57"/>
      <c r="H138" s="126"/>
      <c r="I138" s="52"/>
      <c r="J138" s="41"/>
    </row>
    <row r="139" s="35" customFormat="1" ht="16" spans="1:10">
      <c r="A139" s="40">
        <v>44574</v>
      </c>
      <c r="B139" s="41" t="s">
        <v>3509</v>
      </c>
      <c r="C139" s="42">
        <v>18622066655</v>
      </c>
      <c r="D139" s="42" t="s">
        <v>1575</v>
      </c>
      <c r="E139" s="56">
        <v>0.631944444444444</v>
      </c>
      <c r="F139" s="42" t="s">
        <v>3256</v>
      </c>
      <c r="G139" s="57" t="s">
        <v>3489</v>
      </c>
      <c r="H139" s="103" t="s">
        <v>3219</v>
      </c>
      <c r="I139" s="42">
        <v>400</v>
      </c>
      <c r="J139" s="42" t="s">
        <v>3510</v>
      </c>
    </row>
    <row r="140" s="35" customFormat="1" ht="16" spans="1:10">
      <c r="A140" s="40">
        <v>44574</v>
      </c>
      <c r="B140" s="41" t="s">
        <v>3511</v>
      </c>
      <c r="C140" s="42">
        <v>18230356555</v>
      </c>
      <c r="D140" s="42" t="s">
        <v>3512</v>
      </c>
      <c r="E140" s="56">
        <v>0.680555555555556</v>
      </c>
      <c r="F140" s="42" t="s">
        <v>3256</v>
      </c>
      <c r="G140" s="57" t="s">
        <v>3513</v>
      </c>
      <c r="H140" s="103" t="s">
        <v>3219</v>
      </c>
      <c r="I140" s="42">
        <v>400</v>
      </c>
      <c r="J140" s="42" t="s">
        <v>3484</v>
      </c>
    </row>
    <row r="141" s="35" customFormat="1" ht="16" spans="1:10">
      <c r="A141" s="40">
        <v>44574</v>
      </c>
      <c r="B141" s="41" t="s">
        <v>3514</v>
      </c>
      <c r="C141" s="42">
        <v>17665312549</v>
      </c>
      <c r="D141" s="42" t="s">
        <v>3515</v>
      </c>
      <c r="E141" s="56">
        <v>0.836805555555555</v>
      </c>
      <c r="F141" s="42" t="s">
        <v>3273</v>
      </c>
      <c r="G141" s="57" t="s">
        <v>3384</v>
      </c>
      <c r="H141" s="127" t="s">
        <v>3219</v>
      </c>
      <c r="I141" s="42">
        <v>400</v>
      </c>
      <c r="J141" s="42" t="s">
        <v>3484</v>
      </c>
    </row>
    <row r="142" s="35" customFormat="1" ht="16" spans="1:10">
      <c r="A142" s="40">
        <v>44574</v>
      </c>
      <c r="B142" s="41" t="s">
        <v>3516</v>
      </c>
      <c r="C142" s="42">
        <v>18519831126</v>
      </c>
      <c r="D142" s="42" t="s">
        <v>1903</v>
      </c>
      <c r="E142" s="56">
        <v>0.864583333333333</v>
      </c>
      <c r="F142" s="42" t="s">
        <v>3256</v>
      </c>
      <c r="G142" s="57" t="s">
        <v>3489</v>
      </c>
      <c r="H142" s="103" t="s">
        <v>3219</v>
      </c>
      <c r="I142" s="42">
        <v>400</v>
      </c>
      <c r="J142" s="42" t="s">
        <v>3484</v>
      </c>
    </row>
    <row r="143" s="35" customFormat="1" ht="16" spans="1:10">
      <c r="A143" s="40">
        <v>44574</v>
      </c>
      <c r="B143" s="41" t="s">
        <v>3517</v>
      </c>
      <c r="C143" s="42">
        <v>18163637636</v>
      </c>
      <c r="D143" s="42" t="s">
        <v>1654</v>
      </c>
      <c r="E143" s="42" t="s">
        <v>3518</v>
      </c>
      <c r="F143" s="42" t="s">
        <v>3256</v>
      </c>
      <c r="G143" s="57" t="s">
        <v>3384</v>
      </c>
      <c r="H143" s="101" t="s">
        <v>3219</v>
      </c>
      <c r="I143" s="58">
        <v>400</v>
      </c>
      <c r="J143" s="42" t="s">
        <v>3484</v>
      </c>
    </row>
    <row r="144" s="35" customFormat="1" ht="16" spans="1:10">
      <c r="A144" s="40">
        <v>44574</v>
      </c>
      <c r="B144" s="41" t="s">
        <v>3519</v>
      </c>
      <c r="C144" s="42">
        <v>15976916422</v>
      </c>
      <c r="D144" s="42" t="s">
        <v>1654</v>
      </c>
      <c r="E144" s="42" t="s">
        <v>3518</v>
      </c>
      <c r="F144" s="42" t="s">
        <v>3256</v>
      </c>
      <c r="G144" s="57"/>
      <c r="H144" s="102"/>
      <c r="I144" s="52"/>
      <c r="J144" s="42"/>
    </row>
    <row r="145" s="35" customFormat="1" ht="17" spans="1:10">
      <c r="A145" s="40">
        <v>44574</v>
      </c>
      <c r="B145" s="41" t="s">
        <v>3520</v>
      </c>
      <c r="C145" s="42">
        <v>17602312306</v>
      </c>
      <c r="D145" s="42" t="s">
        <v>3521</v>
      </c>
      <c r="E145" s="56">
        <v>0.338888888888889</v>
      </c>
      <c r="F145" s="42" t="s">
        <v>3315</v>
      </c>
      <c r="G145" s="57" t="s">
        <v>3077</v>
      </c>
      <c r="H145" s="124" t="s">
        <v>3219</v>
      </c>
      <c r="I145" s="42">
        <v>400</v>
      </c>
      <c r="J145" s="42" t="s">
        <v>3484</v>
      </c>
    </row>
    <row r="146" s="35" customFormat="1" ht="16" spans="1:10">
      <c r="A146" s="40">
        <v>44574</v>
      </c>
      <c r="B146" s="41" t="s">
        <v>3522</v>
      </c>
      <c r="C146" s="42">
        <v>18468012024</v>
      </c>
      <c r="D146" s="42" t="s">
        <v>3523</v>
      </c>
      <c r="E146" s="56">
        <v>0.415277777777778</v>
      </c>
      <c r="F146" s="42" t="s">
        <v>3315</v>
      </c>
      <c r="G146" s="57" t="s">
        <v>3077</v>
      </c>
      <c r="H146" s="103" t="s">
        <v>3219</v>
      </c>
      <c r="I146" s="42">
        <v>400</v>
      </c>
      <c r="J146" s="42" t="s">
        <v>3484</v>
      </c>
    </row>
    <row r="147" s="35" customFormat="1" ht="16.75" spans="1:10">
      <c r="A147" s="44">
        <v>44574</v>
      </c>
      <c r="B147" s="45" t="s">
        <v>3524</v>
      </c>
      <c r="C147" s="46">
        <v>15289674921</v>
      </c>
      <c r="D147" s="46" t="s">
        <v>3525</v>
      </c>
      <c r="E147" s="59">
        <v>0.727083333333333</v>
      </c>
      <c r="F147" s="46" t="s">
        <v>3315</v>
      </c>
      <c r="G147" s="60" t="s">
        <v>3077</v>
      </c>
      <c r="H147" s="128" t="s">
        <v>3219</v>
      </c>
      <c r="I147" s="46">
        <v>400</v>
      </c>
      <c r="J147" s="46" t="s">
        <v>3484</v>
      </c>
    </row>
    <row r="148" s="35" customFormat="1" ht="16" spans="1:10">
      <c r="A148" s="50">
        <v>44575</v>
      </c>
      <c r="B148" s="51" t="s">
        <v>3526</v>
      </c>
      <c r="C148" s="52">
        <v>13678724334</v>
      </c>
      <c r="D148" s="52" t="s">
        <v>3527</v>
      </c>
      <c r="E148" s="63">
        <v>0.357638888888889</v>
      </c>
      <c r="F148" s="52" t="s">
        <v>3528</v>
      </c>
      <c r="G148" s="64" t="s">
        <v>3494</v>
      </c>
      <c r="H148" s="102" t="s">
        <v>3219</v>
      </c>
      <c r="I148" s="52">
        <v>850</v>
      </c>
      <c r="J148" s="52" t="s">
        <v>3484</v>
      </c>
    </row>
    <row r="149" s="33" customFormat="1" ht="15.2" spans="1:10">
      <c r="A149" s="35"/>
      <c r="B149" s="36"/>
      <c r="C149" s="35"/>
      <c r="D149" s="35"/>
      <c r="E149" s="35"/>
      <c r="F149" s="35"/>
      <c r="G149" s="129" t="s">
        <v>3529</v>
      </c>
      <c r="H149" s="35"/>
      <c r="I149" s="130">
        <f>SUM(I2:I148)</f>
        <v>60600</v>
      </c>
      <c r="J149" s="37"/>
    </row>
  </sheetData>
  <mergeCells count="63">
    <mergeCell ref="D26:D27"/>
    <mergeCell ref="D36:D38"/>
    <mergeCell ref="D52:D53"/>
    <mergeCell ref="D64:D65"/>
    <mergeCell ref="E26:E27"/>
    <mergeCell ref="E36:E38"/>
    <mergeCell ref="E52:E53"/>
    <mergeCell ref="E54:E57"/>
    <mergeCell ref="E64:E65"/>
    <mergeCell ref="E89:E90"/>
    <mergeCell ref="E92:E96"/>
    <mergeCell ref="E100:E102"/>
    <mergeCell ref="F26:F27"/>
    <mergeCell ref="F36:F38"/>
    <mergeCell ref="F52:F53"/>
    <mergeCell ref="F54:F57"/>
    <mergeCell ref="F64:F65"/>
    <mergeCell ref="F89:F90"/>
    <mergeCell ref="F92:F96"/>
    <mergeCell ref="F100:F102"/>
    <mergeCell ref="G8:G9"/>
    <mergeCell ref="G16:G17"/>
    <mergeCell ref="G18:G19"/>
    <mergeCell ref="G26:G27"/>
    <mergeCell ref="G52:G53"/>
    <mergeCell ref="G54:G57"/>
    <mergeCell ref="G89:G90"/>
    <mergeCell ref="G126:G127"/>
    <mergeCell ref="G137:G138"/>
    <mergeCell ref="G143:G144"/>
    <mergeCell ref="H8:H9"/>
    <mergeCell ref="H16:H17"/>
    <mergeCell ref="H18:H19"/>
    <mergeCell ref="H26:H27"/>
    <mergeCell ref="H36:H38"/>
    <mergeCell ref="H52:H53"/>
    <mergeCell ref="H54:H57"/>
    <mergeCell ref="H64:H65"/>
    <mergeCell ref="H89:H90"/>
    <mergeCell ref="H92:H96"/>
    <mergeCell ref="H100:H102"/>
    <mergeCell ref="H126:H127"/>
    <mergeCell ref="H137:H138"/>
    <mergeCell ref="H143:H144"/>
    <mergeCell ref="I8:I9"/>
    <mergeCell ref="I16:I17"/>
    <mergeCell ref="I18:I19"/>
    <mergeCell ref="I26:I27"/>
    <mergeCell ref="I36:I38"/>
    <mergeCell ref="I52:I53"/>
    <mergeCell ref="I54:I57"/>
    <mergeCell ref="I64:I65"/>
    <mergeCell ref="I89:I90"/>
    <mergeCell ref="I92:I93"/>
    <mergeCell ref="I94:I96"/>
    <mergeCell ref="I100:I102"/>
    <mergeCell ref="I126:I127"/>
    <mergeCell ref="I137:I138"/>
    <mergeCell ref="I143:I144"/>
    <mergeCell ref="J54:J57"/>
    <mergeCell ref="J89:J90"/>
    <mergeCell ref="J137:J138"/>
    <mergeCell ref="J143:J144"/>
  </mergeCells>
  <dataValidations count="1">
    <dataValidation type="list" allowBlank="1" showErrorMessage="1" sqref="J121 J70:J74 J76:J88 J92:J105 J108:J113 J115:J119">
      <formula1>"往返已出,去程已出,往返自理,不参加,高铁票自理后报销,去程自理，回程已出,去程自理，回程待定"</formula1>
    </dataValidation>
  </dataValidations>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33"/>
  <sheetViews>
    <sheetView workbookViewId="0">
      <selection activeCell="F9" sqref="F9"/>
    </sheetView>
  </sheetViews>
  <sheetFormatPr defaultColWidth="8.35714285714286" defaultRowHeight="27" customHeight="1"/>
  <cols>
    <col min="1" max="1" width="15.6696428571429" style="11" customWidth="1"/>
    <col min="2" max="2" width="11.0535714285714" style="11" customWidth="1"/>
    <col min="3" max="3" width="11.8660714285714" style="11" customWidth="1"/>
    <col min="4" max="4" width="44.0446428571429" style="12" customWidth="1"/>
    <col min="5" max="5" width="7.63392857142857" style="11" customWidth="1"/>
    <col min="6" max="6" width="16.8125" style="11" customWidth="1"/>
    <col min="7" max="7" width="10.6517857142857" style="11" customWidth="1"/>
    <col min="8" max="8" width="20.3839285714286" style="11" customWidth="1"/>
    <col min="9" max="9" width="7.63392857142857" style="11" customWidth="1"/>
    <col min="10" max="10" width="27.8571428571429" style="13" customWidth="1"/>
    <col min="11" max="11" width="27.4464285714286" style="11" customWidth="1"/>
    <col min="12" max="12" width="32.7678571428571" style="11" customWidth="1"/>
    <col min="13" max="16384" width="8.35714285714286" style="11"/>
  </cols>
  <sheetData>
    <row r="1" s="11" customFormat="1" customHeight="1" spans="1:11">
      <c r="A1" s="14" t="s">
        <v>3530</v>
      </c>
      <c r="B1" s="14"/>
      <c r="C1" s="14"/>
      <c r="D1" s="14"/>
      <c r="E1" s="14"/>
      <c r="F1" s="14"/>
      <c r="G1" s="14"/>
      <c r="H1" s="14"/>
      <c r="I1" s="14"/>
      <c r="J1" s="24"/>
      <c r="K1" s="16"/>
    </row>
    <row r="2" s="11" customFormat="1" ht="35" customHeight="1" spans="1:11">
      <c r="A2" s="14" t="s">
        <v>3531</v>
      </c>
      <c r="B2" s="14" t="s">
        <v>3183</v>
      </c>
      <c r="C2" s="14" t="s">
        <v>3532</v>
      </c>
      <c r="D2" s="15" t="s">
        <v>2722</v>
      </c>
      <c r="E2" s="14" t="s">
        <v>3533</v>
      </c>
      <c r="F2" s="14" t="s">
        <v>3186</v>
      </c>
      <c r="G2" s="15" t="s">
        <v>3534</v>
      </c>
      <c r="H2" s="15" t="s">
        <v>3535</v>
      </c>
      <c r="I2" s="14" t="s">
        <v>15</v>
      </c>
      <c r="J2" s="25" t="s">
        <v>2936</v>
      </c>
      <c r="K2" s="14" t="s">
        <v>2292</v>
      </c>
    </row>
    <row r="3" s="11" customFormat="1" ht="85" customHeight="1" spans="1:12">
      <c r="A3" s="16" t="s">
        <v>3536</v>
      </c>
      <c r="B3" s="16" t="s">
        <v>3537</v>
      </c>
      <c r="C3" s="16"/>
      <c r="D3" s="17" t="s">
        <v>3538</v>
      </c>
      <c r="E3" s="16"/>
      <c r="F3" s="16">
        <v>1800</v>
      </c>
      <c r="G3" s="16">
        <v>0</v>
      </c>
      <c r="H3" s="16">
        <v>0</v>
      </c>
      <c r="I3" s="16">
        <f>1800*3</f>
        <v>5400</v>
      </c>
      <c r="J3" s="26" t="s">
        <v>3539</v>
      </c>
      <c r="K3" s="17"/>
      <c r="L3" s="12"/>
    </row>
    <row r="4" s="11" customFormat="1" ht="30" customHeight="1" spans="1:11">
      <c r="A4" s="18" t="s">
        <v>3540</v>
      </c>
      <c r="B4" s="19">
        <v>44569</v>
      </c>
      <c r="C4" s="20" t="s">
        <v>3541</v>
      </c>
      <c r="D4" s="17" t="s">
        <v>3542</v>
      </c>
      <c r="E4" s="16">
        <v>80</v>
      </c>
      <c r="F4" s="16">
        <v>1800</v>
      </c>
      <c r="G4" s="20">
        <v>0</v>
      </c>
      <c r="H4" s="20">
        <v>0</v>
      </c>
      <c r="I4" s="16">
        <f t="shared" ref="I4:I11" si="0">SUM(F4:H4)</f>
        <v>1800</v>
      </c>
      <c r="J4" s="27" t="s">
        <v>3543</v>
      </c>
      <c r="K4" s="16"/>
    </row>
    <row r="5" s="11" customFormat="1" ht="30" customHeight="1" spans="1:11">
      <c r="A5" s="21"/>
      <c r="B5" s="19">
        <v>44570</v>
      </c>
      <c r="C5" s="16" t="s">
        <v>3544</v>
      </c>
      <c r="D5" s="17" t="s">
        <v>3545</v>
      </c>
      <c r="E5" s="16">
        <v>90</v>
      </c>
      <c r="F5" s="16">
        <v>1800</v>
      </c>
      <c r="G5" s="20">
        <v>0</v>
      </c>
      <c r="H5" s="20">
        <v>0</v>
      </c>
      <c r="I5" s="16">
        <f t="shared" si="0"/>
        <v>1800</v>
      </c>
      <c r="J5" s="28"/>
      <c r="K5" s="16"/>
    </row>
    <row r="6" s="11" customFormat="1" ht="30" customHeight="1" spans="1:11">
      <c r="A6" s="21"/>
      <c r="B6" s="19">
        <v>44571</v>
      </c>
      <c r="C6" s="16" t="s">
        <v>3546</v>
      </c>
      <c r="D6" s="17" t="s">
        <v>3547</v>
      </c>
      <c r="E6" s="16">
        <v>120</v>
      </c>
      <c r="F6" s="16">
        <v>1800</v>
      </c>
      <c r="G6" s="20">
        <v>400</v>
      </c>
      <c r="H6" s="20">
        <v>0</v>
      </c>
      <c r="I6" s="16">
        <f t="shared" si="0"/>
        <v>2200</v>
      </c>
      <c r="J6" s="28"/>
      <c r="K6" s="16"/>
    </row>
    <row r="7" s="11" customFormat="1" ht="30" customHeight="1" spans="1:11">
      <c r="A7" s="21"/>
      <c r="B7" s="19">
        <v>44572</v>
      </c>
      <c r="C7" s="16" t="s">
        <v>3548</v>
      </c>
      <c r="D7" s="17" t="s">
        <v>3547</v>
      </c>
      <c r="E7" s="16">
        <v>120</v>
      </c>
      <c r="F7" s="16">
        <v>1800</v>
      </c>
      <c r="G7" s="20">
        <v>400</v>
      </c>
      <c r="H7" s="20">
        <v>0</v>
      </c>
      <c r="I7" s="16">
        <f t="shared" si="0"/>
        <v>2200</v>
      </c>
      <c r="J7" s="28"/>
      <c r="K7" s="16"/>
    </row>
    <row r="8" s="11" customFormat="1" ht="30" customHeight="1" spans="1:11">
      <c r="A8" s="21"/>
      <c r="B8" s="19">
        <v>44573</v>
      </c>
      <c r="C8" s="16" t="s">
        <v>3549</v>
      </c>
      <c r="D8" s="17" t="s">
        <v>3550</v>
      </c>
      <c r="E8" s="16">
        <v>120</v>
      </c>
      <c r="F8" s="16">
        <v>1800</v>
      </c>
      <c r="G8" s="20">
        <v>400</v>
      </c>
      <c r="H8" s="20"/>
      <c r="I8" s="16">
        <f t="shared" si="0"/>
        <v>2200</v>
      </c>
      <c r="J8" s="28"/>
      <c r="K8" s="16"/>
    </row>
    <row r="9" s="11" customFormat="1" ht="30" customHeight="1" spans="1:11">
      <c r="A9" s="21"/>
      <c r="B9" s="19">
        <v>44574</v>
      </c>
      <c r="C9" s="16" t="s">
        <v>3551</v>
      </c>
      <c r="D9" s="17" t="s">
        <v>3552</v>
      </c>
      <c r="E9" s="16">
        <v>120</v>
      </c>
      <c r="F9" s="16">
        <v>1800</v>
      </c>
      <c r="G9" s="20">
        <v>400</v>
      </c>
      <c r="H9" s="20">
        <v>0</v>
      </c>
      <c r="I9" s="16">
        <f t="shared" si="0"/>
        <v>2200</v>
      </c>
      <c r="J9" s="28"/>
      <c r="K9" s="16"/>
    </row>
    <row r="10" s="11" customFormat="1" customHeight="1" spans="1:11">
      <c r="A10" s="21"/>
      <c r="B10" s="19">
        <v>44575</v>
      </c>
      <c r="C10" s="16" t="s">
        <v>3553</v>
      </c>
      <c r="D10" s="17" t="s">
        <v>3554</v>
      </c>
      <c r="E10" s="16">
        <v>60</v>
      </c>
      <c r="F10" s="16">
        <v>1800</v>
      </c>
      <c r="G10" s="20">
        <v>0</v>
      </c>
      <c r="H10" s="20">
        <f>9*150</f>
        <v>1350</v>
      </c>
      <c r="I10" s="16">
        <f t="shared" si="0"/>
        <v>3150</v>
      </c>
      <c r="J10" s="28"/>
      <c r="K10" s="16"/>
    </row>
    <row r="11" s="11" customFormat="1" ht="52" customHeight="1" spans="1:11">
      <c r="A11" s="22"/>
      <c r="B11" s="19">
        <v>44576</v>
      </c>
      <c r="C11" s="16" t="s">
        <v>3555</v>
      </c>
      <c r="D11" s="17" t="s">
        <v>3556</v>
      </c>
      <c r="E11" s="16">
        <v>160</v>
      </c>
      <c r="F11" s="16">
        <v>1800</v>
      </c>
      <c r="G11" s="20">
        <v>1200</v>
      </c>
      <c r="H11" s="20">
        <f>8*150</f>
        <v>1200</v>
      </c>
      <c r="I11" s="16">
        <f t="shared" si="0"/>
        <v>4200</v>
      </c>
      <c r="J11" s="29"/>
      <c r="K11" s="17"/>
    </row>
    <row r="12" s="11" customFormat="1" customHeight="1" spans="1:11">
      <c r="A12" s="18" t="s">
        <v>3557</v>
      </c>
      <c r="B12" s="19">
        <v>44577</v>
      </c>
      <c r="C12" s="23">
        <v>0.25</v>
      </c>
      <c r="D12" s="17" t="s">
        <v>3558</v>
      </c>
      <c r="E12" s="14"/>
      <c r="F12" s="14"/>
      <c r="G12" s="14"/>
      <c r="H12" s="14"/>
      <c r="I12" s="16">
        <v>650</v>
      </c>
      <c r="J12" s="30" t="s">
        <v>3559</v>
      </c>
      <c r="K12" s="16"/>
    </row>
    <row r="13" s="11" customFormat="1" customHeight="1" spans="1:11">
      <c r="A13" s="21"/>
      <c r="B13" s="19">
        <v>44577</v>
      </c>
      <c r="C13" s="23">
        <v>0.291666666666667</v>
      </c>
      <c r="D13" s="17" t="s">
        <v>3558</v>
      </c>
      <c r="E13" s="14"/>
      <c r="F13" s="14"/>
      <c r="G13" s="14"/>
      <c r="H13" s="14"/>
      <c r="I13" s="16">
        <v>650</v>
      </c>
      <c r="J13" s="31" t="s">
        <v>3560</v>
      </c>
      <c r="K13" s="16"/>
    </row>
    <row r="14" s="11" customFormat="1" customHeight="1" spans="1:11">
      <c r="A14" s="21"/>
      <c r="B14" s="19">
        <v>44577</v>
      </c>
      <c r="C14" s="23">
        <v>0.333333333333333</v>
      </c>
      <c r="D14" s="17" t="s">
        <v>3558</v>
      </c>
      <c r="E14" s="14"/>
      <c r="F14" s="14"/>
      <c r="G14" s="14"/>
      <c r="H14" s="14"/>
      <c r="I14" s="16">
        <v>650</v>
      </c>
      <c r="J14" s="30" t="s">
        <v>3559</v>
      </c>
      <c r="K14" s="16"/>
    </row>
    <row r="15" s="11" customFormat="1" customHeight="1" spans="1:11">
      <c r="A15" s="21"/>
      <c r="B15" s="19">
        <v>44577</v>
      </c>
      <c r="C15" s="23">
        <v>0.375</v>
      </c>
      <c r="D15" s="17" t="s">
        <v>3558</v>
      </c>
      <c r="E15" s="14"/>
      <c r="F15" s="14"/>
      <c r="G15" s="14"/>
      <c r="H15" s="14"/>
      <c r="I15" s="16">
        <v>650</v>
      </c>
      <c r="J15" s="31" t="s">
        <v>3560</v>
      </c>
      <c r="K15" s="16"/>
    </row>
    <row r="16" s="11" customFormat="1" customHeight="1" spans="1:11">
      <c r="A16" s="21"/>
      <c r="B16" s="19">
        <v>44577</v>
      </c>
      <c r="C16" s="23">
        <v>0.416666666666667</v>
      </c>
      <c r="D16" s="17" t="s">
        <v>3558</v>
      </c>
      <c r="E16" s="14"/>
      <c r="F16" s="14"/>
      <c r="G16" s="14"/>
      <c r="H16" s="14"/>
      <c r="I16" s="16">
        <v>650</v>
      </c>
      <c r="J16" s="30" t="s">
        <v>3559</v>
      </c>
      <c r="K16" s="16"/>
    </row>
    <row r="17" s="11" customFormat="1" customHeight="1" spans="1:11">
      <c r="A17" s="21"/>
      <c r="B17" s="19">
        <v>44577</v>
      </c>
      <c r="C17" s="23">
        <v>0.458333333333333</v>
      </c>
      <c r="D17" s="17" t="s">
        <v>3558</v>
      </c>
      <c r="E17" s="14"/>
      <c r="F17" s="14"/>
      <c r="G17" s="14"/>
      <c r="H17" s="14"/>
      <c r="I17" s="16">
        <v>650</v>
      </c>
      <c r="J17" s="31" t="s">
        <v>3560</v>
      </c>
      <c r="K17" s="16"/>
    </row>
    <row r="18" s="11" customFormat="1" customHeight="1" spans="1:11">
      <c r="A18" s="21"/>
      <c r="B18" s="19">
        <v>44577</v>
      </c>
      <c r="C18" s="23">
        <v>0.5</v>
      </c>
      <c r="D18" s="17" t="s">
        <v>3558</v>
      </c>
      <c r="E18" s="14"/>
      <c r="F18" s="14"/>
      <c r="G18" s="14"/>
      <c r="H18" s="14"/>
      <c r="I18" s="16">
        <v>650</v>
      </c>
      <c r="J18" s="30" t="s">
        <v>3559</v>
      </c>
      <c r="K18" s="16"/>
    </row>
    <row r="19" s="11" customFormat="1" customHeight="1" spans="1:11">
      <c r="A19" s="21"/>
      <c r="B19" s="19">
        <v>44577</v>
      </c>
      <c r="C19" s="23">
        <v>0.520833333333333</v>
      </c>
      <c r="D19" s="17" t="s">
        <v>3558</v>
      </c>
      <c r="E19" s="14"/>
      <c r="F19" s="14"/>
      <c r="G19" s="14"/>
      <c r="H19" s="14"/>
      <c r="I19" s="16">
        <v>650</v>
      </c>
      <c r="J19" s="26" t="s">
        <v>3561</v>
      </c>
      <c r="K19" s="16"/>
    </row>
    <row r="20" s="11" customFormat="1" customHeight="1" spans="1:11">
      <c r="A20" s="21"/>
      <c r="B20" s="19">
        <v>44577</v>
      </c>
      <c r="C20" s="23">
        <v>0.541666666666667</v>
      </c>
      <c r="D20" s="17" t="s">
        <v>3558</v>
      </c>
      <c r="E20" s="14"/>
      <c r="F20" s="14"/>
      <c r="G20" s="14"/>
      <c r="H20" s="14"/>
      <c r="I20" s="16">
        <v>650</v>
      </c>
      <c r="J20" s="31" t="s">
        <v>3560</v>
      </c>
      <c r="K20" s="16"/>
    </row>
    <row r="21" s="11" customFormat="1" customHeight="1" spans="1:11">
      <c r="A21" s="21"/>
      <c r="B21" s="19">
        <v>44577</v>
      </c>
      <c r="C21" s="23">
        <v>0.583333333333333</v>
      </c>
      <c r="D21" s="17" t="s">
        <v>3558</v>
      </c>
      <c r="E21" s="14"/>
      <c r="F21" s="14"/>
      <c r="G21" s="14"/>
      <c r="H21" s="14"/>
      <c r="I21" s="16">
        <v>650</v>
      </c>
      <c r="J21" s="26" t="s">
        <v>3562</v>
      </c>
      <c r="K21" s="16"/>
    </row>
    <row r="22" s="11" customFormat="1" customHeight="1" spans="1:11">
      <c r="A22" s="21"/>
      <c r="B22" s="19">
        <v>44577</v>
      </c>
      <c r="C22" s="23">
        <v>0.625</v>
      </c>
      <c r="D22" s="17" t="s">
        <v>3558</v>
      </c>
      <c r="E22" s="14"/>
      <c r="F22" s="14"/>
      <c r="G22" s="14"/>
      <c r="H22" s="14"/>
      <c r="I22" s="16">
        <v>650</v>
      </c>
      <c r="J22" s="31" t="s">
        <v>3560</v>
      </c>
      <c r="K22" s="16"/>
    </row>
    <row r="23" s="11" customFormat="1" customHeight="1" spans="1:11">
      <c r="A23" s="21"/>
      <c r="B23" s="19">
        <v>44577</v>
      </c>
      <c r="C23" s="23">
        <v>0.666666666666667</v>
      </c>
      <c r="D23" s="17" t="s">
        <v>3558</v>
      </c>
      <c r="E23" s="14"/>
      <c r="F23" s="14"/>
      <c r="G23" s="14"/>
      <c r="H23" s="14"/>
      <c r="I23" s="16">
        <v>650</v>
      </c>
      <c r="J23" s="26" t="s">
        <v>3562</v>
      </c>
      <c r="K23" s="16"/>
    </row>
    <row r="24" s="11" customFormat="1" customHeight="1" spans="1:11">
      <c r="A24" s="21"/>
      <c r="B24" s="19">
        <v>44577</v>
      </c>
      <c r="C24" s="23">
        <v>0.708333333333334</v>
      </c>
      <c r="D24" s="17" t="s">
        <v>3558</v>
      </c>
      <c r="E24" s="14"/>
      <c r="F24" s="14"/>
      <c r="G24" s="14"/>
      <c r="H24" s="14"/>
      <c r="I24" s="16">
        <v>650</v>
      </c>
      <c r="J24" s="31" t="s">
        <v>3560</v>
      </c>
      <c r="K24" s="16"/>
    </row>
    <row r="25" s="11" customFormat="1" customHeight="1" spans="1:11">
      <c r="A25" s="18" t="s">
        <v>3563</v>
      </c>
      <c r="B25" s="19">
        <v>44577</v>
      </c>
      <c r="C25" s="23">
        <v>0.270833333333333</v>
      </c>
      <c r="D25" s="17" t="s">
        <v>3564</v>
      </c>
      <c r="E25" s="14"/>
      <c r="F25" s="14"/>
      <c r="G25" s="14"/>
      <c r="H25" s="14"/>
      <c r="I25" s="16">
        <v>1200</v>
      </c>
      <c r="J25" s="26" t="s">
        <v>3565</v>
      </c>
      <c r="K25" s="16"/>
    </row>
    <row r="26" s="11" customFormat="1" customHeight="1" spans="1:11">
      <c r="A26" s="21"/>
      <c r="B26" s="19">
        <v>44577</v>
      </c>
      <c r="C26" s="23">
        <v>0.3125</v>
      </c>
      <c r="D26" s="17" t="s">
        <v>3564</v>
      </c>
      <c r="E26" s="14"/>
      <c r="F26" s="14"/>
      <c r="G26" s="14"/>
      <c r="H26" s="14"/>
      <c r="I26" s="16">
        <v>1200</v>
      </c>
      <c r="J26" s="26" t="s">
        <v>3561</v>
      </c>
      <c r="K26" s="16"/>
    </row>
    <row r="27" s="11" customFormat="1" customHeight="1" spans="1:11">
      <c r="A27" s="21"/>
      <c r="B27" s="19">
        <v>44577</v>
      </c>
      <c r="C27" s="23">
        <v>0.354166666666667</v>
      </c>
      <c r="D27" s="17" t="s">
        <v>3564</v>
      </c>
      <c r="E27" s="14"/>
      <c r="F27" s="14"/>
      <c r="G27" s="14"/>
      <c r="H27" s="14"/>
      <c r="I27" s="16">
        <v>1200</v>
      </c>
      <c r="J27" s="26" t="s">
        <v>3566</v>
      </c>
      <c r="K27" s="16"/>
    </row>
    <row r="28" s="11" customFormat="1" customHeight="1" spans="1:11">
      <c r="A28" s="21"/>
      <c r="B28" s="19">
        <v>44577</v>
      </c>
      <c r="C28" s="23">
        <v>0.395833333333333</v>
      </c>
      <c r="D28" s="17" t="s">
        <v>3564</v>
      </c>
      <c r="E28" s="14"/>
      <c r="F28" s="14"/>
      <c r="G28" s="14"/>
      <c r="H28" s="14"/>
      <c r="I28" s="16">
        <v>1200</v>
      </c>
      <c r="J28" s="26" t="s">
        <v>3567</v>
      </c>
      <c r="K28" s="16"/>
    </row>
    <row r="29" s="11" customFormat="1" customHeight="1" spans="1:11">
      <c r="A29" s="21"/>
      <c r="B29" s="19">
        <v>44577</v>
      </c>
      <c r="C29" s="23">
        <v>0.4375</v>
      </c>
      <c r="D29" s="17" t="s">
        <v>3564</v>
      </c>
      <c r="E29" s="14"/>
      <c r="F29" s="14"/>
      <c r="G29" s="14"/>
      <c r="H29" s="14"/>
      <c r="I29" s="16">
        <v>1200</v>
      </c>
      <c r="J29" s="26" t="s">
        <v>3561</v>
      </c>
      <c r="K29" s="16"/>
    </row>
    <row r="30" s="11" customFormat="1" customHeight="1" spans="1:11">
      <c r="A30" s="21"/>
      <c r="B30" s="19">
        <v>44577</v>
      </c>
      <c r="C30" s="23">
        <v>0.479166666666667</v>
      </c>
      <c r="D30" s="17" t="s">
        <v>3564</v>
      </c>
      <c r="E30" s="14"/>
      <c r="F30" s="14"/>
      <c r="G30" s="14"/>
      <c r="H30" s="14"/>
      <c r="I30" s="16">
        <v>1200</v>
      </c>
      <c r="J30" s="26" t="s">
        <v>3568</v>
      </c>
      <c r="K30" s="16"/>
    </row>
    <row r="31" s="11" customFormat="1" customHeight="1" spans="1:11">
      <c r="A31" s="21"/>
      <c r="B31" s="19">
        <v>44577</v>
      </c>
      <c r="C31" s="23">
        <v>0.520833333333334</v>
      </c>
      <c r="D31" s="17" t="s">
        <v>3564</v>
      </c>
      <c r="E31" s="14"/>
      <c r="F31" s="14"/>
      <c r="G31" s="14"/>
      <c r="H31" s="14"/>
      <c r="I31" s="16">
        <v>1200</v>
      </c>
      <c r="J31" s="26" t="s">
        <v>3561</v>
      </c>
      <c r="K31" s="16"/>
    </row>
    <row r="32" s="11" customFormat="1" customHeight="1" spans="1:11">
      <c r="A32" s="22"/>
      <c r="B32" s="19">
        <v>44577</v>
      </c>
      <c r="C32" s="23">
        <v>0.5625</v>
      </c>
      <c r="D32" s="17" t="s">
        <v>3564</v>
      </c>
      <c r="E32" s="14"/>
      <c r="F32" s="14"/>
      <c r="G32" s="14"/>
      <c r="H32" s="14"/>
      <c r="I32" s="16">
        <v>1200</v>
      </c>
      <c r="J32" s="26" t="s">
        <v>3562</v>
      </c>
      <c r="K32" s="16"/>
    </row>
    <row r="33" s="11" customFormat="1" customHeight="1" spans="4:10">
      <c r="D33" s="12"/>
      <c r="I33" s="32">
        <f>SUM(I3:I32)</f>
        <v>43200</v>
      </c>
      <c r="J33" s="13"/>
    </row>
  </sheetData>
  <mergeCells count="4">
    <mergeCell ref="A4:A11"/>
    <mergeCell ref="A12:A24"/>
    <mergeCell ref="A25:A32"/>
    <mergeCell ref="J4:J11"/>
  </mergeCells>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J328"/>
  <sheetViews>
    <sheetView workbookViewId="0">
      <selection activeCell="I21" sqref="I21"/>
    </sheetView>
  </sheetViews>
  <sheetFormatPr defaultColWidth="9.14285714285714" defaultRowHeight="13.2"/>
  <cols>
    <col min="1" max="9" width="9.14285714285714" style="1"/>
    <col min="10" max="10" width="42.5535714285714" style="1" customWidth="1"/>
    <col min="11" max="16384" width="9.14285714285714" style="1"/>
  </cols>
  <sheetData>
    <row r="1" s="1" customFormat="1" spans="1:270">
      <c r="A1" s="2" t="s">
        <v>1560</v>
      </c>
      <c r="B1" s="2" t="s">
        <v>3569</v>
      </c>
      <c r="C1" s="2" t="s">
        <v>3570</v>
      </c>
      <c r="D1" s="2" t="s">
        <v>3571</v>
      </c>
      <c r="E1" s="2" t="s">
        <v>3212</v>
      </c>
      <c r="F1" s="2" t="s">
        <v>3211</v>
      </c>
      <c r="G1" s="2" t="s">
        <v>3572</v>
      </c>
      <c r="H1" s="2" t="s">
        <v>3573</v>
      </c>
      <c r="I1" s="2" t="s">
        <v>3574</v>
      </c>
      <c r="J1" s="2" t="s">
        <v>2722</v>
      </c>
      <c r="K1" s="2" t="s">
        <v>3575</v>
      </c>
      <c r="L1" s="2" t="s">
        <v>3576</v>
      </c>
      <c r="M1" s="2" t="s">
        <v>3215</v>
      </c>
      <c r="N1" s="2" t="s">
        <v>3577</v>
      </c>
      <c r="O1" s="2" t="s">
        <v>3578</v>
      </c>
      <c r="P1" s="6" t="s">
        <v>3213</v>
      </c>
      <c r="Q1" s="2" t="s">
        <v>3579</v>
      </c>
      <c r="R1" s="2" t="s">
        <v>614</v>
      </c>
      <c r="S1" s="2" t="s">
        <v>243</v>
      </c>
      <c r="T1" s="2" t="s">
        <v>3580</v>
      </c>
      <c r="U1" s="2" t="s">
        <v>3581</v>
      </c>
      <c r="V1" s="2" t="s">
        <v>481</v>
      </c>
      <c r="W1" s="2" t="s">
        <v>2292</v>
      </c>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row>
    <row r="2" s="1" customFormat="1" spans="1:270">
      <c r="A2" s="3" t="s">
        <v>3582</v>
      </c>
      <c r="B2" s="3"/>
      <c r="C2" s="3"/>
      <c r="D2" s="3"/>
      <c r="E2" s="3"/>
      <c r="F2" s="3"/>
      <c r="G2" s="3"/>
      <c r="H2" s="3"/>
      <c r="I2" s="3"/>
      <c r="J2" s="3"/>
      <c r="K2" s="3"/>
      <c r="L2" s="3"/>
      <c r="M2" s="3"/>
      <c r="N2" s="3"/>
      <c r="O2" s="3"/>
      <c r="P2" s="3"/>
      <c r="Q2" s="3"/>
      <c r="R2" s="3"/>
      <c r="S2" s="3"/>
      <c r="T2" s="3"/>
      <c r="U2" s="3"/>
      <c r="V2" s="3"/>
      <c r="W2" s="3"/>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row>
    <row r="3" s="1" customFormat="1" spans="1:270">
      <c r="A3" s="4" t="s">
        <v>3583</v>
      </c>
      <c r="B3" s="4" t="s">
        <v>3584</v>
      </c>
      <c r="C3" s="4"/>
      <c r="D3" s="4" t="s">
        <v>3585</v>
      </c>
      <c r="E3" s="4" t="s">
        <v>3586</v>
      </c>
      <c r="F3" s="4" t="s">
        <v>3587</v>
      </c>
      <c r="G3" s="4" t="s">
        <v>3588</v>
      </c>
      <c r="H3" s="4"/>
      <c r="I3" s="4" t="s">
        <v>590</v>
      </c>
      <c r="J3" s="4" t="s">
        <v>3589</v>
      </c>
      <c r="K3" s="4">
        <v>1000</v>
      </c>
      <c r="L3" s="4"/>
      <c r="M3" s="4"/>
      <c r="N3" s="4"/>
      <c r="O3" s="4"/>
      <c r="P3" s="7"/>
      <c r="Q3" s="4"/>
      <c r="R3" s="4"/>
      <c r="S3" s="4"/>
      <c r="T3" s="4">
        <v>0</v>
      </c>
      <c r="U3" s="4">
        <v>0</v>
      </c>
      <c r="V3" s="4">
        <v>1000</v>
      </c>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row>
    <row r="4" s="1" customFormat="1" spans="1:270">
      <c r="A4" s="3" t="s">
        <v>3590</v>
      </c>
      <c r="B4" s="3"/>
      <c r="C4" s="3"/>
      <c r="D4" s="3"/>
      <c r="E4" s="3"/>
      <c r="F4" s="3"/>
      <c r="G4" s="3"/>
      <c r="H4" s="3"/>
      <c r="I4" s="3"/>
      <c r="J4" s="3"/>
      <c r="K4" s="3"/>
      <c r="L4" s="3"/>
      <c r="M4" s="3"/>
      <c r="N4" s="3"/>
      <c r="O4" s="3"/>
      <c r="P4" s="3"/>
      <c r="Q4" s="3"/>
      <c r="R4" s="3"/>
      <c r="S4" s="3"/>
      <c r="T4" s="3"/>
      <c r="U4" s="3"/>
      <c r="V4" s="3"/>
      <c r="W4" s="3"/>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row>
    <row r="5" s="1" customFormat="1" spans="1:270">
      <c r="A5" s="4" t="s">
        <v>3591</v>
      </c>
      <c r="B5" s="4" t="s">
        <v>3584</v>
      </c>
      <c r="C5" s="4" t="s">
        <v>3592</v>
      </c>
      <c r="D5" s="4"/>
      <c r="E5" s="4" t="s">
        <v>3593</v>
      </c>
      <c r="F5" s="4" t="s">
        <v>3587</v>
      </c>
      <c r="G5" s="4" t="s">
        <v>3594</v>
      </c>
      <c r="H5" s="4" t="s">
        <v>3595</v>
      </c>
      <c r="I5" s="4" t="s">
        <v>590</v>
      </c>
      <c r="J5" s="4" t="s">
        <v>3596</v>
      </c>
      <c r="K5" s="4">
        <v>3000</v>
      </c>
      <c r="L5" s="4"/>
      <c r="M5" s="4"/>
      <c r="N5" s="4"/>
      <c r="O5" s="4"/>
      <c r="P5" s="7"/>
      <c r="Q5" s="4"/>
      <c r="R5" s="4"/>
      <c r="S5" s="4">
        <v>14</v>
      </c>
      <c r="T5" s="4">
        <v>0</v>
      </c>
      <c r="U5" s="4">
        <v>0</v>
      </c>
      <c r="V5" s="4">
        <v>3014</v>
      </c>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row>
    <row r="6" s="1" customFormat="1" ht="19.1" customHeight="1" spans="1:270">
      <c r="A6" s="3" t="s">
        <v>3597</v>
      </c>
      <c r="B6" s="3"/>
      <c r="C6" s="3"/>
      <c r="D6" s="3"/>
      <c r="E6" s="3"/>
      <c r="F6" s="3"/>
      <c r="G6" s="3"/>
      <c r="H6" s="3"/>
      <c r="I6" s="3"/>
      <c r="J6" s="3"/>
      <c r="K6" s="3"/>
      <c r="L6" s="3"/>
      <c r="M6" s="3"/>
      <c r="N6" s="3"/>
      <c r="O6" s="3"/>
      <c r="P6" s="3"/>
      <c r="Q6" s="3"/>
      <c r="R6" s="3"/>
      <c r="S6" s="3"/>
      <c r="T6" s="3"/>
      <c r="U6" s="3"/>
      <c r="V6" s="3"/>
      <c r="W6" s="3"/>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row>
    <row r="7" s="1" customFormat="1" spans="1:270">
      <c r="A7" s="4" t="s">
        <v>3598</v>
      </c>
      <c r="B7" s="4" t="s">
        <v>3584</v>
      </c>
      <c r="C7" s="4" t="s">
        <v>2472</v>
      </c>
      <c r="D7" s="4" t="s">
        <v>3599</v>
      </c>
      <c r="E7" s="4" t="s">
        <v>3600</v>
      </c>
      <c r="F7" s="4" t="s">
        <v>589</v>
      </c>
      <c r="G7" s="4" t="s">
        <v>3601</v>
      </c>
      <c r="H7" s="4" t="s">
        <v>3602</v>
      </c>
      <c r="I7" s="4" t="s">
        <v>590</v>
      </c>
      <c r="J7" s="4" t="s">
        <v>3603</v>
      </c>
      <c r="K7" s="4">
        <v>3500</v>
      </c>
      <c r="L7" s="4">
        <v>165</v>
      </c>
      <c r="M7" s="4">
        <v>65</v>
      </c>
      <c r="N7" s="4">
        <v>50</v>
      </c>
      <c r="O7" s="4"/>
      <c r="P7" s="7"/>
      <c r="Q7" s="4"/>
      <c r="R7" s="4"/>
      <c r="S7" s="4"/>
      <c r="T7" s="4">
        <v>3250</v>
      </c>
      <c r="U7" s="4">
        <v>0</v>
      </c>
      <c r="V7" s="4">
        <v>6750</v>
      </c>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row>
    <row r="8" s="1" customFormat="1" spans="1:270">
      <c r="A8" s="4" t="s">
        <v>3598</v>
      </c>
      <c r="B8" s="4" t="s">
        <v>3584</v>
      </c>
      <c r="C8" s="4" t="s">
        <v>2307</v>
      </c>
      <c r="D8" s="4" t="s">
        <v>3604</v>
      </c>
      <c r="E8" s="4" t="s">
        <v>3605</v>
      </c>
      <c r="F8" s="4" t="s">
        <v>3587</v>
      </c>
      <c r="G8" s="4" t="s">
        <v>3606</v>
      </c>
      <c r="H8" s="4" t="s">
        <v>3607</v>
      </c>
      <c r="I8" s="4" t="s">
        <v>3495</v>
      </c>
      <c r="J8" s="4" t="s">
        <v>3608</v>
      </c>
      <c r="K8" s="4">
        <v>1000</v>
      </c>
      <c r="L8" s="4"/>
      <c r="M8" s="4"/>
      <c r="N8" s="4"/>
      <c r="O8" s="4"/>
      <c r="P8" s="7"/>
      <c r="Q8" s="4"/>
      <c r="R8" s="4"/>
      <c r="S8" s="4"/>
      <c r="T8" s="4">
        <v>0</v>
      </c>
      <c r="U8" s="4">
        <v>0</v>
      </c>
      <c r="V8" s="4">
        <v>1000</v>
      </c>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row>
    <row r="9" s="1" customFormat="1" ht="19.1" customHeight="1" spans="1:270">
      <c r="A9" s="3" t="s">
        <v>3609</v>
      </c>
      <c r="B9" s="3"/>
      <c r="C9" s="3"/>
      <c r="D9" s="3"/>
      <c r="E9" s="3"/>
      <c r="F9" s="3"/>
      <c r="G9" s="3"/>
      <c r="H9" s="3"/>
      <c r="I9" s="3"/>
      <c r="J9" s="3"/>
      <c r="K9" s="3"/>
      <c r="L9" s="3"/>
      <c r="M9" s="3"/>
      <c r="N9" s="3"/>
      <c r="O9" s="3"/>
      <c r="P9" s="3"/>
      <c r="Q9" s="3"/>
      <c r="R9" s="3"/>
      <c r="S9" s="3"/>
      <c r="T9" s="3"/>
      <c r="U9" s="3"/>
      <c r="V9" s="3"/>
      <c r="W9" s="3"/>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row>
    <row r="10" s="1" customFormat="1" spans="1:270">
      <c r="A10" s="4" t="s">
        <v>3610</v>
      </c>
      <c r="B10" s="4" t="s">
        <v>3611</v>
      </c>
      <c r="C10" s="4"/>
      <c r="D10" s="4"/>
      <c r="E10" s="4" t="s">
        <v>3612</v>
      </c>
      <c r="F10" s="4" t="s">
        <v>3613</v>
      </c>
      <c r="G10" s="4" t="s">
        <v>3614</v>
      </c>
      <c r="H10" s="4" t="s">
        <v>3615</v>
      </c>
      <c r="I10" s="4" t="s">
        <v>3616</v>
      </c>
      <c r="J10" s="4" t="s">
        <v>3617</v>
      </c>
      <c r="K10" s="4">
        <v>1000</v>
      </c>
      <c r="L10" s="4"/>
      <c r="M10" s="4"/>
      <c r="N10" s="4"/>
      <c r="O10" s="4"/>
      <c r="P10" s="7"/>
      <c r="Q10" s="4"/>
      <c r="R10" s="4"/>
      <c r="S10" s="4">
        <v>6</v>
      </c>
      <c r="T10" s="4">
        <v>0</v>
      </c>
      <c r="U10" s="4">
        <v>0</v>
      </c>
      <c r="V10" s="4">
        <v>1006</v>
      </c>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row>
    <row r="11" s="1" customFormat="1" ht="19.1" customHeight="1" spans="1:270">
      <c r="A11" s="3" t="s">
        <v>3618</v>
      </c>
      <c r="B11" s="3"/>
      <c r="C11" s="3"/>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row>
    <row r="12" s="1" customFormat="1" spans="1:270">
      <c r="A12" s="4" t="s">
        <v>3619</v>
      </c>
      <c r="B12" s="4" t="s">
        <v>3584</v>
      </c>
      <c r="C12" s="4" t="s">
        <v>3620</v>
      </c>
      <c r="D12" s="4" t="s">
        <v>3621</v>
      </c>
      <c r="E12" s="4" t="s">
        <v>3622</v>
      </c>
      <c r="F12" s="4" t="s">
        <v>589</v>
      </c>
      <c r="G12" s="4" t="s">
        <v>3623</v>
      </c>
      <c r="H12" s="4" t="s">
        <v>3624</v>
      </c>
      <c r="I12" s="4" t="s">
        <v>3495</v>
      </c>
      <c r="J12" s="4" t="s">
        <v>3625</v>
      </c>
      <c r="K12" s="4">
        <v>1500</v>
      </c>
      <c r="L12" s="4"/>
      <c r="M12" s="4"/>
      <c r="N12" s="4"/>
      <c r="O12" s="4"/>
      <c r="P12" s="7"/>
      <c r="Q12" s="4"/>
      <c r="R12" s="4"/>
      <c r="S12" s="4"/>
      <c r="T12" s="4">
        <v>0</v>
      </c>
      <c r="U12" s="4">
        <v>0</v>
      </c>
      <c r="V12" s="4">
        <v>1500</v>
      </c>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row>
    <row r="13" s="1" customFormat="1" spans="1:270">
      <c r="A13" s="4" t="s">
        <v>3619</v>
      </c>
      <c r="B13" s="4" t="s">
        <v>3584</v>
      </c>
      <c r="C13" s="4" t="s">
        <v>2350</v>
      </c>
      <c r="D13" s="4" t="s">
        <v>3626</v>
      </c>
      <c r="E13" s="4" t="s">
        <v>3627</v>
      </c>
      <c r="F13" s="4" t="s">
        <v>3587</v>
      </c>
      <c r="G13" s="4" t="s">
        <v>3628</v>
      </c>
      <c r="H13" s="4" t="s">
        <v>3629</v>
      </c>
      <c r="I13" s="4" t="s">
        <v>3495</v>
      </c>
      <c r="J13" s="4" t="s">
        <v>3630</v>
      </c>
      <c r="K13" s="4">
        <v>1000</v>
      </c>
      <c r="L13" s="4"/>
      <c r="M13" s="4"/>
      <c r="N13" s="4"/>
      <c r="O13" s="4"/>
      <c r="P13" s="7"/>
      <c r="Q13" s="4"/>
      <c r="R13" s="4">
        <v>10</v>
      </c>
      <c r="S13" s="4"/>
      <c r="T13" s="4">
        <v>0</v>
      </c>
      <c r="U13" s="4">
        <v>0</v>
      </c>
      <c r="V13" s="4">
        <v>1010</v>
      </c>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row>
    <row r="14" s="1" customFormat="1" spans="1:270">
      <c r="A14" s="4" t="s">
        <v>3619</v>
      </c>
      <c r="B14" s="4" t="s">
        <v>3584</v>
      </c>
      <c r="C14" s="4"/>
      <c r="D14" s="4"/>
      <c r="E14" s="4" t="s">
        <v>3631</v>
      </c>
      <c r="F14" s="4" t="s">
        <v>589</v>
      </c>
      <c r="G14" s="4" t="s">
        <v>3632</v>
      </c>
      <c r="H14" s="4" t="s">
        <v>3633</v>
      </c>
      <c r="I14" s="4" t="s">
        <v>3495</v>
      </c>
      <c r="J14" s="4" t="s">
        <v>3634</v>
      </c>
      <c r="K14" s="4">
        <v>1500</v>
      </c>
      <c r="L14" s="4"/>
      <c r="M14" s="4"/>
      <c r="N14" s="4"/>
      <c r="O14" s="4"/>
      <c r="P14" s="7"/>
      <c r="Q14" s="4"/>
      <c r="R14" s="4"/>
      <c r="S14" s="4"/>
      <c r="T14" s="4">
        <v>0</v>
      </c>
      <c r="U14" s="4">
        <v>0</v>
      </c>
      <c r="V14" s="4">
        <v>1500</v>
      </c>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row>
    <row r="15" s="1" customFormat="1" spans="1:270">
      <c r="A15" s="4" t="s">
        <v>3619</v>
      </c>
      <c r="B15" s="4" t="s">
        <v>3635</v>
      </c>
      <c r="C15" s="4"/>
      <c r="D15" s="4"/>
      <c r="E15" s="4" t="s">
        <v>3636</v>
      </c>
      <c r="F15" s="4" t="s">
        <v>3637</v>
      </c>
      <c r="G15" s="4" t="s">
        <v>3638</v>
      </c>
      <c r="H15" s="4" t="s">
        <v>3639</v>
      </c>
      <c r="I15" s="4" t="s">
        <v>590</v>
      </c>
      <c r="J15" s="4" t="s">
        <v>3640</v>
      </c>
      <c r="K15" s="4">
        <v>1200</v>
      </c>
      <c r="L15" s="4"/>
      <c r="M15" s="4"/>
      <c r="N15" s="4"/>
      <c r="O15" s="4">
        <v>10</v>
      </c>
      <c r="P15" s="7">
        <v>2</v>
      </c>
      <c r="Q15" s="4">
        <v>150</v>
      </c>
      <c r="R15" s="4"/>
      <c r="S15" s="4"/>
      <c r="T15" s="4">
        <v>0</v>
      </c>
      <c r="U15" s="4">
        <v>300</v>
      </c>
      <c r="V15" s="4">
        <v>1500</v>
      </c>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row>
    <row r="16" s="1" customFormat="1" spans="1:270">
      <c r="A16" s="4" t="s">
        <v>3619</v>
      </c>
      <c r="B16" s="4" t="s">
        <v>3635</v>
      </c>
      <c r="C16" s="4"/>
      <c r="D16" s="4"/>
      <c r="E16" s="4" t="s">
        <v>3641</v>
      </c>
      <c r="F16" s="4" t="s">
        <v>3637</v>
      </c>
      <c r="G16" s="4" t="s">
        <v>3642</v>
      </c>
      <c r="H16" s="4" t="s">
        <v>3643</v>
      </c>
      <c r="I16" s="4" t="s">
        <v>590</v>
      </c>
      <c r="J16" s="4" t="s">
        <v>3644</v>
      </c>
      <c r="K16" s="4">
        <v>1200</v>
      </c>
      <c r="L16" s="4"/>
      <c r="M16" s="4"/>
      <c r="N16" s="4"/>
      <c r="O16" s="4">
        <v>11</v>
      </c>
      <c r="P16" s="7">
        <v>3</v>
      </c>
      <c r="Q16" s="4">
        <v>150</v>
      </c>
      <c r="R16" s="4"/>
      <c r="S16" s="4"/>
      <c r="T16" s="4">
        <v>0</v>
      </c>
      <c r="U16" s="4">
        <v>450</v>
      </c>
      <c r="V16" s="4">
        <v>1650</v>
      </c>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row>
    <row r="17" s="1" customFormat="1" spans="1:270">
      <c r="A17" s="4" t="s">
        <v>3619</v>
      </c>
      <c r="B17" s="4" t="s">
        <v>3635</v>
      </c>
      <c r="C17" s="4"/>
      <c r="D17" s="4"/>
      <c r="E17" s="4" t="s">
        <v>3645</v>
      </c>
      <c r="F17" s="4" t="s">
        <v>3637</v>
      </c>
      <c r="G17" s="4" t="s">
        <v>3646</v>
      </c>
      <c r="H17" s="4" t="s">
        <v>3647</v>
      </c>
      <c r="I17" s="4" t="s">
        <v>590</v>
      </c>
      <c r="J17" s="4" t="s">
        <v>3648</v>
      </c>
      <c r="K17" s="4">
        <v>1200</v>
      </c>
      <c r="L17" s="4">
        <v>128</v>
      </c>
      <c r="M17" s="4">
        <v>28</v>
      </c>
      <c r="N17" s="4">
        <v>20</v>
      </c>
      <c r="O17" s="4">
        <v>14</v>
      </c>
      <c r="P17" s="7">
        <v>6</v>
      </c>
      <c r="Q17" s="4">
        <v>150</v>
      </c>
      <c r="R17" s="4"/>
      <c r="S17" s="4"/>
      <c r="T17" s="4">
        <v>560</v>
      </c>
      <c r="U17" s="4">
        <v>900</v>
      </c>
      <c r="V17" s="4">
        <v>2660</v>
      </c>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row>
    <row r="18" s="1" customFormat="1" ht="19.1" customHeight="1" spans="1:270">
      <c r="A18" s="3" t="s">
        <v>3649</v>
      </c>
      <c r="B18" s="3"/>
      <c r="C18" s="3"/>
      <c r="D18" s="3"/>
      <c r="E18" s="3"/>
      <c r="F18" s="3"/>
      <c r="G18" s="3"/>
      <c r="H18" s="3"/>
      <c r="I18" s="3"/>
      <c r="J18" s="3"/>
      <c r="K18" s="3"/>
      <c r="L18" s="3"/>
      <c r="M18" s="3"/>
      <c r="N18" s="3"/>
      <c r="O18" s="3"/>
      <c r="P18" s="3"/>
      <c r="Q18" s="3"/>
      <c r="R18" s="3"/>
      <c r="S18" s="3"/>
      <c r="T18" s="3"/>
      <c r="U18" s="3"/>
      <c r="V18" s="3"/>
      <c r="W18" s="3"/>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row>
    <row r="19" s="1" customFormat="1" spans="1:270">
      <c r="A19" s="4" t="s">
        <v>3650</v>
      </c>
      <c r="B19" s="4" t="s">
        <v>3584</v>
      </c>
      <c r="C19" s="4" t="s">
        <v>2334</v>
      </c>
      <c r="D19" s="4" t="s">
        <v>3651</v>
      </c>
      <c r="E19" s="4" t="s">
        <v>3652</v>
      </c>
      <c r="F19" s="4" t="s">
        <v>3637</v>
      </c>
      <c r="G19" s="4" t="s">
        <v>3653</v>
      </c>
      <c r="H19" s="5">
        <v>0.649305555555556</v>
      </c>
      <c r="I19" s="4" t="s">
        <v>3495</v>
      </c>
      <c r="J19" s="4" t="s">
        <v>3596</v>
      </c>
      <c r="K19" s="4">
        <v>400</v>
      </c>
      <c r="L19" s="4"/>
      <c r="M19" s="4"/>
      <c r="N19" s="4"/>
      <c r="O19" s="4"/>
      <c r="P19" s="7"/>
      <c r="Q19" s="4"/>
      <c r="R19" s="4"/>
      <c r="S19" s="4"/>
      <c r="T19" s="4">
        <v>0</v>
      </c>
      <c r="U19" s="4">
        <v>0</v>
      </c>
      <c r="V19" s="4">
        <v>400</v>
      </c>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row>
    <row r="20" s="1" customFormat="1" spans="1:270">
      <c r="A20" s="4" t="s">
        <v>3650</v>
      </c>
      <c r="B20" s="4" t="s">
        <v>3584</v>
      </c>
      <c r="C20" s="4" t="s">
        <v>2352</v>
      </c>
      <c r="D20" s="4" t="s">
        <v>3654</v>
      </c>
      <c r="E20" s="4" t="s">
        <v>3652</v>
      </c>
      <c r="F20" s="4" t="s">
        <v>3637</v>
      </c>
      <c r="G20" s="4" t="s">
        <v>3653</v>
      </c>
      <c r="H20" s="5">
        <v>0.451388888888889</v>
      </c>
      <c r="I20" s="4" t="s">
        <v>3495</v>
      </c>
      <c r="J20" s="4" t="s">
        <v>3655</v>
      </c>
      <c r="K20" s="4">
        <v>400</v>
      </c>
      <c r="L20" s="4"/>
      <c r="M20" s="4"/>
      <c r="N20" s="4"/>
      <c r="O20" s="4"/>
      <c r="P20" s="7"/>
      <c r="Q20" s="4"/>
      <c r="R20" s="4"/>
      <c r="S20" s="4"/>
      <c r="T20" s="4">
        <v>0</v>
      </c>
      <c r="U20" s="4">
        <v>0</v>
      </c>
      <c r="V20" s="4">
        <v>400</v>
      </c>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row>
    <row r="21" s="1" customFormat="1" spans="1:270">
      <c r="A21" s="4" t="s">
        <v>3650</v>
      </c>
      <c r="B21" s="4" t="s">
        <v>3584</v>
      </c>
      <c r="C21" s="4" t="s">
        <v>2510</v>
      </c>
      <c r="D21" s="4" t="s">
        <v>3656</v>
      </c>
      <c r="E21" s="4" t="s">
        <v>3657</v>
      </c>
      <c r="F21" s="4" t="s">
        <v>3637</v>
      </c>
      <c r="G21" s="4" t="s">
        <v>3658</v>
      </c>
      <c r="H21" s="5">
        <v>0.701388888888889</v>
      </c>
      <c r="I21" s="4" t="s">
        <v>3495</v>
      </c>
      <c r="J21" s="4" t="s">
        <v>3659</v>
      </c>
      <c r="K21" s="4">
        <v>850</v>
      </c>
      <c r="L21" s="4"/>
      <c r="M21" s="4"/>
      <c r="N21" s="4"/>
      <c r="O21" s="4"/>
      <c r="P21" s="7"/>
      <c r="Q21" s="4"/>
      <c r="R21" s="4"/>
      <c r="S21" s="4"/>
      <c r="T21" s="4">
        <v>0</v>
      </c>
      <c r="U21" s="4">
        <v>0</v>
      </c>
      <c r="V21" s="4">
        <v>850</v>
      </c>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row>
    <row r="22" s="1" customFormat="1" spans="1:270">
      <c r="A22" s="4" t="s">
        <v>3650</v>
      </c>
      <c r="B22" s="4" t="s">
        <v>3584</v>
      </c>
      <c r="C22" s="4" t="s">
        <v>2302</v>
      </c>
      <c r="D22" s="4" t="s">
        <v>3660</v>
      </c>
      <c r="E22" s="4" t="s">
        <v>3605</v>
      </c>
      <c r="F22" s="4" t="s">
        <v>3587</v>
      </c>
      <c r="G22" s="4" t="s">
        <v>3606</v>
      </c>
      <c r="H22" s="4" t="s">
        <v>3661</v>
      </c>
      <c r="I22" s="4" t="s">
        <v>3495</v>
      </c>
      <c r="J22" s="4" t="s">
        <v>3630</v>
      </c>
      <c r="K22" s="4">
        <v>1000</v>
      </c>
      <c r="L22" s="4"/>
      <c r="M22" s="4"/>
      <c r="N22" s="4"/>
      <c r="O22" s="4"/>
      <c r="P22" s="7"/>
      <c r="Q22" s="4"/>
      <c r="R22" s="4"/>
      <c r="S22" s="4"/>
      <c r="T22" s="4">
        <v>0</v>
      </c>
      <c r="U22" s="4">
        <v>0</v>
      </c>
      <c r="V22" s="4">
        <v>1000</v>
      </c>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row>
    <row r="23" s="1" customFormat="1" spans="1:270">
      <c r="A23" s="4" t="s">
        <v>3650</v>
      </c>
      <c r="B23" s="4" t="s">
        <v>3584</v>
      </c>
      <c r="C23" s="4" t="s">
        <v>2373</v>
      </c>
      <c r="D23" s="4" t="s">
        <v>3662</v>
      </c>
      <c r="E23" s="4" t="s">
        <v>3663</v>
      </c>
      <c r="F23" s="4" t="s">
        <v>3587</v>
      </c>
      <c r="G23" s="4" t="s">
        <v>3664</v>
      </c>
      <c r="H23" s="4" t="s">
        <v>3665</v>
      </c>
      <c r="I23" s="4" t="s">
        <v>3495</v>
      </c>
      <c r="J23" s="4" t="s">
        <v>3630</v>
      </c>
      <c r="K23" s="4">
        <v>1000</v>
      </c>
      <c r="L23" s="4"/>
      <c r="M23" s="4"/>
      <c r="N23" s="4"/>
      <c r="O23" s="4"/>
      <c r="P23" s="7"/>
      <c r="Q23" s="4"/>
      <c r="R23" s="4">
        <v>10</v>
      </c>
      <c r="S23" s="4"/>
      <c r="T23" s="4">
        <v>0</v>
      </c>
      <c r="U23" s="4">
        <v>0</v>
      </c>
      <c r="V23" s="4">
        <v>1010</v>
      </c>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row>
    <row r="24" s="1" customFormat="1" spans="1:270">
      <c r="A24" s="4" t="s">
        <v>3650</v>
      </c>
      <c r="B24" s="4" t="s">
        <v>3584</v>
      </c>
      <c r="C24" s="4" t="s">
        <v>2389</v>
      </c>
      <c r="D24" s="4" t="s">
        <v>3666</v>
      </c>
      <c r="E24" s="4" t="s">
        <v>3667</v>
      </c>
      <c r="F24" s="4" t="s">
        <v>3587</v>
      </c>
      <c r="G24" s="4" t="s">
        <v>3668</v>
      </c>
      <c r="H24" s="4" t="s">
        <v>3669</v>
      </c>
      <c r="I24" s="4" t="s">
        <v>3495</v>
      </c>
      <c r="J24" s="4" t="s">
        <v>3630</v>
      </c>
      <c r="K24" s="4">
        <v>1000</v>
      </c>
      <c r="L24" s="4"/>
      <c r="M24" s="4"/>
      <c r="N24" s="4"/>
      <c r="O24" s="4"/>
      <c r="P24" s="7"/>
      <c r="Q24" s="4"/>
      <c r="R24" s="4"/>
      <c r="S24" s="4"/>
      <c r="T24" s="4">
        <v>0</v>
      </c>
      <c r="U24" s="4">
        <v>0</v>
      </c>
      <c r="V24" s="4">
        <v>1000</v>
      </c>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row>
    <row r="25" s="1" customFormat="1" spans="1:270">
      <c r="A25" s="4" t="s">
        <v>3650</v>
      </c>
      <c r="B25" s="4" t="s">
        <v>3584</v>
      </c>
      <c r="C25" s="4" t="s">
        <v>2366</v>
      </c>
      <c r="D25" s="4" t="s">
        <v>3670</v>
      </c>
      <c r="E25" s="4" t="s">
        <v>3627</v>
      </c>
      <c r="F25" s="4" t="s">
        <v>3587</v>
      </c>
      <c r="G25" s="4" t="s">
        <v>3628</v>
      </c>
      <c r="H25" s="4" t="s">
        <v>3671</v>
      </c>
      <c r="I25" s="4" t="s">
        <v>3495</v>
      </c>
      <c r="J25" s="4" t="s">
        <v>3630</v>
      </c>
      <c r="K25" s="4">
        <v>1000</v>
      </c>
      <c r="L25" s="4"/>
      <c r="M25" s="4"/>
      <c r="N25" s="4"/>
      <c r="O25" s="4"/>
      <c r="P25" s="7"/>
      <c r="Q25" s="4"/>
      <c r="R25" s="4">
        <v>10</v>
      </c>
      <c r="S25" s="4"/>
      <c r="T25" s="4">
        <v>0</v>
      </c>
      <c r="U25" s="4">
        <v>0</v>
      </c>
      <c r="V25" s="4">
        <v>1010</v>
      </c>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row>
    <row r="26" s="1" customFormat="1" spans="1:270">
      <c r="A26" s="4" t="s">
        <v>3650</v>
      </c>
      <c r="B26" s="4" t="s">
        <v>3584</v>
      </c>
      <c r="C26" s="4" t="s">
        <v>2386</v>
      </c>
      <c r="D26" s="4"/>
      <c r="E26" s="4" t="s">
        <v>3672</v>
      </c>
      <c r="F26" s="4" t="s">
        <v>589</v>
      </c>
      <c r="G26" s="4" t="s">
        <v>3601</v>
      </c>
      <c r="H26" s="5">
        <v>0.791666666666667</v>
      </c>
      <c r="I26" s="4" t="s">
        <v>590</v>
      </c>
      <c r="J26" s="4" t="s">
        <v>3596</v>
      </c>
      <c r="K26" s="4">
        <v>3500</v>
      </c>
      <c r="L26" s="4"/>
      <c r="M26" s="4"/>
      <c r="N26" s="4"/>
      <c r="O26" s="4"/>
      <c r="P26" s="7"/>
      <c r="Q26" s="4"/>
      <c r="R26" s="4"/>
      <c r="S26" s="4"/>
      <c r="T26" s="4">
        <v>0</v>
      </c>
      <c r="U26" s="4">
        <v>0</v>
      </c>
      <c r="V26" s="4">
        <v>3500</v>
      </c>
      <c r="W26" s="4" t="s">
        <v>3673</v>
      </c>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row>
    <row r="27" s="1" customFormat="1" spans="1:270">
      <c r="A27" s="4" t="s">
        <v>3650</v>
      </c>
      <c r="B27" s="4" t="s">
        <v>3584</v>
      </c>
      <c r="C27" s="4" t="s">
        <v>2300</v>
      </c>
      <c r="D27" s="4" t="s">
        <v>3674</v>
      </c>
      <c r="E27" s="4" t="s">
        <v>3675</v>
      </c>
      <c r="F27" s="4" t="s">
        <v>589</v>
      </c>
      <c r="G27" s="4" t="s">
        <v>3676</v>
      </c>
      <c r="H27" s="4" t="s">
        <v>3677</v>
      </c>
      <c r="I27" s="4" t="s">
        <v>590</v>
      </c>
      <c r="J27" s="4" t="s">
        <v>3678</v>
      </c>
      <c r="K27" s="4">
        <v>3500</v>
      </c>
      <c r="L27" s="4"/>
      <c r="M27" s="4"/>
      <c r="N27" s="4"/>
      <c r="O27" s="4">
        <v>13</v>
      </c>
      <c r="P27" s="7">
        <v>5</v>
      </c>
      <c r="Q27" s="4">
        <v>250</v>
      </c>
      <c r="R27" s="4">
        <v>10</v>
      </c>
      <c r="S27" s="4">
        <v>8</v>
      </c>
      <c r="T27" s="4">
        <v>0</v>
      </c>
      <c r="U27" s="4">
        <v>1250</v>
      </c>
      <c r="V27" s="4">
        <v>4768</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row>
    <row r="28" s="1" customFormat="1" spans="1:270">
      <c r="A28" s="4" t="s">
        <v>3650</v>
      </c>
      <c r="B28" s="4" t="s">
        <v>3584</v>
      </c>
      <c r="C28" s="4" t="s">
        <v>2348</v>
      </c>
      <c r="D28" s="4" t="s">
        <v>3679</v>
      </c>
      <c r="E28" s="4" t="s">
        <v>3680</v>
      </c>
      <c r="F28" s="4" t="s">
        <v>589</v>
      </c>
      <c r="G28" s="4" t="s">
        <v>3681</v>
      </c>
      <c r="H28" s="4" t="s">
        <v>3682</v>
      </c>
      <c r="I28" s="4" t="s">
        <v>590</v>
      </c>
      <c r="J28" s="4" t="s">
        <v>3683</v>
      </c>
      <c r="K28" s="4">
        <v>3500</v>
      </c>
      <c r="L28" s="4"/>
      <c r="M28" s="4"/>
      <c r="N28" s="4"/>
      <c r="O28" s="4"/>
      <c r="P28" s="7"/>
      <c r="Q28" s="4"/>
      <c r="R28" s="4">
        <v>10</v>
      </c>
      <c r="S28" s="4">
        <v>42</v>
      </c>
      <c r="T28" s="4">
        <v>0</v>
      </c>
      <c r="U28" s="4">
        <v>0</v>
      </c>
      <c r="V28" s="4">
        <v>3552</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row>
    <row r="29" s="1" customFormat="1" spans="1:270">
      <c r="A29" s="4" t="s">
        <v>3650</v>
      </c>
      <c r="B29" s="4" t="s">
        <v>3584</v>
      </c>
      <c r="C29" s="4" t="s">
        <v>2407</v>
      </c>
      <c r="D29" s="4" t="s">
        <v>3684</v>
      </c>
      <c r="E29" s="4" t="s">
        <v>3685</v>
      </c>
      <c r="F29" s="4" t="s">
        <v>3587</v>
      </c>
      <c r="G29" s="4" t="s">
        <v>3686</v>
      </c>
      <c r="H29" s="4" t="s">
        <v>3687</v>
      </c>
      <c r="I29" s="4" t="s">
        <v>590</v>
      </c>
      <c r="J29" s="4" t="s">
        <v>3688</v>
      </c>
      <c r="K29" s="4">
        <v>3000</v>
      </c>
      <c r="L29" s="4"/>
      <c r="M29" s="4"/>
      <c r="N29" s="4"/>
      <c r="O29" s="4"/>
      <c r="P29" s="7"/>
      <c r="Q29" s="4"/>
      <c r="R29" s="4"/>
      <c r="S29" s="4"/>
      <c r="T29" s="4">
        <v>0</v>
      </c>
      <c r="U29" s="4">
        <v>0</v>
      </c>
      <c r="V29" s="4">
        <v>3000</v>
      </c>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row>
    <row r="30" s="1" customFormat="1" spans="1:270">
      <c r="A30" s="4" t="s">
        <v>3650</v>
      </c>
      <c r="B30" s="4" t="s">
        <v>3584</v>
      </c>
      <c r="C30" s="4" t="s">
        <v>2296</v>
      </c>
      <c r="D30" s="4" t="s">
        <v>3689</v>
      </c>
      <c r="E30" s="4" t="s">
        <v>3690</v>
      </c>
      <c r="F30" s="4" t="s">
        <v>3587</v>
      </c>
      <c r="G30" s="4" t="s">
        <v>3691</v>
      </c>
      <c r="H30" s="4" t="s">
        <v>3692</v>
      </c>
      <c r="I30" s="4" t="s">
        <v>590</v>
      </c>
      <c r="J30" s="4" t="s">
        <v>3693</v>
      </c>
      <c r="K30" s="4">
        <v>3000</v>
      </c>
      <c r="L30" s="4"/>
      <c r="M30" s="4"/>
      <c r="N30" s="4"/>
      <c r="O30" s="4"/>
      <c r="P30" s="7"/>
      <c r="Q30" s="4"/>
      <c r="R30" s="4"/>
      <c r="S30" s="4"/>
      <c r="T30" s="4">
        <v>0</v>
      </c>
      <c r="U30" s="4">
        <v>0</v>
      </c>
      <c r="V30" s="4">
        <v>3000</v>
      </c>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row>
    <row r="31" s="1" customFormat="1" spans="1:270">
      <c r="A31" s="4" t="s">
        <v>3650</v>
      </c>
      <c r="B31" s="4" t="s">
        <v>3635</v>
      </c>
      <c r="C31" s="4"/>
      <c r="D31" s="4"/>
      <c r="E31" s="4" t="s">
        <v>3694</v>
      </c>
      <c r="F31" s="4" t="s">
        <v>3637</v>
      </c>
      <c r="G31" s="4" t="s">
        <v>3695</v>
      </c>
      <c r="H31" s="4" t="s">
        <v>3696</v>
      </c>
      <c r="I31" s="4" t="s">
        <v>590</v>
      </c>
      <c r="J31" s="4" t="s">
        <v>3697</v>
      </c>
      <c r="K31" s="4">
        <v>1200</v>
      </c>
      <c r="L31" s="4"/>
      <c r="M31" s="4"/>
      <c r="N31" s="4"/>
      <c r="O31" s="4"/>
      <c r="P31" s="7"/>
      <c r="Q31" s="4"/>
      <c r="R31" s="4"/>
      <c r="S31" s="4"/>
      <c r="T31" s="4">
        <v>0</v>
      </c>
      <c r="U31" s="4">
        <v>0</v>
      </c>
      <c r="V31" s="4">
        <v>1200</v>
      </c>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row>
    <row r="32" s="1" customFormat="1" spans="1:270">
      <c r="A32" s="4" t="s">
        <v>3650</v>
      </c>
      <c r="B32" s="4" t="s">
        <v>3635</v>
      </c>
      <c r="C32" s="4"/>
      <c r="D32" s="4"/>
      <c r="E32" s="4" t="s">
        <v>3641</v>
      </c>
      <c r="F32" s="4" t="s">
        <v>3637</v>
      </c>
      <c r="G32" s="4" t="s">
        <v>3642</v>
      </c>
      <c r="H32" s="4" t="s">
        <v>3698</v>
      </c>
      <c r="I32" s="4" t="s">
        <v>590</v>
      </c>
      <c r="J32" s="4" t="s">
        <v>3699</v>
      </c>
      <c r="K32" s="4">
        <v>1200</v>
      </c>
      <c r="L32" s="4">
        <v>186</v>
      </c>
      <c r="M32" s="4">
        <v>86</v>
      </c>
      <c r="N32" s="4">
        <v>20</v>
      </c>
      <c r="O32" s="4">
        <v>10</v>
      </c>
      <c r="P32" s="7">
        <v>2</v>
      </c>
      <c r="Q32" s="4">
        <v>150</v>
      </c>
      <c r="R32" s="4">
        <v>24</v>
      </c>
      <c r="S32" s="4"/>
      <c r="T32" s="4">
        <v>1720</v>
      </c>
      <c r="U32" s="4">
        <v>300</v>
      </c>
      <c r="V32" s="4">
        <v>3244</v>
      </c>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row>
    <row r="33" s="1" customFormat="1" spans="1:270">
      <c r="A33" s="4" t="s">
        <v>3650</v>
      </c>
      <c r="B33" s="4" t="s">
        <v>3635</v>
      </c>
      <c r="C33" s="4"/>
      <c r="D33" s="4"/>
      <c r="E33" s="4" t="s">
        <v>3645</v>
      </c>
      <c r="F33" s="4" t="s">
        <v>3637</v>
      </c>
      <c r="G33" s="4" t="s">
        <v>3646</v>
      </c>
      <c r="H33" s="4" t="s">
        <v>3700</v>
      </c>
      <c r="I33" s="4" t="s">
        <v>590</v>
      </c>
      <c r="J33" s="4" t="s">
        <v>3701</v>
      </c>
      <c r="K33" s="4">
        <v>1200</v>
      </c>
      <c r="L33" s="4"/>
      <c r="M33" s="4"/>
      <c r="N33" s="4"/>
      <c r="O33" s="4">
        <v>11</v>
      </c>
      <c r="P33" s="7">
        <v>3</v>
      </c>
      <c r="Q33" s="4">
        <v>150</v>
      </c>
      <c r="R33" s="4"/>
      <c r="S33" s="4"/>
      <c r="T33" s="4">
        <v>0</v>
      </c>
      <c r="U33" s="4">
        <v>450</v>
      </c>
      <c r="V33" s="4">
        <v>1650</v>
      </c>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row>
    <row r="34" s="1" customFormat="1" ht="19.1" customHeight="1" spans="1:270">
      <c r="A34" s="3" t="s">
        <v>3702</v>
      </c>
      <c r="B34" s="3"/>
      <c r="C34" s="3"/>
      <c r="D34" s="3"/>
      <c r="E34" s="3"/>
      <c r="F34" s="3"/>
      <c r="G34" s="3"/>
      <c r="H34" s="3"/>
      <c r="I34" s="3"/>
      <c r="J34" s="3"/>
      <c r="K34" s="3"/>
      <c r="L34" s="3"/>
      <c r="M34" s="3"/>
      <c r="N34" s="3"/>
      <c r="O34" s="3"/>
      <c r="P34" s="3"/>
      <c r="Q34" s="3"/>
      <c r="R34" s="3"/>
      <c r="S34" s="3"/>
      <c r="T34" s="3"/>
      <c r="U34" s="3"/>
      <c r="V34" s="3"/>
      <c r="W34" s="3"/>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row>
    <row r="35" s="1" customFormat="1" spans="1:270">
      <c r="A35" s="4" t="s">
        <v>3703</v>
      </c>
      <c r="B35" s="4" t="s">
        <v>3584</v>
      </c>
      <c r="C35" s="4" t="s">
        <v>2472</v>
      </c>
      <c r="D35" s="4" t="s">
        <v>3599</v>
      </c>
      <c r="E35" s="4" t="s">
        <v>3704</v>
      </c>
      <c r="F35" s="4" t="s">
        <v>589</v>
      </c>
      <c r="G35" s="4" t="s">
        <v>3705</v>
      </c>
      <c r="H35" s="4" t="s">
        <v>3706</v>
      </c>
      <c r="I35" s="4" t="s">
        <v>590</v>
      </c>
      <c r="J35" s="4" t="s">
        <v>3707</v>
      </c>
      <c r="K35" s="4">
        <v>3500</v>
      </c>
      <c r="L35" s="4"/>
      <c r="M35" s="4"/>
      <c r="N35" s="4"/>
      <c r="O35" s="4">
        <v>13</v>
      </c>
      <c r="P35" s="7">
        <v>5</v>
      </c>
      <c r="Q35" s="4">
        <v>250</v>
      </c>
      <c r="R35" s="4"/>
      <c r="S35" s="4">
        <v>20</v>
      </c>
      <c r="T35" s="4">
        <v>0</v>
      </c>
      <c r="U35" s="4">
        <v>1250</v>
      </c>
      <c r="V35" s="4">
        <v>4770</v>
      </c>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row>
    <row r="36" s="1" customFormat="1" spans="1:270">
      <c r="A36" s="4" t="s">
        <v>3703</v>
      </c>
      <c r="B36" s="4" t="s">
        <v>3584</v>
      </c>
      <c r="C36" s="4" t="s">
        <v>2352</v>
      </c>
      <c r="D36" s="4" t="s">
        <v>3654</v>
      </c>
      <c r="E36" s="4" t="s">
        <v>3708</v>
      </c>
      <c r="F36" s="4" t="s">
        <v>3637</v>
      </c>
      <c r="G36" s="4" t="s">
        <v>3709</v>
      </c>
      <c r="H36" s="4" t="s">
        <v>3710</v>
      </c>
      <c r="I36" s="4" t="s">
        <v>590</v>
      </c>
      <c r="J36" s="4" t="s">
        <v>3711</v>
      </c>
      <c r="K36" s="4">
        <v>1200</v>
      </c>
      <c r="L36" s="4"/>
      <c r="M36" s="4"/>
      <c r="N36" s="4"/>
      <c r="O36" s="4"/>
      <c r="P36" s="7"/>
      <c r="Q36" s="4"/>
      <c r="R36" s="4">
        <v>10</v>
      </c>
      <c r="S36" s="4">
        <v>18</v>
      </c>
      <c r="T36" s="4">
        <v>0</v>
      </c>
      <c r="U36" s="4">
        <v>0</v>
      </c>
      <c r="V36" s="4">
        <v>1228</v>
      </c>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row>
    <row r="37" s="1" customFormat="1" spans="1:270">
      <c r="A37" s="4" t="s">
        <v>3703</v>
      </c>
      <c r="B37" s="4" t="s">
        <v>3584</v>
      </c>
      <c r="C37" s="4" t="s">
        <v>2440</v>
      </c>
      <c r="D37" s="4" t="s">
        <v>3712</v>
      </c>
      <c r="E37" s="4" t="s">
        <v>3713</v>
      </c>
      <c r="F37" s="4" t="s">
        <v>589</v>
      </c>
      <c r="G37" s="4" t="s">
        <v>3714</v>
      </c>
      <c r="H37" s="4" t="s">
        <v>3715</v>
      </c>
      <c r="I37" s="4" t="s">
        <v>590</v>
      </c>
      <c r="J37" s="4" t="s">
        <v>3716</v>
      </c>
      <c r="K37" s="4">
        <v>3500</v>
      </c>
      <c r="L37" s="4">
        <v>144</v>
      </c>
      <c r="M37" s="4">
        <v>44</v>
      </c>
      <c r="N37" s="4">
        <v>50</v>
      </c>
      <c r="O37" s="4">
        <v>20</v>
      </c>
      <c r="P37" s="7">
        <v>12</v>
      </c>
      <c r="Q37" s="4">
        <v>250</v>
      </c>
      <c r="R37" s="4">
        <v>10</v>
      </c>
      <c r="S37" s="4">
        <v>14</v>
      </c>
      <c r="T37" s="4">
        <v>2200</v>
      </c>
      <c r="U37" s="4">
        <v>3000</v>
      </c>
      <c r="V37" s="4">
        <v>8724</v>
      </c>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row>
    <row r="38" s="1" customFormat="1" spans="1:270">
      <c r="A38" s="4" t="s">
        <v>3703</v>
      </c>
      <c r="B38" s="4" t="s">
        <v>3584</v>
      </c>
      <c r="C38" s="4" t="s">
        <v>2328</v>
      </c>
      <c r="D38" s="4"/>
      <c r="E38" s="4" t="s">
        <v>3717</v>
      </c>
      <c r="F38" s="4" t="s">
        <v>3637</v>
      </c>
      <c r="G38" s="4" t="s">
        <v>3718</v>
      </c>
      <c r="H38" s="4" t="s">
        <v>3719</v>
      </c>
      <c r="I38" s="4" t="s">
        <v>590</v>
      </c>
      <c r="J38" s="4" t="s">
        <v>3720</v>
      </c>
      <c r="K38" s="4">
        <v>1200</v>
      </c>
      <c r="L38" s="4"/>
      <c r="M38" s="4"/>
      <c r="N38" s="4"/>
      <c r="O38" s="4"/>
      <c r="P38" s="7"/>
      <c r="Q38" s="4"/>
      <c r="R38" s="4">
        <v>10</v>
      </c>
      <c r="S38" s="4">
        <v>18</v>
      </c>
      <c r="T38" s="4">
        <v>0</v>
      </c>
      <c r="U38" s="4">
        <v>0</v>
      </c>
      <c r="V38" s="4">
        <v>1228</v>
      </c>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row>
    <row r="39" s="1" customFormat="1" spans="1:270">
      <c r="A39" s="4" t="s">
        <v>3703</v>
      </c>
      <c r="B39" s="4" t="s">
        <v>3584</v>
      </c>
      <c r="C39" s="4" t="s">
        <v>2466</v>
      </c>
      <c r="D39" s="4" t="s">
        <v>3721</v>
      </c>
      <c r="E39" s="4" t="s">
        <v>3722</v>
      </c>
      <c r="F39" s="4" t="s">
        <v>3587</v>
      </c>
      <c r="G39" s="4" t="s">
        <v>3723</v>
      </c>
      <c r="H39" s="4" t="s">
        <v>3724</v>
      </c>
      <c r="I39" s="4" t="s">
        <v>590</v>
      </c>
      <c r="J39" s="4" t="s">
        <v>3603</v>
      </c>
      <c r="K39" s="4">
        <v>3000</v>
      </c>
      <c r="L39" s="4"/>
      <c r="M39" s="4"/>
      <c r="N39" s="4"/>
      <c r="O39" s="4"/>
      <c r="P39" s="7"/>
      <c r="Q39" s="4"/>
      <c r="R39" s="4"/>
      <c r="S39" s="4">
        <v>16</v>
      </c>
      <c r="T39" s="4">
        <v>0</v>
      </c>
      <c r="U39" s="4">
        <v>0</v>
      </c>
      <c r="V39" s="4">
        <v>3016</v>
      </c>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row>
    <row r="40" s="1" customFormat="1" spans="1:270">
      <c r="A40" s="4" t="s">
        <v>3703</v>
      </c>
      <c r="B40" s="4" t="s">
        <v>3584</v>
      </c>
      <c r="C40" s="4" t="s">
        <v>2521</v>
      </c>
      <c r="D40" s="4" t="s">
        <v>3725</v>
      </c>
      <c r="E40" s="4" t="s">
        <v>3726</v>
      </c>
      <c r="F40" s="4" t="s">
        <v>3637</v>
      </c>
      <c r="G40" s="4" t="s">
        <v>3727</v>
      </c>
      <c r="H40" s="4" t="s">
        <v>3728</v>
      </c>
      <c r="I40" s="4" t="s">
        <v>590</v>
      </c>
      <c r="J40" s="4" t="s">
        <v>3720</v>
      </c>
      <c r="K40" s="4">
        <v>1200</v>
      </c>
      <c r="L40" s="4"/>
      <c r="M40" s="4"/>
      <c r="N40" s="4"/>
      <c r="O40" s="4"/>
      <c r="P40" s="7"/>
      <c r="Q40" s="4"/>
      <c r="R40" s="4">
        <v>10</v>
      </c>
      <c r="S40" s="4">
        <v>28</v>
      </c>
      <c r="T40" s="4">
        <v>0</v>
      </c>
      <c r="U40" s="4">
        <v>0</v>
      </c>
      <c r="V40" s="4">
        <v>1238</v>
      </c>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row>
    <row r="41" s="1" customFormat="1" spans="1:270">
      <c r="A41" s="4" t="s">
        <v>3703</v>
      </c>
      <c r="B41" s="4" t="s">
        <v>3584</v>
      </c>
      <c r="C41" s="4" t="s">
        <v>2300</v>
      </c>
      <c r="D41" s="4" t="s">
        <v>3674</v>
      </c>
      <c r="E41" s="4" t="s">
        <v>3675</v>
      </c>
      <c r="F41" s="4" t="s">
        <v>589</v>
      </c>
      <c r="G41" s="4" t="s">
        <v>3676</v>
      </c>
      <c r="H41" s="4" t="s">
        <v>3729</v>
      </c>
      <c r="I41" s="4" t="s">
        <v>590</v>
      </c>
      <c r="J41" s="4" t="s">
        <v>3730</v>
      </c>
      <c r="K41" s="4">
        <v>3500</v>
      </c>
      <c r="L41" s="4"/>
      <c r="M41" s="4"/>
      <c r="N41" s="4"/>
      <c r="O41" s="4">
        <v>16</v>
      </c>
      <c r="P41" s="7">
        <v>8</v>
      </c>
      <c r="Q41" s="4">
        <v>250</v>
      </c>
      <c r="R41" s="4"/>
      <c r="S41" s="4">
        <v>30</v>
      </c>
      <c r="T41" s="4">
        <v>0</v>
      </c>
      <c r="U41" s="4">
        <v>2000</v>
      </c>
      <c r="V41" s="4">
        <v>5530</v>
      </c>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row>
    <row r="42" s="1" customFormat="1" spans="1:270">
      <c r="A42" s="4" t="s">
        <v>3703</v>
      </c>
      <c r="B42" s="4" t="s">
        <v>3584</v>
      </c>
      <c r="C42" s="4" t="s">
        <v>2562</v>
      </c>
      <c r="D42" s="4" t="s">
        <v>3731</v>
      </c>
      <c r="E42" s="4" t="s">
        <v>3732</v>
      </c>
      <c r="F42" s="4" t="s">
        <v>3637</v>
      </c>
      <c r="G42" s="4" t="s">
        <v>3733</v>
      </c>
      <c r="H42" s="4" t="s">
        <v>3734</v>
      </c>
      <c r="I42" s="4" t="s">
        <v>590</v>
      </c>
      <c r="J42" s="4" t="s">
        <v>3735</v>
      </c>
      <c r="K42" s="4">
        <v>1200</v>
      </c>
      <c r="L42" s="4"/>
      <c r="M42" s="4"/>
      <c r="N42" s="4"/>
      <c r="O42" s="4">
        <v>14</v>
      </c>
      <c r="P42" s="7">
        <v>6</v>
      </c>
      <c r="Q42" s="4">
        <v>150</v>
      </c>
      <c r="R42" s="4">
        <v>20</v>
      </c>
      <c r="S42" s="4">
        <v>36</v>
      </c>
      <c r="T42" s="4">
        <v>0</v>
      </c>
      <c r="U42" s="4">
        <v>900</v>
      </c>
      <c r="V42" s="4">
        <v>2156</v>
      </c>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row>
    <row r="43" s="1" customFormat="1" spans="1:270">
      <c r="A43" s="4" t="s">
        <v>3703</v>
      </c>
      <c r="B43" s="4" t="s">
        <v>3584</v>
      </c>
      <c r="C43" s="4" t="s">
        <v>2017</v>
      </c>
      <c r="D43" s="4" t="s">
        <v>3137</v>
      </c>
      <c r="E43" s="4" t="s">
        <v>3736</v>
      </c>
      <c r="F43" s="4" t="s">
        <v>3637</v>
      </c>
      <c r="G43" s="4" t="s">
        <v>3737</v>
      </c>
      <c r="H43" s="4" t="s">
        <v>3738</v>
      </c>
      <c r="I43" s="4" t="s">
        <v>590</v>
      </c>
      <c r="J43" s="4" t="s">
        <v>3739</v>
      </c>
      <c r="K43" s="4">
        <v>1200</v>
      </c>
      <c r="L43" s="4"/>
      <c r="M43" s="4"/>
      <c r="N43" s="4"/>
      <c r="O43" s="4"/>
      <c r="P43" s="7"/>
      <c r="Q43" s="4"/>
      <c r="R43" s="4">
        <v>10</v>
      </c>
      <c r="S43" s="4">
        <v>38</v>
      </c>
      <c r="T43" s="4">
        <v>0</v>
      </c>
      <c r="U43" s="4">
        <v>0</v>
      </c>
      <c r="V43" s="4">
        <v>1248</v>
      </c>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row>
    <row r="44" s="1" customFormat="1" spans="1:270">
      <c r="A44" s="4" t="s">
        <v>3703</v>
      </c>
      <c r="B44" s="4" t="s">
        <v>3584</v>
      </c>
      <c r="C44" s="4" t="s">
        <v>2317</v>
      </c>
      <c r="D44" s="4" t="s">
        <v>3740</v>
      </c>
      <c r="E44" s="4" t="s">
        <v>3741</v>
      </c>
      <c r="F44" s="4" t="s">
        <v>3637</v>
      </c>
      <c r="G44" s="4" t="s">
        <v>3742</v>
      </c>
      <c r="H44" s="4" t="s">
        <v>3743</v>
      </c>
      <c r="I44" s="4" t="s">
        <v>590</v>
      </c>
      <c r="J44" s="4" t="s">
        <v>3744</v>
      </c>
      <c r="K44" s="4">
        <v>1200</v>
      </c>
      <c r="L44" s="4"/>
      <c r="M44" s="4"/>
      <c r="N44" s="4"/>
      <c r="O44" s="4"/>
      <c r="P44" s="7"/>
      <c r="Q44" s="4"/>
      <c r="R44" s="4">
        <v>20</v>
      </c>
      <c r="S44" s="4">
        <v>22</v>
      </c>
      <c r="T44" s="4">
        <v>0</v>
      </c>
      <c r="U44" s="4">
        <v>0</v>
      </c>
      <c r="V44" s="4">
        <v>1242</v>
      </c>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c r="IX44" s="4"/>
      <c r="IY44" s="4"/>
      <c r="IZ44" s="4"/>
      <c r="JA44" s="4"/>
      <c r="JB44" s="4"/>
      <c r="JC44" s="4"/>
      <c r="JD44" s="4"/>
      <c r="JE44" s="4"/>
      <c r="JF44" s="4"/>
      <c r="JG44" s="4"/>
      <c r="JH44" s="4"/>
      <c r="JI44" s="4"/>
      <c r="JJ44" s="4"/>
    </row>
    <row r="45" s="1" customFormat="1" spans="1:270">
      <c r="A45" s="4" t="s">
        <v>3703</v>
      </c>
      <c r="B45" s="4" t="s">
        <v>3584</v>
      </c>
      <c r="C45" s="4" t="s">
        <v>3745</v>
      </c>
      <c r="D45" s="4"/>
      <c r="E45" s="4" t="s">
        <v>3746</v>
      </c>
      <c r="F45" s="4" t="s">
        <v>602</v>
      </c>
      <c r="G45" s="4" t="s">
        <v>3747</v>
      </c>
      <c r="H45" s="4" t="s">
        <v>3748</v>
      </c>
      <c r="I45" s="4" t="s">
        <v>590</v>
      </c>
      <c r="J45" s="4" t="s">
        <v>3749</v>
      </c>
      <c r="K45" s="4">
        <v>1800</v>
      </c>
      <c r="L45" s="4"/>
      <c r="M45" s="4"/>
      <c r="N45" s="4"/>
      <c r="O45" s="4"/>
      <c r="P45" s="7"/>
      <c r="Q45" s="4"/>
      <c r="R45" s="4">
        <v>30</v>
      </c>
      <c r="S45" s="4"/>
      <c r="T45" s="4">
        <v>0</v>
      </c>
      <c r="U45" s="4">
        <v>0</v>
      </c>
      <c r="V45" s="4">
        <v>1830</v>
      </c>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row>
    <row r="46" s="1" customFormat="1" spans="1:270">
      <c r="A46" s="4" t="s">
        <v>3703</v>
      </c>
      <c r="B46" s="4" t="s">
        <v>3584</v>
      </c>
      <c r="C46" s="4" t="s">
        <v>2348</v>
      </c>
      <c r="D46" s="4" t="s">
        <v>3679</v>
      </c>
      <c r="E46" s="4" t="s">
        <v>3680</v>
      </c>
      <c r="F46" s="4" t="s">
        <v>589</v>
      </c>
      <c r="G46" s="4" t="s">
        <v>3681</v>
      </c>
      <c r="H46" s="4" t="s">
        <v>3750</v>
      </c>
      <c r="I46" s="4" t="s">
        <v>590</v>
      </c>
      <c r="J46" s="4" t="s">
        <v>3751</v>
      </c>
      <c r="K46" s="4">
        <v>3500</v>
      </c>
      <c r="L46" s="4"/>
      <c r="M46" s="4"/>
      <c r="N46" s="4"/>
      <c r="O46" s="4"/>
      <c r="P46" s="7"/>
      <c r="Q46" s="4"/>
      <c r="R46" s="4"/>
      <c r="S46" s="4">
        <v>30</v>
      </c>
      <c r="T46" s="4">
        <v>0</v>
      </c>
      <c r="U46" s="4">
        <v>0</v>
      </c>
      <c r="V46" s="4">
        <v>3530</v>
      </c>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row>
    <row r="47" s="1" customFormat="1" spans="1:270">
      <c r="A47" s="4" t="s">
        <v>3703</v>
      </c>
      <c r="B47" s="4" t="s">
        <v>3584</v>
      </c>
      <c r="C47" s="4" t="s">
        <v>3752</v>
      </c>
      <c r="D47" s="4"/>
      <c r="E47" s="4" t="s">
        <v>3753</v>
      </c>
      <c r="F47" s="4" t="s">
        <v>3637</v>
      </c>
      <c r="G47" s="4" t="s">
        <v>3754</v>
      </c>
      <c r="H47" s="4" t="s">
        <v>3755</v>
      </c>
      <c r="I47" s="4" t="s">
        <v>3495</v>
      </c>
      <c r="J47" s="4" t="s">
        <v>3756</v>
      </c>
      <c r="K47" s="4">
        <v>400</v>
      </c>
      <c r="L47" s="4"/>
      <c r="M47" s="4"/>
      <c r="N47" s="4"/>
      <c r="O47" s="4"/>
      <c r="P47" s="7"/>
      <c r="Q47" s="4"/>
      <c r="R47" s="4">
        <v>20</v>
      </c>
      <c r="S47" s="4">
        <v>14</v>
      </c>
      <c r="T47" s="4">
        <v>0</v>
      </c>
      <c r="U47" s="4">
        <v>0</v>
      </c>
      <c r="V47" s="4">
        <v>434</v>
      </c>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row>
    <row r="48" s="1" customFormat="1" spans="1:270">
      <c r="A48" s="4" t="s">
        <v>3703</v>
      </c>
      <c r="B48" s="4" t="s">
        <v>3584</v>
      </c>
      <c r="C48" s="4" t="s">
        <v>3757</v>
      </c>
      <c r="D48" s="4"/>
      <c r="E48" s="4" t="s">
        <v>3753</v>
      </c>
      <c r="F48" s="4" t="s">
        <v>3637</v>
      </c>
      <c r="G48" s="4" t="s">
        <v>3754</v>
      </c>
      <c r="H48" s="4" t="s">
        <v>3758</v>
      </c>
      <c r="I48" s="4" t="s">
        <v>3495</v>
      </c>
      <c r="J48" s="4" t="s">
        <v>3756</v>
      </c>
      <c r="K48" s="4">
        <v>400</v>
      </c>
      <c r="L48" s="4"/>
      <c r="M48" s="4"/>
      <c r="N48" s="4"/>
      <c r="O48" s="4"/>
      <c r="P48" s="7"/>
      <c r="Q48" s="4"/>
      <c r="R48" s="4"/>
      <c r="S48" s="4"/>
      <c r="T48" s="4">
        <v>0</v>
      </c>
      <c r="U48" s="4">
        <v>0</v>
      </c>
      <c r="V48" s="4">
        <v>400</v>
      </c>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row>
    <row r="49" s="1" customFormat="1" spans="1:270">
      <c r="A49" s="4" t="s">
        <v>3703</v>
      </c>
      <c r="B49" s="4" t="s">
        <v>3584</v>
      </c>
      <c r="C49" s="4" t="s">
        <v>2400</v>
      </c>
      <c r="D49" s="4" t="s">
        <v>3759</v>
      </c>
      <c r="E49" s="4" t="s">
        <v>3760</v>
      </c>
      <c r="F49" s="4" t="s">
        <v>3637</v>
      </c>
      <c r="G49" s="4" t="s">
        <v>3761</v>
      </c>
      <c r="H49" s="4" t="s">
        <v>3762</v>
      </c>
      <c r="I49" s="4" t="s">
        <v>590</v>
      </c>
      <c r="J49" s="4" t="s">
        <v>3763</v>
      </c>
      <c r="K49" s="4">
        <v>1200</v>
      </c>
      <c r="L49" s="4"/>
      <c r="M49" s="4"/>
      <c r="N49" s="4"/>
      <c r="O49" s="4"/>
      <c r="P49" s="7"/>
      <c r="Q49" s="4"/>
      <c r="R49" s="4"/>
      <c r="S49" s="4"/>
      <c r="T49" s="4">
        <v>0</v>
      </c>
      <c r="U49" s="4">
        <v>0</v>
      </c>
      <c r="V49" s="4">
        <v>1200</v>
      </c>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row>
    <row r="50" s="1" customFormat="1" spans="1:270">
      <c r="A50" s="4" t="s">
        <v>3703</v>
      </c>
      <c r="B50" s="4" t="s">
        <v>3584</v>
      </c>
      <c r="C50" s="4" t="s">
        <v>2727</v>
      </c>
      <c r="D50" s="4" t="s">
        <v>3764</v>
      </c>
      <c r="E50" s="4" t="s">
        <v>3765</v>
      </c>
      <c r="F50" s="4" t="s">
        <v>589</v>
      </c>
      <c r="G50" s="4" t="s">
        <v>3766</v>
      </c>
      <c r="H50" s="4" t="s">
        <v>3767</v>
      </c>
      <c r="I50" s="4" t="s">
        <v>590</v>
      </c>
      <c r="J50" s="4" t="s">
        <v>3768</v>
      </c>
      <c r="K50" s="4">
        <v>3500</v>
      </c>
      <c r="L50" s="4"/>
      <c r="M50" s="4"/>
      <c r="N50" s="4"/>
      <c r="O50" s="4"/>
      <c r="P50" s="7"/>
      <c r="Q50" s="4"/>
      <c r="R50" s="4"/>
      <c r="S50" s="4">
        <v>18</v>
      </c>
      <c r="T50" s="4">
        <v>0</v>
      </c>
      <c r="U50" s="4">
        <v>0</v>
      </c>
      <c r="V50" s="4">
        <v>3518</v>
      </c>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row>
    <row r="51" s="1" customFormat="1" spans="1:270">
      <c r="A51" s="4" t="s">
        <v>3703</v>
      </c>
      <c r="B51" s="4" t="s">
        <v>3584</v>
      </c>
      <c r="C51" s="4" t="s">
        <v>2396</v>
      </c>
      <c r="D51" s="4" t="s">
        <v>3769</v>
      </c>
      <c r="E51" s="4" t="s">
        <v>3770</v>
      </c>
      <c r="F51" s="4" t="s">
        <v>3637</v>
      </c>
      <c r="G51" s="4" t="s">
        <v>3771</v>
      </c>
      <c r="H51" s="4" t="s">
        <v>3772</v>
      </c>
      <c r="I51" s="4" t="s">
        <v>590</v>
      </c>
      <c r="J51" s="4" t="s">
        <v>3773</v>
      </c>
      <c r="K51" s="4">
        <v>1200</v>
      </c>
      <c r="L51" s="4">
        <v>143</v>
      </c>
      <c r="M51" s="4">
        <v>43</v>
      </c>
      <c r="N51" s="4">
        <v>20</v>
      </c>
      <c r="O51" s="4"/>
      <c r="P51" s="7"/>
      <c r="Q51" s="4"/>
      <c r="R51" s="4"/>
      <c r="S51" s="4">
        <v>22</v>
      </c>
      <c r="T51" s="4">
        <v>860</v>
      </c>
      <c r="U51" s="4">
        <v>0</v>
      </c>
      <c r="V51" s="4">
        <v>2082</v>
      </c>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row>
    <row r="52" s="1" customFormat="1" spans="1:270">
      <c r="A52" s="4" t="s">
        <v>3703</v>
      </c>
      <c r="B52" s="4" t="s">
        <v>3584</v>
      </c>
      <c r="C52" s="4" t="s">
        <v>2381</v>
      </c>
      <c r="D52" s="4"/>
      <c r="E52" s="4" t="s">
        <v>3657</v>
      </c>
      <c r="F52" s="4" t="s">
        <v>3637</v>
      </c>
      <c r="G52" s="4" t="s">
        <v>3658</v>
      </c>
      <c r="H52" s="4" t="s">
        <v>3774</v>
      </c>
      <c r="I52" s="4" t="s">
        <v>590</v>
      </c>
      <c r="J52" s="4" t="s">
        <v>3775</v>
      </c>
      <c r="K52" s="4">
        <v>1200</v>
      </c>
      <c r="L52" s="4"/>
      <c r="M52" s="4"/>
      <c r="N52" s="4"/>
      <c r="O52" s="4">
        <v>11</v>
      </c>
      <c r="P52" s="7">
        <v>3</v>
      </c>
      <c r="Q52" s="4">
        <v>150</v>
      </c>
      <c r="R52" s="4">
        <v>10</v>
      </c>
      <c r="S52" s="4">
        <v>8</v>
      </c>
      <c r="T52" s="4">
        <v>0</v>
      </c>
      <c r="U52" s="4">
        <v>450</v>
      </c>
      <c r="V52" s="4">
        <v>1668</v>
      </c>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row>
    <row r="53" s="1" customFormat="1" spans="1:270">
      <c r="A53" s="4" t="s">
        <v>3703</v>
      </c>
      <c r="B53" s="4" t="s">
        <v>3584</v>
      </c>
      <c r="C53" s="4" t="s">
        <v>2381</v>
      </c>
      <c r="D53" s="4"/>
      <c r="E53" s="4" t="s">
        <v>3657</v>
      </c>
      <c r="F53" s="4" t="s">
        <v>3637</v>
      </c>
      <c r="G53" s="4" t="s">
        <v>3658</v>
      </c>
      <c r="H53" s="5">
        <v>0.00694444444444444</v>
      </c>
      <c r="I53" s="4" t="s">
        <v>3495</v>
      </c>
      <c r="J53" s="4" t="s">
        <v>3596</v>
      </c>
      <c r="K53" s="4">
        <v>400</v>
      </c>
      <c r="L53" s="4"/>
      <c r="M53" s="4"/>
      <c r="N53" s="4"/>
      <c r="O53" s="4"/>
      <c r="P53" s="7"/>
      <c r="Q53" s="4"/>
      <c r="R53" s="4"/>
      <c r="S53" s="4"/>
      <c r="T53" s="4">
        <v>0</v>
      </c>
      <c r="U53" s="4">
        <v>0</v>
      </c>
      <c r="V53" s="4">
        <v>400</v>
      </c>
      <c r="W53" s="4" t="s">
        <v>3776</v>
      </c>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row>
    <row r="54" s="1" customFormat="1" spans="1:270">
      <c r="A54" s="4" t="s">
        <v>3703</v>
      </c>
      <c r="B54" s="4" t="s">
        <v>3584</v>
      </c>
      <c r="C54" s="4" t="s">
        <v>2510</v>
      </c>
      <c r="D54" s="4" t="s">
        <v>3656</v>
      </c>
      <c r="E54" s="4" t="s">
        <v>3777</v>
      </c>
      <c r="F54" s="4" t="s">
        <v>3637</v>
      </c>
      <c r="G54" s="4" t="s">
        <v>3778</v>
      </c>
      <c r="H54" s="4" t="s">
        <v>3779</v>
      </c>
      <c r="I54" s="4" t="s">
        <v>590</v>
      </c>
      <c r="J54" s="4" t="s">
        <v>3780</v>
      </c>
      <c r="K54" s="4">
        <v>1200</v>
      </c>
      <c r="L54" s="4"/>
      <c r="M54" s="4"/>
      <c r="N54" s="4"/>
      <c r="O54" s="4"/>
      <c r="P54" s="7"/>
      <c r="Q54" s="4"/>
      <c r="R54" s="4">
        <v>10</v>
      </c>
      <c r="S54" s="4">
        <v>18</v>
      </c>
      <c r="T54" s="4">
        <v>0</v>
      </c>
      <c r="U54" s="4">
        <v>0</v>
      </c>
      <c r="V54" s="4">
        <v>1228</v>
      </c>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row>
    <row r="55" s="1" customFormat="1" spans="1:270">
      <c r="A55" s="4" t="s">
        <v>3703</v>
      </c>
      <c r="B55" s="4" t="s">
        <v>3584</v>
      </c>
      <c r="C55" s="4" t="s">
        <v>3620</v>
      </c>
      <c r="D55" s="4" t="s">
        <v>3621</v>
      </c>
      <c r="E55" s="4" t="s">
        <v>3781</v>
      </c>
      <c r="F55" s="4" t="s">
        <v>589</v>
      </c>
      <c r="G55" s="4" t="s">
        <v>3782</v>
      </c>
      <c r="H55" s="4" t="s">
        <v>3783</v>
      </c>
      <c r="I55" s="4" t="s">
        <v>590</v>
      </c>
      <c r="J55" s="4" t="s">
        <v>3784</v>
      </c>
      <c r="K55" s="4">
        <v>3500</v>
      </c>
      <c r="L55" s="4"/>
      <c r="M55" s="4"/>
      <c r="N55" s="4"/>
      <c r="O55" s="4">
        <v>11</v>
      </c>
      <c r="P55" s="7">
        <v>3</v>
      </c>
      <c r="Q55" s="4">
        <v>250</v>
      </c>
      <c r="R55" s="4"/>
      <c r="S55" s="4">
        <v>20</v>
      </c>
      <c r="T55" s="4">
        <v>0</v>
      </c>
      <c r="U55" s="4">
        <v>750</v>
      </c>
      <c r="V55" s="4">
        <v>4270</v>
      </c>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c r="IX55" s="4"/>
      <c r="IY55" s="4"/>
      <c r="IZ55" s="4"/>
      <c r="JA55" s="4"/>
      <c r="JB55" s="4"/>
      <c r="JC55" s="4"/>
      <c r="JD55" s="4"/>
      <c r="JE55" s="4"/>
      <c r="JF55" s="4"/>
      <c r="JG55" s="4"/>
      <c r="JH55" s="4"/>
      <c r="JI55" s="4"/>
      <c r="JJ55" s="4"/>
    </row>
    <row r="56" s="1" customFormat="1" spans="1:270">
      <c r="A56" s="4" t="s">
        <v>3703</v>
      </c>
      <c r="B56" s="4" t="s">
        <v>3584</v>
      </c>
      <c r="C56" s="4" t="s">
        <v>2386</v>
      </c>
      <c r="D56" s="4" t="s">
        <v>3785</v>
      </c>
      <c r="E56" s="4" t="s">
        <v>3786</v>
      </c>
      <c r="F56" s="4" t="s">
        <v>589</v>
      </c>
      <c r="G56" s="4" t="s">
        <v>3601</v>
      </c>
      <c r="H56" s="4" t="s">
        <v>3787</v>
      </c>
      <c r="I56" s="4" t="s">
        <v>590</v>
      </c>
      <c r="J56" s="4" t="s">
        <v>3788</v>
      </c>
      <c r="K56" s="4">
        <v>3500</v>
      </c>
      <c r="L56" s="4">
        <v>139</v>
      </c>
      <c r="M56" s="4">
        <v>39</v>
      </c>
      <c r="N56" s="4">
        <v>50</v>
      </c>
      <c r="O56" s="4">
        <v>19</v>
      </c>
      <c r="P56" s="7">
        <v>11</v>
      </c>
      <c r="Q56" s="4">
        <v>250</v>
      </c>
      <c r="R56" s="4"/>
      <c r="S56" s="4">
        <v>35</v>
      </c>
      <c r="T56" s="4">
        <v>1950</v>
      </c>
      <c r="U56" s="4">
        <v>2750</v>
      </c>
      <c r="V56" s="4">
        <v>8235</v>
      </c>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c r="IX56" s="4"/>
      <c r="IY56" s="4"/>
      <c r="IZ56" s="4"/>
      <c r="JA56" s="4"/>
      <c r="JB56" s="4"/>
      <c r="JC56" s="4"/>
      <c r="JD56" s="4"/>
      <c r="JE56" s="4"/>
      <c r="JF56" s="4"/>
      <c r="JG56" s="4"/>
      <c r="JH56" s="4"/>
      <c r="JI56" s="4"/>
      <c r="JJ56" s="4"/>
    </row>
    <row r="57" s="1" customFormat="1" spans="1:270">
      <c r="A57" s="4" t="s">
        <v>3703</v>
      </c>
      <c r="B57" s="4" t="s">
        <v>3584</v>
      </c>
      <c r="C57" s="4" t="s">
        <v>2334</v>
      </c>
      <c r="D57" s="4" t="s">
        <v>3651</v>
      </c>
      <c r="E57" s="4" t="s">
        <v>3685</v>
      </c>
      <c r="F57" s="4" t="s">
        <v>3587</v>
      </c>
      <c r="G57" s="4" t="s">
        <v>3686</v>
      </c>
      <c r="H57" s="4" t="s">
        <v>3789</v>
      </c>
      <c r="I57" s="4" t="s">
        <v>590</v>
      </c>
      <c r="J57" s="4" t="s">
        <v>3790</v>
      </c>
      <c r="K57" s="4">
        <v>3000</v>
      </c>
      <c r="L57" s="4"/>
      <c r="M57" s="4"/>
      <c r="N57" s="4"/>
      <c r="O57" s="4">
        <v>15</v>
      </c>
      <c r="P57" s="7">
        <v>7</v>
      </c>
      <c r="Q57" s="4">
        <v>250</v>
      </c>
      <c r="R57" s="4"/>
      <c r="S57" s="4"/>
      <c r="T57" s="4">
        <v>0</v>
      </c>
      <c r="U57" s="4">
        <v>1750</v>
      </c>
      <c r="V57" s="4">
        <v>4750</v>
      </c>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c r="IX57" s="4"/>
      <c r="IY57" s="4"/>
      <c r="IZ57" s="4"/>
      <c r="JA57" s="4"/>
      <c r="JB57" s="4"/>
      <c r="JC57" s="4"/>
      <c r="JD57" s="4"/>
      <c r="JE57" s="4"/>
      <c r="JF57" s="4"/>
      <c r="JG57" s="4"/>
      <c r="JH57" s="4"/>
      <c r="JI57" s="4"/>
      <c r="JJ57" s="4"/>
    </row>
    <row r="58" s="1" customFormat="1" spans="1:270">
      <c r="A58" s="4" t="s">
        <v>3703</v>
      </c>
      <c r="B58" s="4" t="s">
        <v>3584</v>
      </c>
      <c r="C58" s="4" t="s">
        <v>2302</v>
      </c>
      <c r="D58" s="4" t="s">
        <v>3660</v>
      </c>
      <c r="E58" s="4" t="s">
        <v>3791</v>
      </c>
      <c r="F58" s="4" t="s">
        <v>3587</v>
      </c>
      <c r="G58" s="4" t="s">
        <v>3792</v>
      </c>
      <c r="H58" s="4" t="s">
        <v>3793</v>
      </c>
      <c r="I58" s="4" t="s">
        <v>590</v>
      </c>
      <c r="J58" s="4" t="s">
        <v>3794</v>
      </c>
      <c r="K58" s="4">
        <v>3000</v>
      </c>
      <c r="L58" s="4"/>
      <c r="M58" s="4"/>
      <c r="N58" s="4"/>
      <c r="O58" s="4">
        <v>15</v>
      </c>
      <c r="P58" s="7">
        <v>7</v>
      </c>
      <c r="Q58" s="4">
        <v>250</v>
      </c>
      <c r="R58" s="4"/>
      <c r="S58" s="4"/>
      <c r="T58" s="4">
        <v>0</v>
      </c>
      <c r="U58" s="4">
        <v>1750</v>
      </c>
      <c r="V58" s="4">
        <v>4750</v>
      </c>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c r="IX58" s="4"/>
      <c r="IY58" s="4"/>
      <c r="IZ58" s="4"/>
      <c r="JA58" s="4"/>
      <c r="JB58" s="4"/>
      <c r="JC58" s="4"/>
      <c r="JD58" s="4"/>
      <c r="JE58" s="4"/>
      <c r="JF58" s="4"/>
      <c r="JG58" s="4"/>
      <c r="JH58" s="4"/>
      <c r="JI58" s="4"/>
      <c r="JJ58" s="4"/>
    </row>
    <row r="59" s="1" customFormat="1" spans="1:270">
      <c r="A59" s="4" t="s">
        <v>3703</v>
      </c>
      <c r="B59" s="4" t="s">
        <v>3584</v>
      </c>
      <c r="C59" s="4" t="s">
        <v>2326</v>
      </c>
      <c r="D59" s="4" t="s">
        <v>3795</v>
      </c>
      <c r="E59" s="4" t="s">
        <v>3593</v>
      </c>
      <c r="F59" s="4" t="s">
        <v>3587</v>
      </c>
      <c r="G59" s="4" t="s">
        <v>3594</v>
      </c>
      <c r="H59" s="4" t="s">
        <v>3796</v>
      </c>
      <c r="I59" s="4" t="s">
        <v>590</v>
      </c>
      <c r="J59" s="4" t="s">
        <v>3797</v>
      </c>
      <c r="K59" s="4">
        <v>3000</v>
      </c>
      <c r="L59" s="4"/>
      <c r="M59" s="4"/>
      <c r="N59" s="4"/>
      <c r="O59" s="4"/>
      <c r="P59" s="7"/>
      <c r="Q59" s="4"/>
      <c r="R59" s="4"/>
      <c r="S59" s="4"/>
      <c r="T59" s="4">
        <v>0</v>
      </c>
      <c r="U59" s="4">
        <v>0</v>
      </c>
      <c r="V59" s="4">
        <v>3000</v>
      </c>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c r="IX59" s="4"/>
      <c r="IY59" s="4"/>
      <c r="IZ59" s="4"/>
      <c r="JA59" s="4"/>
      <c r="JB59" s="4"/>
      <c r="JC59" s="4"/>
      <c r="JD59" s="4"/>
      <c r="JE59" s="4"/>
      <c r="JF59" s="4"/>
      <c r="JG59" s="4"/>
      <c r="JH59" s="4"/>
      <c r="JI59" s="4"/>
      <c r="JJ59" s="4"/>
    </row>
    <row r="60" s="1" customFormat="1" spans="1:270">
      <c r="A60" s="4" t="s">
        <v>3703</v>
      </c>
      <c r="B60" s="4" t="s">
        <v>3584</v>
      </c>
      <c r="C60" s="4" t="s">
        <v>2350</v>
      </c>
      <c r="D60" s="4" t="s">
        <v>3626</v>
      </c>
      <c r="E60" s="4" t="s">
        <v>3798</v>
      </c>
      <c r="F60" s="4" t="s">
        <v>3587</v>
      </c>
      <c r="G60" s="4" t="s">
        <v>3799</v>
      </c>
      <c r="H60" s="4" t="s">
        <v>3800</v>
      </c>
      <c r="I60" s="4" t="s">
        <v>590</v>
      </c>
      <c r="J60" s="4"/>
      <c r="K60" s="4">
        <v>3000</v>
      </c>
      <c r="L60" s="4"/>
      <c r="M60" s="4"/>
      <c r="N60" s="4"/>
      <c r="O60" s="4"/>
      <c r="P60" s="7"/>
      <c r="Q60" s="4"/>
      <c r="R60" s="4"/>
      <c r="S60" s="4"/>
      <c r="T60" s="4">
        <v>0</v>
      </c>
      <c r="U60" s="4">
        <v>0</v>
      </c>
      <c r="V60" s="4">
        <v>3000</v>
      </c>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c r="IX60" s="4"/>
      <c r="IY60" s="4"/>
      <c r="IZ60" s="4"/>
      <c r="JA60" s="4"/>
      <c r="JB60" s="4"/>
      <c r="JC60" s="4"/>
      <c r="JD60" s="4"/>
      <c r="JE60" s="4"/>
      <c r="JF60" s="4"/>
      <c r="JG60" s="4"/>
      <c r="JH60" s="4"/>
      <c r="JI60" s="4"/>
      <c r="JJ60" s="4"/>
    </row>
    <row r="61" s="1" customFormat="1" spans="1:270">
      <c r="A61" s="4" t="s">
        <v>3703</v>
      </c>
      <c r="B61" s="4" t="s">
        <v>3584</v>
      </c>
      <c r="C61" s="4" t="s">
        <v>2321</v>
      </c>
      <c r="D61" s="4" t="s">
        <v>3801</v>
      </c>
      <c r="E61" s="4" t="s">
        <v>3802</v>
      </c>
      <c r="F61" s="4" t="s">
        <v>3587</v>
      </c>
      <c r="G61" s="4" t="s">
        <v>3803</v>
      </c>
      <c r="H61" s="4" t="s">
        <v>3804</v>
      </c>
      <c r="I61" s="4" t="s">
        <v>590</v>
      </c>
      <c r="J61" s="4" t="s">
        <v>3756</v>
      </c>
      <c r="K61" s="4">
        <v>3000</v>
      </c>
      <c r="L61" s="4"/>
      <c r="M61" s="4"/>
      <c r="N61" s="4"/>
      <c r="O61" s="4"/>
      <c r="P61" s="7"/>
      <c r="Q61" s="4"/>
      <c r="R61" s="4">
        <v>10</v>
      </c>
      <c r="S61" s="4">
        <v>10</v>
      </c>
      <c r="T61" s="4">
        <v>0</v>
      </c>
      <c r="U61" s="4">
        <v>0</v>
      </c>
      <c r="V61" s="4">
        <v>3020</v>
      </c>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c r="IX61" s="4"/>
      <c r="IY61" s="4"/>
      <c r="IZ61" s="4"/>
      <c r="JA61" s="4"/>
      <c r="JB61" s="4"/>
      <c r="JC61" s="4"/>
      <c r="JD61" s="4"/>
      <c r="JE61" s="4"/>
      <c r="JF61" s="4"/>
      <c r="JG61" s="4"/>
      <c r="JH61" s="4"/>
      <c r="JI61" s="4"/>
      <c r="JJ61" s="4"/>
    </row>
    <row r="62" s="1" customFormat="1" spans="1:270">
      <c r="A62" s="4" t="s">
        <v>3703</v>
      </c>
      <c r="B62" s="4" t="s">
        <v>3584</v>
      </c>
      <c r="C62" s="4" t="s">
        <v>3805</v>
      </c>
      <c r="D62" s="4" t="s">
        <v>3806</v>
      </c>
      <c r="E62" s="4" t="s">
        <v>3807</v>
      </c>
      <c r="F62" s="4" t="s">
        <v>3587</v>
      </c>
      <c r="G62" s="4" t="s">
        <v>3808</v>
      </c>
      <c r="H62" s="4" t="s">
        <v>3809</v>
      </c>
      <c r="I62" s="4" t="s">
        <v>590</v>
      </c>
      <c r="J62" s="4" t="s">
        <v>3810</v>
      </c>
      <c r="K62" s="4">
        <v>3000</v>
      </c>
      <c r="L62" s="4"/>
      <c r="M62" s="4"/>
      <c r="N62" s="4"/>
      <c r="O62" s="4">
        <v>13</v>
      </c>
      <c r="P62" s="7">
        <v>5</v>
      </c>
      <c r="Q62" s="4">
        <v>250</v>
      </c>
      <c r="R62" s="4"/>
      <c r="S62" s="4"/>
      <c r="T62" s="4">
        <v>0</v>
      </c>
      <c r="U62" s="4">
        <v>1250</v>
      </c>
      <c r="V62" s="4">
        <v>4250</v>
      </c>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c r="IX62" s="4"/>
      <c r="IY62" s="4"/>
      <c r="IZ62" s="4"/>
      <c r="JA62" s="4"/>
      <c r="JB62" s="4"/>
      <c r="JC62" s="4"/>
      <c r="JD62" s="4"/>
      <c r="JE62" s="4"/>
      <c r="JF62" s="4"/>
      <c r="JG62" s="4"/>
      <c r="JH62" s="4"/>
      <c r="JI62" s="4"/>
      <c r="JJ62" s="4"/>
    </row>
    <row r="63" s="1" customFormat="1" spans="1:270">
      <c r="A63" s="4" t="s">
        <v>3703</v>
      </c>
      <c r="B63" s="4" t="s">
        <v>3584</v>
      </c>
      <c r="C63" s="4" t="s">
        <v>2296</v>
      </c>
      <c r="D63" s="4" t="s">
        <v>3689</v>
      </c>
      <c r="E63" s="4" t="s">
        <v>3690</v>
      </c>
      <c r="F63" s="4" t="s">
        <v>3587</v>
      </c>
      <c r="G63" s="4" t="s">
        <v>3811</v>
      </c>
      <c r="H63" s="4" t="s">
        <v>3812</v>
      </c>
      <c r="I63" s="4" t="s">
        <v>590</v>
      </c>
      <c r="J63" s="4" t="s">
        <v>3813</v>
      </c>
      <c r="K63" s="4">
        <v>3000</v>
      </c>
      <c r="L63" s="4"/>
      <c r="M63" s="4"/>
      <c r="N63" s="4"/>
      <c r="O63" s="4"/>
      <c r="P63" s="7"/>
      <c r="Q63" s="4"/>
      <c r="R63" s="4"/>
      <c r="S63" s="4"/>
      <c r="T63" s="4">
        <v>0</v>
      </c>
      <c r="U63" s="4">
        <v>0</v>
      </c>
      <c r="V63" s="4">
        <v>3000</v>
      </c>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c r="IX63" s="4"/>
      <c r="IY63" s="4"/>
      <c r="IZ63" s="4"/>
      <c r="JA63" s="4"/>
      <c r="JB63" s="4"/>
      <c r="JC63" s="4"/>
      <c r="JD63" s="4"/>
      <c r="JE63" s="4"/>
      <c r="JF63" s="4"/>
      <c r="JG63" s="4"/>
      <c r="JH63" s="4"/>
      <c r="JI63" s="4"/>
      <c r="JJ63" s="4"/>
    </row>
    <row r="64" s="1" customFormat="1" spans="1:270">
      <c r="A64" s="4" t="s">
        <v>3703</v>
      </c>
      <c r="B64" s="4" t="s">
        <v>3584</v>
      </c>
      <c r="C64" s="4" t="s">
        <v>2373</v>
      </c>
      <c r="D64" s="4" t="s">
        <v>3662</v>
      </c>
      <c r="E64" s="4" t="s">
        <v>3663</v>
      </c>
      <c r="F64" s="4" t="s">
        <v>3587</v>
      </c>
      <c r="G64" s="4" t="s">
        <v>3814</v>
      </c>
      <c r="H64" s="4" t="s">
        <v>3815</v>
      </c>
      <c r="I64" s="4" t="s">
        <v>590</v>
      </c>
      <c r="J64" s="4" t="s">
        <v>3816</v>
      </c>
      <c r="K64" s="4">
        <v>3000</v>
      </c>
      <c r="L64" s="4"/>
      <c r="M64" s="4"/>
      <c r="N64" s="4"/>
      <c r="O64" s="4">
        <v>15</v>
      </c>
      <c r="P64" s="7">
        <v>7</v>
      </c>
      <c r="Q64" s="4">
        <v>250</v>
      </c>
      <c r="R64" s="4"/>
      <c r="S64" s="4">
        <v>20</v>
      </c>
      <c r="T64" s="4">
        <v>0</v>
      </c>
      <c r="U64" s="4">
        <v>1750</v>
      </c>
      <c r="V64" s="4">
        <v>4770</v>
      </c>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c r="IX64" s="4"/>
      <c r="IY64" s="4"/>
      <c r="IZ64" s="4"/>
      <c r="JA64" s="4"/>
      <c r="JB64" s="4"/>
      <c r="JC64" s="4"/>
      <c r="JD64" s="4"/>
      <c r="JE64" s="4"/>
      <c r="JF64" s="4"/>
      <c r="JG64" s="4"/>
      <c r="JH64" s="4"/>
      <c r="JI64" s="4"/>
      <c r="JJ64" s="4"/>
    </row>
    <row r="65" s="1" customFormat="1" spans="1:270">
      <c r="A65" s="4" t="s">
        <v>3703</v>
      </c>
      <c r="B65" s="4" t="s">
        <v>3584</v>
      </c>
      <c r="C65" s="4" t="s">
        <v>2341</v>
      </c>
      <c r="D65" s="4" t="s">
        <v>3817</v>
      </c>
      <c r="E65" s="4" t="s">
        <v>3605</v>
      </c>
      <c r="F65" s="4" t="s">
        <v>3587</v>
      </c>
      <c r="G65" s="4" t="s">
        <v>3606</v>
      </c>
      <c r="H65" s="4" t="s">
        <v>3818</v>
      </c>
      <c r="I65" s="4" t="s">
        <v>590</v>
      </c>
      <c r="J65" s="4" t="s">
        <v>3819</v>
      </c>
      <c r="K65" s="4">
        <v>3000</v>
      </c>
      <c r="L65" s="4"/>
      <c r="M65" s="4"/>
      <c r="N65" s="4"/>
      <c r="O65" s="4"/>
      <c r="P65" s="7"/>
      <c r="Q65" s="4"/>
      <c r="R65" s="4"/>
      <c r="S65" s="4"/>
      <c r="T65" s="4">
        <v>0</v>
      </c>
      <c r="U65" s="4">
        <v>0</v>
      </c>
      <c r="V65" s="4">
        <v>3000</v>
      </c>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c r="IX65" s="4"/>
      <c r="IY65" s="4"/>
      <c r="IZ65" s="4"/>
      <c r="JA65" s="4"/>
      <c r="JB65" s="4"/>
      <c r="JC65" s="4"/>
      <c r="JD65" s="4"/>
      <c r="JE65" s="4"/>
      <c r="JF65" s="4"/>
      <c r="JG65" s="4"/>
      <c r="JH65" s="4"/>
      <c r="JI65" s="4"/>
      <c r="JJ65" s="4"/>
    </row>
    <row r="66" s="1" customFormat="1" spans="1:270">
      <c r="A66" s="4" t="s">
        <v>3703</v>
      </c>
      <c r="B66" s="4" t="s">
        <v>3584</v>
      </c>
      <c r="C66" s="4" t="s">
        <v>3820</v>
      </c>
      <c r="D66" s="4" t="s">
        <v>3821</v>
      </c>
      <c r="E66" s="4" t="s">
        <v>3822</v>
      </c>
      <c r="F66" s="4" t="s">
        <v>3587</v>
      </c>
      <c r="G66" s="4" t="s">
        <v>3823</v>
      </c>
      <c r="H66" s="4" t="s">
        <v>3824</v>
      </c>
      <c r="I66" s="4" t="s">
        <v>590</v>
      </c>
      <c r="J66" s="4" t="s">
        <v>2701</v>
      </c>
      <c r="K66" s="4">
        <v>3000</v>
      </c>
      <c r="L66" s="4"/>
      <c r="M66" s="4"/>
      <c r="N66" s="4"/>
      <c r="O66" s="4"/>
      <c r="P66" s="7"/>
      <c r="Q66" s="4"/>
      <c r="R66" s="4"/>
      <c r="S66" s="4"/>
      <c r="T66" s="4">
        <v>0</v>
      </c>
      <c r="U66" s="4">
        <v>0</v>
      </c>
      <c r="V66" s="4">
        <v>3000</v>
      </c>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c r="IX66" s="4"/>
      <c r="IY66" s="4"/>
      <c r="IZ66" s="4"/>
      <c r="JA66" s="4"/>
      <c r="JB66" s="4"/>
      <c r="JC66" s="4"/>
      <c r="JD66" s="4"/>
      <c r="JE66" s="4"/>
      <c r="JF66" s="4"/>
      <c r="JG66" s="4"/>
      <c r="JH66" s="4"/>
      <c r="JI66" s="4"/>
      <c r="JJ66" s="4"/>
    </row>
    <row r="67" s="1" customFormat="1" spans="1:270">
      <c r="A67" s="4" t="s">
        <v>3703</v>
      </c>
      <c r="B67" s="4" t="s">
        <v>3584</v>
      </c>
      <c r="C67" s="4" t="s">
        <v>2389</v>
      </c>
      <c r="D67" s="4" t="s">
        <v>3666</v>
      </c>
      <c r="E67" s="4" t="s">
        <v>3825</v>
      </c>
      <c r="F67" s="4" t="s">
        <v>3587</v>
      </c>
      <c r="G67" s="4" t="s">
        <v>3826</v>
      </c>
      <c r="H67" s="4" t="s">
        <v>3827</v>
      </c>
      <c r="I67" s="4" t="s">
        <v>590</v>
      </c>
      <c r="J67" s="4" t="s">
        <v>3828</v>
      </c>
      <c r="K67" s="4">
        <v>3000</v>
      </c>
      <c r="L67" s="4"/>
      <c r="M67" s="4"/>
      <c r="N67" s="4"/>
      <c r="O67" s="4"/>
      <c r="P67" s="7"/>
      <c r="Q67" s="4"/>
      <c r="R67" s="4"/>
      <c r="S67" s="4"/>
      <c r="T67" s="4">
        <v>0</v>
      </c>
      <c r="U67" s="4">
        <v>0</v>
      </c>
      <c r="V67" s="4">
        <v>3000</v>
      </c>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c r="IX67" s="4"/>
      <c r="IY67" s="4"/>
      <c r="IZ67" s="4"/>
      <c r="JA67" s="4"/>
      <c r="JB67" s="4"/>
      <c r="JC67" s="4"/>
      <c r="JD67" s="4"/>
      <c r="JE67" s="4"/>
      <c r="JF67" s="4"/>
      <c r="JG67" s="4"/>
      <c r="JH67" s="4"/>
      <c r="JI67" s="4"/>
      <c r="JJ67" s="4"/>
    </row>
    <row r="68" s="1" customFormat="1" spans="1:270">
      <c r="A68" s="4" t="s">
        <v>3703</v>
      </c>
      <c r="B68" s="4" t="s">
        <v>3584</v>
      </c>
      <c r="C68" s="4" t="s">
        <v>2366</v>
      </c>
      <c r="D68" s="4" t="s">
        <v>3670</v>
      </c>
      <c r="E68" s="4" t="s">
        <v>3627</v>
      </c>
      <c r="F68" s="4" t="s">
        <v>3587</v>
      </c>
      <c r="G68" s="4" t="s">
        <v>3829</v>
      </c>
      <c r="H68" s="4" t="s">
        <v>3830</v>
      </c>
      <c r="I68" s="4" t="s">
        <v>590</v>
      </c>
      <c r="J68" s="4" t="s">
        <v>3831</v>
      </c>
      <c r="K68" s="4">
        <v>3000</v>
      </c>
      <c r="L68" s="4"/>
      <c r="M68" s="4"/>
      <c r="N68" s="4"/>
      <c r="O68" s="4">
        <v>11</v>
      </c>
      <c r="P68" s="7">
        <v>3</v>
      </c>
      <c r="Q68" s="4">
        <v>250</v>
      </c>
      <c r="R68" s="4"/>
      <c r="S68" s="4"/>
      <c r="T68" s="4">
        <v>0</v>
      </c>
      <c r="U68" s="4">
        <v>750</v>
      </c>
      <c r="V68" s="4">
        <v>3750</v>
      </c>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c r="IX68" s="4"/>
      <c r="IY68" s="4"/>
      <c r="IZ68" s="4"/>
      <c r="JA68" s="4"/>
      <c r="JB68" s="4"/>
      <c r="JC68" s="4"/>
      <c r="JD68" s="4"/>
      <c r="JE68" s="4"/>
      <c r="JF68" s="4"/>
      <c r="JG68" s="4"/>
      <c r="JH68" s="4"/>
      <c r="JI68" s="4"/>
      <c r="JJ68" s="4"/>
    </row>
    <row r="69" s="1" customFormat="1" spans="1:270">
      <c r="A69" s="4" t="s">
        <v>3703</v>
      </c>
      <c r="B69" s="4" t="s">
        <v>3584</v>
      </c>
      <c r="C69" s="4" t="s">
        <v>2356</v>
      </c>
      <c r="D69" s="4" t="s">
        <v>3832</v>
      </c>
      <c r="E69" s="4" t="s">
        <v>3833</v>
      </c>
      <c r="F69" s="4" t="s">
        <v>3587</v>
      </c>
      <c r="G69" s="4" t="s">
        <v>3834</v>
      </c>
      <c r="H69" s="4" t="s">
        <v>3835</v>
      </c>
      <c r="I69" s="4" t="s">
        <v>590</v>
      </c>
      <c r="J69" s="4" t="s">
        <v>3693</v>
      </c>
      <c r="K69" s="4">
        <v>3000</v>
      </c>
      <c r="L69" s="4"/>
      <c r="M69" s="4"/>
      <c r="N69" s="4"/>
      <c r="O69" s="4"/>
      <c r="P69" s="7"/>
      <c r="Q69" s="4"/>
      <c r="R69" s="4">
        <v>10</v>
      </c>
      <c r="S69" s="4">
        <v>12</v>
      </c>
      <c r="T69" s="4">
        <v>0</v>
      </c>
      <c r="U69" s="4">
        <v>0</v>
      </c>
      <c r="V69" s="4">
        <v>3022</v>
      </c>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c r="IX69" s="4"/>
      <c r="IY69" s="4"/>
      <c r="IZ69" s="4"/>
      <c r="JA69" s="4"/>
      <c r="JB69" s="4"/>
      <c r="JC69" s="4"/>
      <c r="JD69" s="4"/>
      <c r="JE69" s="4"/>
      <c r="JF69" s="4"/>
      <c r="JG69" s="4"/>
      <c r="JH69" s="4"/>
      <c r="JI69" s="4"/>
      <c r="JJ69" s="4"/>
    </row>
    <row r="70" s="1" customFormat="1" spans="1:270">
      <c r="A70" s="4" t="s">
        <v>3703</v>
      </c>
      <c r="B70" s="4" t="s">
        <v>3584</v>
      </c>
      <c r="C70" s="4" t="s">
        <v>2371</v>
      </c>
      <c r="D70" s="4" t="s">
        <v>3836</v>
      </c>
      <c r="E70" s="4" t="s">
        <v>3612</v>
      </c>
      <c r="F70" s="4" t="s">
        <v>3587</v>
      </c>
      <c r="G70" s="4" t="s">
        <v>3614</v>
      </c>
      <c r="H70" s="4" t="s">
        <v>3837</v>
      </c>
      <c r="I70" s="4" t="s">
        <v>590</v>
      </c>
      <c r="J70" s="4" t="s">
        <v>3838</v>
      </c>
      <c r="K70" s="4">
        <v>3000</v>
      </c>
      <c r="L70" s="4"/>
      <c r="M70" s="4"/>
      <c r="N70" s="4"/>
      <c r="O70" s="4"/>
      <c r="P70" s="7"/>
      <c r="Q70" s="4"/>
      <c r="R70" s="4">
        <v>10</v>
      </c>
      <c r="S70" s="4"/>
      <c r="T70" s="4">
        <v>0</v>
      </c>
      <c r="U70" s="4">
        <v>0</v>
      </c>
      <c r="V70" s="4">
        <v>3010</v>
      </c>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c r="IX70" s="4"/>
      <c r="IY70" s="4"/>
      <c r="IZ70" s="4"/>
      <c r="JA70" s="4"/>
      <c r="JB70" s="4"/>
      <c r="JC70" s="4"/>
      <c r="JD70" s="4"/>
      <c r="JE70" s="4"/>
      <c r="JF70" s="4"/>
      <c r="JG70" s="4"/>
      <c r="JH70" s="4"/>
      <c r="JI70" s="4"/>
      <c r="JJ70" s="4"/>
    </row>
    <row r="71" s="1" customFormat="1" spans="1:270">
      <c r="A71" s="4" t="s">
        <v>3703</v>
      </c>
      <c r="B71" s="4" t="s">
        <v>3584</v>
      </c>
      <c r="C71" s="4" t="s">
        <v>2415</v>
      </c>
      <c r="D71" s="4" t="s">
        <v>3839</v>
      </c>
      <c r="E71" s="4" t="s">
        <v>3840</v>
      </c>
      <c r="F71" s="4" t="s">
        <v>3587</v>
      </c>
      <c r="G71" s="4" t="s">
        <v>3841</v>
      </c>
      <c r="H71" s="4" t="s">
        <v>3793</v>
      </c>
      <c r="I71" s="4" t="s">
        <v>590</v>
      </c>
      <c r="J71" s="4" t="s">
        <v>3842</v>
      </c>
      <c r="K71" s="4">
        <v>3000</v>
      </c>
      <c r="L71" s="4"/>
      <c r="M71" s="4"/>
      <c r="N71" s="4"/>
      <c r="O71" s="4">
        <v>15</v>
      </c>
      <c r="P71" s="7">
        <v>7</v>
      </c>
      <c r="Q71" s="4">
        <v>250</v>
      </c>
      <c r="R71" s="4"/>
      <c r="S71" s="4"/>
      <c r="T71" s="4">
        <v>0</v>
      </c>
      <c r="U71" s="4">
        <v>1750</v>
      </c>
      <c r="V71" s="4">
        <v>4750</v>
      </c>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c r="IX71" s="4"/>
      <c r="IY71" s="4"/>
      <c r="IZ71" s="4"/>
      <c r="JA71" s="4"/>
      <c r="JB71" s="4"/>
      <c r="JC71" s="4"/>
      <c r="JD71" s="4"/>
      <c r="JE71" s="4"/>
      <c r="JF71" s="4"/>
      <c r="JG71" s="4"/>
      <c r="JH71" s="4"/>
      <c r="JI71" s="4"/>
      <c r="JJ71" s="4"/>
    </row>
    <row r="72" s="1" customFormat="1" spans="1:270">
      <c r="A72" s="4" t="s">
        <v>3703</v>
      </c>
      <c r="B72" s="4" t="s">
        <v>3584</v>
      </c>
      <c r="C72" s="4" t="s">
        <v>2354</v>
      </c>
      <c r="D72" s="4" t="s">
        <v>3843</v>
      </c>
      <c r="E72" s="4" t="s">
        <v>3667</v>
      </c>
      <c r="F72" s="4" t="s">
        <v>3587</v>
      </c>
      <c r="G72" s="4" t="s">
        <v>3668</v>
      </c>
      <c r="H72" s="4" t="s">
        <v>3844</v>
      </c>
      <c r="I72" s="4" t="s">
        <v>590</v>
      </c>
      <c r="J72" s="4" t="s">
        <v>3845</v>
      </c>
      <c r="K72" s="4">
        <v>3000</v>
      </c>
      <c r="L72" s="4"/>
      <c r="M72" s="4"/>
      <c r="N72" s="4"/>
      <c r="O72" s="4"/>
      <c r="P72" s="7"/>
      <c r="Q72" s="4"/>
      <c r="R72" s="4">
        <v>10</v>
      </c>
      <c r="S72" s="4">
        <v>6</v>
      </c>
      <c r="T72" s="4">
        <v>0</v>
      </c>
      <c r="U72" s="4">
        <v>0</v>
      </c>
      <c r="V72" s="4">
        <v>3016</v>
      </c>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c r="IX72" s="4"/>
      <c r="IY72" s="4"/>
      <c r="IZ72" s="4"/>
      <c r="JA72" s="4"/>
      <c r="JB72" s="4"/>
      <c r="JC72" s="4"/>
      <c r="JD72" s="4"/>
      <c r="JE72" s="4"/>
      <c r="JF72" s="4"/>
      <c r="JG72" s="4"/>
      <c r="JH72" s="4"/>
      <c r="JI72" s="4"/>
      <c r="JJ72" s="4"/>
    </row>
    <row r="73" s="1" customFormat="1" spans="1:270">
      <c r="A73" s="4" t="s">
        <v>3703</v>
      </c>
      <c r="B73" s="4" t="s">
        <v>3584</v>
      </c>
      <c r="C73" s="4" t="s">
        <v>3846</v>
      </c>
      <c r="D73" s="4"/>
      <c r="E73" s="4" t="s">
        <v>3847</v>
      </c>
      <c r="F73" s="4" t="s">
        <v>3587</v>
      </c>
      <c r="G73" s="4" t="s">
        <v>3848</v>
      </c>
      <c r="H73" s="4" t="s">
        <v>3849</v>
      </c>
      <c r="I73" s="4" t="s">
        <v>590</v>
      </c>
      <c r="J73" s="4"/>
      <c r="K73" s="4">
        <v>3000</v>
      </c>
      <c r="L73" s="4"/>
      <c r="M73" s="4"/>
      <c r="N73" s="4"/>
      <c r="O73" s="4"/>
      <c r="P73" s="7"/>
      <c r="Q73" s="4"/>
      <c r="R73" s="4"/>
      <c r="S73" s="4"/>
      <c r="T73" s="4">
        <v>0</v>
      </c>
      <c r="U73" s="4">
        <v>0</v>
      </c>
      <c r="V73" s="4">
        <v>3000</v>
      </c>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c r="IX73" s="4"/>
      <c r="IY73" s="4"/>
      <c r="IZ73" s="4"/>
      <c r="JA73" s="4"/>
      <c r="JB73" s="4"/>
      <c r="JC73" s="4"/>
      <c r="JD73" s="4"/>
      <c r="JE73" s="4"/>
      <c r="JF73" s="4"/>
      <c r="JG73" s="4"/>
      <c r="JH73" s="4"/>
      <c r="JI73" s="4"/>
      <c r="JJ73" s="4"/>
    </row>
    <row r="74" s="1" customFormat="1" spans="1:270">
      <c r="A74" s="4" t="s">
        <v>3703</v>
      </c>
      <c r="B74" s="4" t="s">
        <v>3584</v>
      </c>
      <c r="C74" s="4" t="s">
        <v>2324</v>
      </c>
      <c r="D74" s="4" t="s">
        <v>3850</v>
      </c>
      <c r="E74" s="4" t="s">
        <v>3851</v>
      </c>
      <c r="F74" s="4" t="s">
        <v>3587</v>
      </c>
      <c r="G74" s="4" t="s">
        <v>3852</v>
      </c>
      <c r="H74" s="4" t="s">
        <v>3853</v>
      </c>
      <c r="I74" s="4" t="s">
        <v>590</v>
      </c>
      <c r="J74" s="4" t="s">
        <v>3854</v>
      </c>
      <c r="K74" s="4">
        <v>3000</v>
      </c>
      <c r="L74" s="4"/>
      <c r="M74" s="4"/>
      <c r="N74" s="4"/>
      <c r="O74" s="4"/>
      <c r="P74" s="7"/>
      <c r="Q74" s="4"/>
      <c r="R74" s="4">
        <v>10</v>
      </c>
      <c r="S74" s="4">
        <v>8</v>
      </c>
      <c r="T74" s="4">
        <v>0</v>
      </c>
      <c r="U74" s="4">
        <v>0</v>
      </c>
      <c r="V74" s="4">
        <v>3018</v>
      </c>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c r="IX74" s="4"/>
      <c r="IY74" s="4"/>
      <c r="IZ74" s="4"/>
      <c r="JA74" s="4"/>
      <c r="JB74" s="4"/>
      <c r="JC74" s="4"/>
      <c r="JD74" s="4"/>
      <c r="JE74" s="4"/>
      <c r="JF74" s="4"/>
      <c r="JG74" s="4"/>
      <c r="JH74" s="4"/>
      <c r="JI74" s="4"/>
      <c r="JJ74" s="4"/>
    </row>
    <row r="75" s="1" customFormat="1" spans="1:270">
      <c r="A75" s="4" t="s">
        <v>3703</v>
      </c>
      <c r="B75" s="4" t="s">
        <v>3584</v>
      </c>
      <c r="C75" s="4" t="s">
        <v>2481</v>
      </c>
      <c r="D75" s="4" t="s">
        <v>3855</v>
      </c>
      <c r="E75" s="4" t="s">
        <v>3586</v>
      </c>
      <c r="F75" s="4" t="s">
        <v>3587</v>
      </c>
      <c r="G75" s="4" t="s">
        <v>3856</v>
      </c>
      <c r="H75" s="4" t="s">
        <v>3857</v>
      </c>
      <c r="I75" s="4" t="s">
        <v>590</v>
      </c>
      <c r="J75" s="4" t="s">
        <v>3858</v>
      </c>
      <c r="K75" s="4">
        <v>3000</v>
      </c>
      <c r="L75" s="4"/>
      <c r="M75" s="4"/>
      <c r="N75" s="4"/>
      <c r="O75" s="4"/>
      <c r="P75" s="7"/>
      <c r="Q75" s="4"/>
      <c r="R75" s="4"/>
      <c r="S75" s="4">
        <v>4</v>
      </c>
      <c r="T75" s="4">
        <v>0</v>
      </c>
      <c r="U75" s="4">
        <v>0</v>
      </c>
      <c r="V75" s="4">
        <v>3004</v>
      </c>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c r="IX75" s="4"/>
      <c r="IY75" s="4"/>
      <c r="IZ75" s="4"/>
      <c r="JA75" s="4"/>
      <c r="JB75" s="4"/>
      <c r="JC75" s="4"/>
      <c r="JD75" s="4"/>
      <c r="JE75" s="4"/>
      <c r="JF75" s="4"/>
      <c r="JG75" s="4"/>
      <c r="JH75" s="4"/>
      <c r="JI75" s="4"/>
      <c r="JJ75" s="4"/>
    </row>
    <row r="76" s="1" customFormat="1" spans="1:270">
      <c r="A76" s="4" t="s">
        <v>3703</v>
      </c>
      <c r="B76" s="4" t="s">
        <v>3584</v>
      </c>
      <c r="C76" s="4" t="s">
        <v>2461</v>
      </c>
      <c r="D76" s="4" t="s">
        <v>3859</v>
      </c>
      <c r="E76" s="4" t="s">
        <v>3860</v>
      </c>
      <c r="F76" s="4" t="s">
        <v>3587</v>
      </c>
      <c r="G76" s="4" t="s">
        <v>1677</v>
      </c>
      <c r="H76" s="4" t="s">
        <v>3861</v>
      </c>
      <c r="I76" s="4" t="s">
        <v>590</v>
      </c>
      <c r="J76" s="4" t="s">
        <v>3854</v>
      </c>
      <c r="K76" s="4">
        <v>3000</v>
      </c>
      <c r="L76" s="4"/>
      <c r="M76" s="4"/>
      <c r="N76" s="4"/>
      <c r="O76" s="4"/>
      <c r="P76" s="7"/>
      <c r="Q76" s="4"/>
      <c r="R76" s="4"/>
      <c r="S76" s="4"/>
      <c r="T76" s="4">
        <v>0</v>
      </c>
      <c r="U76" s="4">
        <v>0</v>
      </c>
      <c r="V76" s="4">
        <v>3000</v>
      </c>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c r="IX76" s="4"/>
      <c r="IY76" s="4"/>
      <c r="IZ76" s="4"/>
      <c r="JA76" s="4"/>
      <c r="JB76" s="4"/>
      <c r="JC76" s="4"/>
      <c r="JD76" s="4"/>
      <c r="JE76" s="4"/>
      <c r="JF76" s="4"/>
      <c r="JG76" s="4"/>
      <c r="JH76" s="4"/>
      <c r="JI76" s="4"/>
      <c r="JJ76" s="4"/>
    </row>
    <row r="77" s="1" customFormat="1" spans="1:270">
      <c r="A77" s="4" t="s">
        <v>3703</v>
      </c>
      <c r="B77" s="4" t="s">
        <v>3584</v>
      </c>
      <c r="C77" s="4" t="s">
        <v>2307</v>
      </c>
      <c r="D77" s="4" t="s">
        <v>3604</v>
      </c>
      <c r="E77" s="4" t="s">
        <v>3862</v>
      </c>
      <c r="F77" s="4" t="s">
        <v>3863</v>
      </c>
      <c r="G77" s="4" t="s">
        <v>3864</v>
      </c>
      <c r="H77" s="4" t="s">
        <v>3865</v>
      </c>
      <c r="I77" s="4" t="s">
        <v>590</v>
      </c>
      <c r="J77" s="4" t="s">
        <v>3866</v>
      </c>
      <c r="K77" s="4">
        <v>8000</v>
      </c>
      <c r="L77" s="4"/>
      <c r="M77" s="4"/>
      <c r="N77" s="4"/>
      <c r="O77" s="4"/>
      <c r="P77" s="7"/>
      <c r="Q77" s="4"/>
      <c r="R77" s="4"/>
      <c r="S77" s="4"/>
      <c r="T77" s="4">
        <v>0</v>
      </c>
      <c r="U77" s="4">
        <v>0</v>
      </c>
      <c r="V77" s="4">
        <v>8000</v>
      </c>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row>
    <row r="78" s="1" customFormat="1" spans="1:270">
      <c r="A78" s="4" t="s">
        <v>3703</v>
      </c>
      <c r="B78" s="4" t="s">
        <v>3584</v>
      </c>
      <c r="C78" s="4" t="s">
        <v>2498</v>
      </c>
      <c r="D78" s="4" t="s">
        <v>3867</v>
      </c>
      <c r="E78" s="4" t="s">
        <v>3868</v>
      </c>
      <c r="F78" s="4" t="s">
        <v>3863</v>
      </c>
      <c r="G78" s="4" t="s">
        <v>3869</v>
      </c>
      <c r="H78" s="4" t="s">
        <v>3870</v>
      </c>
      <c r="I78" s="4" t="s">
        <v>590</v>
      </c>
      <c r="J78" s="4" t="s">
        <v>3711</v>
      </c>
      <c r="K78" s="4">
        <v>8000</v>
      </c>
      <c r="L78" s="4"/>
      <c r="M78" s="4"/>
      <c r="N78" s="4"/>
      <c r="O78" s="4"/>
      <c r="P78" s="7"/>
      <c r="Q78" s="4"/>
      <c r="R78" s="4">
        <v>10</v>
      </c>
      <c r="S78" s="4"/>
      <c r="T78" s="4">
        <v>0</v>
      </c>
      <c r="U78" s="4">
        <v>0</v>
      </c>
      <c r="V78" s="4">
        <v>8010</v>
      </c>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c r="IX78" s="4"/>
      <c r="IY78" s="4"/>
      <c r="IZ78" s="4"/>
      <c r="JA78" s="4"/>
      <c r="JB78" s="4"/>
      <c r="JC78" s="4"/>
      <c r="JD78" s="4"/>
      <c r="JE78" s="4"/>
      <c r="JF78" s="4"/>
      <c r="JG78" s="4"/>
      <c r="JH78" s="4"/>
      <c r="JI78" s="4"/>
      <c r="JJ78" s="4"/>
    </row>
    <row r="79" s="1" customFormat="1" spans="1:270">
      <c r="A79" s="4" t="s">
        <v>3703</v>
      </c>
      <c r="B79" s="4" t="s">
        <v>3584</v>
      </c>
      <c r="C79" s="4" t="s">
        <v>2330</v>
      </c>
      <c r="D79" s="4" t="s">
        <v>3871</v>
      </c>
      <c r="E79" s="4" t="s">
        <v>3872</v>
      </c>
      <c r="F79" s="4" t="s">
        <v>3863</v>
      </c>
      <c r="G79" s="4" t="s">
        <v>3873</v>
      </c>
      <c r="H79" s="4" t="s">
        <v>3874</v>
      </c>
      <c r="I79" s="4" t="s">
        <v>590</v>
      </c>
      <c r="J79" s="4" t="s">
        <v>3875</v>
      </c>
      <c r="K79" s="4">
        <v>8000</v>
      </c>
      <c r="L79" s="4">
        <v>153</v>
      </c>
      <c r="M79" s="4">
        <v>53</v>
      </c>
      <c r="N79" s="4">
        <v>50</v>
      </c>
      <c r="O79" s="4">
        <v>12</v>
      </c>
      <c r="P79" s="7">
        <v>4</v>
      </c>
      <c r="Q79" s="4">
        <v>500</v>
      </c>
      <c r="R79" s="4"/>
      <c r="S79" s="4"/>
      <c r="T79" s="4">
        <v>2650</v>
      </c>
      <c r="U79" s="4">
        <v>2000</v>
      </c>
      <c r="V79" s="4">
        <v>12650</v>
      </c>
      <c r="W79" s="4" t="s">
        <v>3876</v>
      </c>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c r="IX79" s="4"/>
      <c r="IY79" s="4"/>
      <c r="IZ79" s="4"/>
      <c r="JA79" s="4"/>
      <c r="JB79" s="4"/>
      <c r="JC79" s="4"/>
      <c r="JD79" s="4"/>
      <c r="JE79" s="4"/>
      <c r="JF79" s="4"/>
      <c r="JG79" s="4"/>
      <c r="JH79" s="4"/>
      <c r="JI79" s="4"/>
      <c r="JJ79" s="4"/>
    </row>
    <row r="80" s="1" customFormat="1" spans="1:270">
      <c r="A80" s="4" t="s">
        <v>3703</v>
      </c>
      <c r="B80" s="4" t="s">
        <v>3877</v>
      </c>
      <c r="C80" s="4" t="s">
        <v>3878</v>
      </c>
      <c r="D80" s="4" t="s">
        <v>3878</v>
      </c>
      <c r="E80" s="4" t="s">
        <v>3879</v>
      </c>
      <c r="F80" s="4" t="s">
        <v>589</v>
      </c>
      <c r="G80" s="4" t="s">
        <v>3880</v>
      </c>
      <c r="H80" s="4" t="s">
        <v>3881</v>
      </c>
      <c r="I80" s="4" t="s">
        <v>590</v>
      </c>
      <c r="J80" s="4" t="s">
        <v>3882</v>
      </c>
      <c r="K80" s="4">
        <v>3500</v>
      </c>
      <c r="L80" s="4"/>
      <c r="M80" s="4"/>
      <c r="N80" s="4"/>
      <c r="O80" s="4">
        <v>12</v>
      </c>
      <c r="P80" s="7">
        <v>4</v>
      </c>
      <c r="Q80" s="4">
        <v>250</v>
      </c>
      <c r="R80" s="4"/>
      <c r="S80" s="4">
        <v>20</v>
      </c>
      <c r="T80" s="4">
        <v>0</v>
      </c>
      <c r="U80" s="4">
        <v>1000</v>
      </c>
      <c r="V80" s="4">
        <v>4520</v>
      </c>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c r="IX80" s="4"/>
      <c r="IY80" s="4"/>
      <c r="IZ80" s="4"/>
      <c r="JA80" s="4"/>
      <c r="JB80" s="4"/>
      <c r="JC80" s="4"/>
      <c r="JD80" s="4"/>
      <c r="JE80" s="4"/>
      <c r="JF80" s="4"/>
      <c r="JG80" s="4"/>
      <c r="JH80" s="4"/>
      <c r="JI80" s="4"/>
      <c r="JJ80" s="4"/>
    </row>
    <row r="81" s="1" customFormat="1" spans="1:270">
      <c r="A81" s="4" t="s">
        <v>3703</v>
      </c>
      <c r="B81" s="4" t="s">
        <v>3584</v>
      </c>
      <c r="C81" s="4" t="s">
        <v>3883</v>
      </c>
      <c r="D81" s="4"/>
      <c r="E81" s="4" t="s">
        <v>3884</v>
      </c>
      <c r="F81" s="4" t="s">
        <v>3637</v>
      </c>
      <c r="G81" s="4" t="s">
        <v>3885</v>
      </c>
      <c r="H81" s="4" t="s">
        <v>3886</v>
      </c>
      <c r="I81" s="4" t="s">
        <v>590</v>
      </c>
      <c r="J81" s="4" t="s">
        <v>3887</v>
      </c>
      <c r="K81" s="4">
        <v>1200</v>
      </c>
      <c r="L81" s="4"/>
      <c r="M81" s="4"/>
      <c r="N81" s="4"/>
      <c r="O81" s="4"/>
      <c r="P81" s="7"/>
      <c r="Q81" s="4"/>
      <c r="R81" s="4">
        <v>10</v>
      </c>
      <c r="S81" s="4"/>
      <c r="T81" s="4">
        <v>0</v>
      </c>
      <c r="U81" s="4">
        <v>0</v>
      </c>
      <c r="V81" s="4">
        <v>1210</v>
      </c>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c r="IX81" s="4"/>
      <c r="IY81" s="4"/>
      <c r="IZ81" s="4"/>
      <c r="JA81" s="4"/>
      <c r="JB81" s="4"/>
      <c r="JC81" s="4"/>
      <c r="JD81" s="4"/>
      <c r="JE81" s="4"/>
      <c r="JF81" s="4"/>
      <c r="JG81" s="4"/>
      <c r="JH81" s="4"/>
      <c r="JI81" s="4"/>
      <c r="JJ81" s="4"/>
    </row>
    <row r="82" s="1" customFormat="1" spans="1:270">
      <c r="A82" s="4" t="s">
        <v>3703</v>
      </c>
      <c r="B82" s="4" t="s">
        <v>3584</v>
      </c>
      <c r="C82" s="4" t="s">
        <v>3888</v>
      </c>
      <c r="D82" s="4"/>
      <c r="E82" s="4" t="s">
        <v>3889</v>
      </c>
      <c r="F82" s="4" t="s">
        <v>3637</v>
      </c>
      <c r="G82" s="4" t="s">
        <v>3890</v>
      </c>
      <c r="H82" s="4" t="s">
        <v>3886</v>
      </c>
      <c r="I82" s="4" t="s">
        <v>590</v>
      </c>
      <c r="J82" s="4" t="s">
        <v>3891</v>
      </c>
      <c r="K82" s="4">
        <v>1200</v>
      </c>
      <c r="L82" s="4">
        <v>115</v>
      </c>
      <c r="M82" s="4">
        <v>15</v>
      </c>
      <c r="N82" s="4">
        <v>20</v>
      </c>
      <c r="O82" s="4"/>
      <c r="P82" s="7"/>
      <c r="Q82" s="4"/>
      <c r="R82" s="4"/>
      <c r="S82" s="4"/>
      <c r="T82" s="4">
        <v>300</v>
      </c>
      <c r="U82" s="4">
        <v>0</v>
      </c>
      <c r="V82" s="4">
        <v>1500</v>
      </c>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c r="IX82" s="4"/>
      <c r="IY82" s="4"/>
      <c r="IZ82" s="4"/>
      <c r="JA82" s="4"/>
      <c r="JB82" s="4"/>
      <c r="JC82" s="4"/>
      <c r="JD82" s="4"/>
      <c r="JE82" s="4"/>
      <c r="JF82" s="4"/>
      <c r="JG82" s="4"/>
      <c r="JH82" s="4"/>
      <c r="JI82" s="4"/>
      <c r="JJ82" s="4"/>
    </row>
    <row r="83" s="1" customFormat="1" spans="1:270">
      <c r="A83" s="4" t="s">
        <v>3703</v>
      </c>
      <c r="B83" s="4" t="s">
        <v>3892</v>
      </c>
      <c r="C83" s="4"/>
      <c r="D83" s="4"/>
      <c r="E83" s="4" t="s">
        <v>3893</v>
      </c>
      <c r="F83" s="4" t="s">
        <v>3637</v>
      </c>
      <c r="G83" s="4" t="s">
        <v>3894</v>
      </c>
      <c r="H83" s="4" t="s">
        <v>3895</v>
      </c>
      <c r="I83" s="4" t="s">
        <v>590</v>
      </c>
      <c r="J83" s="4" t="s">
        <v>3896</v>
      </c>
      <c r="K83" s="4">
        <v>1200</v>
      </c>
      <c r="L83" s="4"/>
      <c r="M83" s="4"/>
      <c r="N83" s="4"/>
      <c r="O83" s="4"/>
      <c r="P83" s="7"/>
      <c r="Q83" s="4"/>
      <c r="R83" s="4"/>
      <c r="S83" s="4">
        <v>38</v>
      </c>
      <c r="T83" s="4">
        <v>0</v>
      </c>
      <c r="U83" s="4">
        <v>0</v>
      </c>
      <c r="V83" s="4">
        <v>1238</v>
      </c>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row>
    <row r="84" s="1" customFormat="1" spans="1:270">
      <c r="A84" s="4" t="s">
        <v>3703</v>
      </c>
      <c r="B84" s="4" t="s">
        <v>3892</v>
      </c>
      <c r="C84" s="4"/>
      <c r="D84" s="4"/>
      <c r="E84" s="4" t="s">
        <v>3897</v>
      </c>
      <c r="F84" s="4" t="s">
        <v>3637</v>
      </c>
      <c r="G84" s="4" t="s">
        <v>3898</v>
      </c>
      <c r="H84" s="4" t="s">
        <v>3899</v>
      </c>
      <c r="I84" s="4" t="s">
        <v>590</v>
      </c>
      <c r="J84" s="4" t="s">
        <v>3720</v>
      </c>
      <c r="K84" s="4">
        <v>1200</v>
      </c>
      <c r="L84" s="4"/>
      <c r="M84" s="4"/>
      <c r="N84" s="4"/>
      <c r="O84" s="4"/>
      <c r="P84" s="7"/>
      <c r="Q84" s="4"/>
      <c r="R84" s="4">
        <v>10</v>
      </c>
      <c r="S84" s="4">
        <v>28</v>
      </c>
      <c r="T84" s="4">
        <v>0</v>
      </c>
      <c r="U84" s="4">
        <v>0</v>
      </c>
      <c r="V84" s="4">
        <v>1238</v>
      </c>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row>
    <row r="85" s="1" customFormat="1" spans="1:270">
      <c r="A85" s="4" t="s">
        <v>3703</v>
      </c>
      <c r="B85" s="4" t="s">
        <v>3892</v>
      </c>
      <c r="C85" s="4"/>
      <c r="D85" s="4"/>
      <c r="E85" s="4" t="s">
        <v>3900</v>
      </c>
      <c r="F85" s="4" t="s">
        <v>3637</v>
      </c>
      <c r="G85" s="4" t="s">
        <v>3901</v>
      </c>
      <c r="H85" s="4" t="s">
        <v>3902</v>
      </c>
      <c r="I85" s="4" t="s">
        <v>590</v>
      </c>
      <c r="J85" s="4" t="s">
        <v>3896</v>
      </c>
      <c r="K85" s="4">
        <v>1200</v>
      </c>
      <c r="L85" s="4"/>
      <c r="M85" s="4"/>
      <c r="N85" s="4"/>
      <c r="O85" s="4">
        <v>11</v>
      </c>
      <c r="P85" s="7">
        <v>3</v>
      </c>
      <c r="Q85" s="4">
        <v>150</v>
      </c>
      <c r="R85" s="4"/>
      <c r="S85" s="4"/>
      <c r="T85" s="4">
        <v>0</v>
      </c>
      <c r="U85" s="4">
        <v>450</v>
      </c>
      <c r="V85" s="4">
        <v>1650</v>
      </c>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row>
    <row r="86" s="1" customFormat="1" spans="1:270">
      <c r="A86" s="4" t="s">
        <v>3703</v>
      </c>
      <c r="B86" s="4" t="s">
        <v>3892</v>
      </c>
      <c r="C86" s="4"/>
      <c r="D86" s="4"/>
      <c r="E86" s="4" t="s">
        <v>3903</v>
      </c>
      <c r="F86" s="4" t="s">
        <v>3637</v>
      </c>
      <c r="G86" s="4" t="s">
        <v>3904</v>
      </c>
      <c r="H86" s="4" t="s">
        <v>3905</v>
      </c>
      <c r="I86" s="4" t="s">
        <v>590</v>
      </c>
      <c r="J86" s="4" t="s">
        <v>3906</v>
      </c>
      <c r="K86" s="4">
        <v>1200</v>
      </c>
      <c r="L86" s="4">
        <v>145</v>
      </c>
      <c r="M86" s="4">
        <v>45</v>
      </c>
      <c r="N86" s="4">
        <v>20</v>
      </c>
      <c r="O86" s="4"/>
      <c r="P86" s="7"/>
      <c r="Q86" s="4"/>
      <c r="R86" s="4"/>
      <c r="S86" s="4">
        <v>28</v>
      </c>
      <c r="T86" s="4">
        <v>900</v>
      </c>
      <c r="U86" s="4">
        <v>0</v>
      </c>
      <c r="V86" s="4">
        <v>2128</v>
      </c>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row>
    <row r="87" s="1" customFormat="1" spans="1:270">
      <c r="A87" s="4" t="s">
        <v>3703</v>
      </c>
      <c r="B87" s="4" t="s">
        <v>3892</v>
      </c>
      <c r="C87" s="4"/>
      <c r="D87" s="4"/>
      <c r="E87" s="4" t="s">
        <v>3907</v>
      </c>
      <c r="F87" s="4" t="s">
        <v>589</v>
      </c>
      <c r="G87" s="4" t="s">
        <v>3908</v>
      </c>
      <c r="H87" s="4" t="s">
        <v>3909</v>
      </c>
      <c r="I87" s="4" t="s">
        <v>590</v>
      </c>
      <c r="J87" s="4" t="s">
        <v>3910</v>
      </c>
      <c r="K87" s="4">
        <v>3500</v>
      </c>
      <c r="L87" s="4"/>
      <c r="M87" s="4"/>
      <c r="N87" s="4"/>
      <c r="O87" s="4">
        <v>13</v>
      </c>
      <c r="P87" s="7">
        <v>5</v>
      </c>
      <c r="Q87" s="4">
        <v>250</v>
      </c>
      <c r="R87" s="4"/>
      <c r="S87" s="4">
        <v>10</v>
      </c>
      <c r="T87" s="4">
        <v>0</v>
      </c>
      <c r="U87" s="4">
        <v>1250</v>
      </c>
      <c r="V87" s="4">
        <v>4760</v>
      </c>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row>
    <row r="88" s="1" customFormat="1" spans="1:270">
      <c r="A88" s="4" t="s">
        <v>3703</v>
      </c>
      <c r="B88" s="4" t="s">
        <v>3892</v>
      </c>
      <c r="C88" s="4"/>
      <c r="D88" s="4"/>
      <c r="E88" s="4" t="s">
        <v>3911</v>
      </c>
      <c r="F88" s="4" t="s">
        <v>3587</v>
      </c>
      <c r="G88" s="4" t="s">
        <v>3912</v>
      </c>
      <c r="H88" s="4" t="s">
        <v>3913</v>
      </c>
      <c r="I88" s="4" t="s">
        <v>590</v>
      </c>
      <c r="J88" s="4"/>
      <c r="K88" s="4">
        <v>3000</v>
      </c>
      <c r="L88" s="4"/>
      <c r="M88" s="4"/>
      <c r="N88" s="4"/>
      <c r="O88" s="4"/>
      <c r="P88" s="7"/>
      <c r="Q88" s="4"/>
      <c r="R88" s="4">
        <v>10</v>
      </c>
      <c r="S88" s="4">
        <v>32</v>
      </c>
      <c r="T88" s="4">
        <v>0</v>
      </c>
      <c r="U88" s="4">
        <v>0</v>
      </c>
      <c r="V88" s="4">
        <v>3042</v>
      </c>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c r="IX88" s="4"/>
      <c r="IY88" s="4"/>
      <c r="IZ88" s="4"/>
      <c r="JA88" s="4"/>
      <c r="JB88" s="4"/>
      <c r="JC88" s="4"/>
      <c r="JD88" s="4"/>
      <c r="JE88" s="4"/>
      <c r="JF88" s="4"/>
      <c r="JG88" s="4"/>
      <c r="JH88" s="4"/>
      <c r="JI88" s="4"/>
      <c r="JJ88" s="4"/>
    </row>
    <row r="89" s="1" customFormat="1" spans="1:270">
      <c r="A89" s="4" t="s">
        <v>3703</v>
      </c>
      <c r="B89" s="4" t="s">
        <v>3892</v>
      </c>
      <c r="C89" s="4"/>
      <c r="D89" s="4"/>
      <c r="E89" s="4" t="s">
        <v>3914</v>
      </c>
      <c r="F89" s="4" t="s">
        <v>3587</v>
      </c>
      <c r="G89" s="4" t="s">
        <v>3915</v>
      </c>
      <c r="H89" s="4" t="s">
        <v>3916</v>
      </c>
      <c r="I89" s="4" t="s">
        <v>590</v>
      </c>
      <c r="J89" s="4"/>
      <c r="K89" s="4">
        <v>3000</v>
      </c>
      <c r="L89" s="4">
        <v>135</v>
      </c>
      <c r="M89" s="4">
        <v>35</v>
      </c>
      <c r="N89" s="4">
        <v>50</v>
      </c>
      <c r="O89" s="4">
        <v>14</v>
      </c>
      <c r="P89" s="7">
        <v>6</v>
      </c>
      <c r="Q89" s="4">
        <v>250</v>
      </c>
      <c r="R89" s="4"/>
      <c r="S89" s="4">
        <v>40</v>
      </c>
      <c r="T89" s="4">
        <v>1750</v>
      </c>
      <c r="U89" s="4">
        <v>1500</v>
      </c>
      <c r="V89" s="4">
        <v>6290</v>
      </c>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c r="IX89" s="4"/>
      <c r="IY89" s="4"/>
      <c r="IZ89" s="4"/>
      <c r="JA89" s="4"/>
      <c r="JB89" s="4"/>
      <c r="JC89" s="4"/>
      <c r="JD89" s="4"/>
      <c r="JE89" s="4"/>
      <c r="JF89" s="4"/>
      <c r="JG89" s="4"/>
      <c r="JH89" s="4"/>
      <c r="JI89" s="4"/>
      <c r="JJ89" s="4"/>
    </row>
    <row r="90" s="1" customFormat="1" spans="1:270">
      <c r="A90" s="4" t="s">
        <v>3703</v>
      </c>
      <c r="B90" s="4" t="s">
        <v>3892</v>
      </c>
      <c r="C90" s="4"/>
      <c r="D90" s="4"/>
      <c r="E90" s="4" t="s">
        <v>3917</v>
      </c>
      <c r="F90" s="4" t="s">
        <v>3587</v>
      </c>
      <c r="G90" s="4" t="s">
        <v>3918</v>
      </c>
      <c r="H90" s="4" t="s">
        <v>3919</v>
      </c>
      <c r="I90" s="4" t="s">
        <v>590</v>
      </c>
      <c r="J90" s="4"/>
      <c r="K90" s="4">
        <v>3000</v>
      </c>
      <c r="L90" s="4"/>
      <c r="M90" s="4"/>
      <c r="N90" s="4"/>
      <c r="O90" s="4"/>
      <c r="P90" s="7"/>
      <c r="Q90" s="4"/>
      <c r="R90" s="4"/>
      <c r="S90" s="4"/>
      <c r="T90" s="4">
        <v>0</v>
      </c>
      <c r="U90" s="4">
        <v>0</v>
      </c>
      <c r="V90" s="4">
        <v>3000</v>
      </c>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c r="IX90" s="4"/>
      <c r="IY90" s="4"/>
      <c r="IZ90" s="4"/>
      <c r="JA90" s="4"/>
      <c r="JB90" s="4"/>
      <c r="JC90" s="4"/>
      <c r="JD90" s="4"/>
      <c r="JE90" s="4"/>
      <c r="JF90" s="4"/>
      <c r="JG90" s="4"/>
      <c r="JH90" s="4"/>
      <c r="JI90" s="4"/>
      <c r="JJ90" s="4"/>
    </row>
    <row r="91" s="1" customFormat="1" spans="1:270">
      <c r="A91" s="4" t="s">
        <v>3703</v>
      </c>
      <c r="B91" s="4" t="s">
        <v>3892</v>
      </c>
      <c r="C91" s="4"/>
      <c r="D91" s="4"/>
      <c r="E91" s="4" t="s">
        <v>3920</v>
      </c>
      <c r="F91" s="4" t="s">
        <v>3587</v>
      </c>
      <c r="G91" s="4" t="s">
        <v>3921</v>
      </c>
      <c r="H91" s="4" t="s">
        <v>3922</v>
      </c>
      <c r="I91" s="4" t="s">
        <v>590</v>
      </c>
      <c r="J91" s="4"/>
      <c r="K91" s="4">
        <v>3000</v>
      </c>
      <c r="L91" s="4"/>
      <c r="M91" s="4"/>
      <c r="N91" s="4"/>
      <c r="O91" s="4"/>
      <c r="P91" s="7"/>
      <c r="Q91" s="4"/>
      <c r="R91" s="4"/>
      <c r="S91" s="4"/>
      <c r="T91" s="4">
        <v>0</v>
      </c>
      <c r="U91" s="4">
        <v>0</v>
      </c>
      <c r="V91" s="4">
        <v>3000</v>
      </c>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c r="IX91" s="4"/>
      <c r="IY91" s="4"/>
      <c r="IZ91" s="4"/>
      <c r="JA91" s="4"/>
      <c r="JB91" s="4"/>
      <c r="JC91" s="4"/>
      <c r="JD91" s="4"/>
      <c r="JE91" s="4"/>
      <c r="JF91" s="4"/>
      <c r="JG91" s="4"/>
      <c r="JH91" s="4"/>
      <c r="JI91" s="4"/>
      <c r="JJ91" s="4"/>
    </row>
    <row r="92" s="1" customFormat="1" spans="1:270">
      <c r="A92" s="4" t="s">
        <v>3703</v>
      </c>
      <c r="B92" s="4" t="s">
        <v>3892</v>
      </c>
      <c r="C92" s="4"/>
      <c r="D92" s="4"/>
      <c r="E92" s="4" t="s">
        <v>3923</v>
      </c>
      <c r="F92" s="4" t="s">
        <v>3637</v>
      </c>
      <c r="G92" s="4" t="s">
        <v>3924</v>
      </c>
      <c r="H92" s="4" t="s">
        <v>3738</v>
      </c>
      <c r="I92" s="4" t="s">
        <v>590</v>
      </c>
      <c r="J92" s="4" t="s">
        <v>3925</v>
      </c>
      <c r="K92" s="4">
        <v>1200</v>
      </c>
      <c r="L92" s="4">
        <v>129</v>
      </c>
      <c r="M92" s="4">
        <v>29</v>
      </c>
      <c r="N92" s="4">
        <v>20</v>
      </c>
      <c r="O92" s="4"/>
      <c r="P92" s="7"/>
      <c r="Q92" s="4"/>
      <c r="R92" s="4">
        <v>20</v>
      </c>
      <c r="S92" s="4">
        <v>32</v>
      </c>
      <c r="T92" s="4">
        <v>580</v>
      </c>
      <c r="U92" s="4">
        <v>0</v>
      </c>
      <c r="V92" s="4">
        <v>1832</v>
      </c>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c r="IX92" s="4"/>
      <c r="IY92" s="4"/>
      <c r="IZ92" s="4"/>
      <c r="JA92" s="4"/>
      <c r="JB92" s="4"/>
      <c r="JC92" s="4"/>
      <c r="JD92" s="4"/>
      <c r="JE92" s="4"/>
      <c r="JF92" s="4"/>
      <c r="JG92" s="4"/>
      <c r="JH92" s="4"/>
      <c r="JI92" s="4"/>
      <c r="JJ92" s="4"/>
    </row>
    <row r="93" s="1" customFormat="1" spans="1:270">
      <c r="A93" s="4" t="s">
        <v>3703</v>
      </c>
      <c r="B93" s="4" t="s">
        <v>3635</v>
      </c>
      <c r="C93" s="4"/>
      <c r="D93" s="4"/>
      <c r="E93" s="4" t="s">
        <v>3694</v>
      </c>
      <c r="F93" s="4" t="s">
        <v>3637</v>
      </c>
      <c r="G93" s="4" t="s">
        <v>3695</v>
      </c>
      <c r="H93" s="4" t="s">
        <v>3926</v>
      </c>
      <c r="I93" s="4" t="s">
        <v>590</v>
      </c>
      <c r="J93" s="4" t="s">
        <v>2701</v>
      </c>
      <c r="K93" s="4">
        <v>1200</v>
      </c>
      <c r="L93" s="4"/>
      <c r="M93" s="4"/>
      <c r="N93" s="4"/>
      <c r="O93" s="4"/>
      <c r="P93" s="7"/>
      <c r="Q93" s="4"/>
      <c r="R93" s="4"/>
      <c r="S93" s="4"/>
      <c r="T93" s="4">
        <v>0</v>
      </c>
      <c r="U93" s="4">
        <v>0</v>
      </c>
      <c r="V93" s="4">
        <v>1200</v>
      </c>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c r="IX93" s="4"/>
      <c r="IY93" s="4"/>
      <c r="IZ93" s="4"/>
      <c r="JA93" s="4"/>
      <c r="JB93" s="4"/>
      <c r="JC93" s="4"/>
      <c r="JD93" s="4"/>
      <c r="JE93" s="4"/>
      <c r="JF93" s="4"/>
      <c r="JG93" s="4"/>
      <c r="JH93" s="4"/>
      <c r="JI93" s="4"/>
      <c r="JJ93" s="4"/>
    </row>
    <row r="94" s="1" customFormat="1" spans="1:270">
      <c r="A94" s="4" t="s">
        <v>3703</v>
      </c>
      <c r="B94" s="4" t="s">
        <v>3635</v>
      </c>
      <c r="C94" s="4"/>
      <c r="D94" s="4"/>
      <c r="E94" s="4" t="s">
        <v>3641</v>
      </c>
      <c r="F94" s="4" t="s">
        <v>3637</v>
      </c>
      <c r="G94" s="4" t="s">
        <v>3642</v>
      </c>
      <c r="H94" s="4" t="s">
        <v>3927</v>
      </c>
      <c r="I94" s="4" t="s">
        <v>590</v>
      </c>
      <c r="J94" s="4" t="s">
        <v>2701</v>
      </c>
      <c r="K94" s="4">
        <v>1200</v>
      </c>
      <c r="L94" s="4"/>
      <c r="M94" s="4"/>
      <c r="N94" s="4"/>
      <c r="O94" s="4"/>
      <c r="P94" s="7"/>
      <c r="Q94" s="4"/>
      <c r="R94" s="4"/>
      <c r="S94" s="4"/>
      <c r="T94" s="4">
        <v>0</v>
      </c>
      <c r="U94" s="4">
        <v>0</v>
      </c>
      <c r="V94" s="4">
        <v>1200</v>
      </c>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c r="IX94" s="4"/>
      <c r="IY94" s="4"/>
      <c r="IZ94" s="4"/>
      <c r="JA94" s="4"/>
      <c r="JB94" s="4"/>
      <c r="JC94" s="4"/>
      <c r="JD94" s="4"/>
      <c r="JE94" s="4"/>
      <c r="JF94" s="4"/>
      <c r="JG94" s="4"/>
      <c r="JH94" s="4"/>
      <c r="JI94" s="4"/>
      <c r="JJ94" s="4"/>
    </row>
    <row r="95" s="1" customFormat="1" spans="1:270">
      <c r="A95" s="4" t="s">
        <v>3703</v>
      </c>
      <c r="B95" s="4" t="s">
        <v>3635</v>
      </c>
      <c r="C95" s="4"/>
      <c r="D95" s="4"/>
      <c r="E95" s="4" t="s">
        <v>3645</v>
      </c>
      <c r="F95" s="4" t="s">
        <v>3637</v>
      </c>
      <c r="G95" s="4" t="s">
        <v>3646</v>
      </c>
      <c r="H95" s="4" t="s">
        <v>3928</v>
      </c>
      <c r="I95" s="4" t="s">
        <v>590</v>
      </c>
      <c r="J95" s="4" t="s">
        <v>3929</v>
      </c>
      <c r="K95" s="4">
        <v>1200</v>
      </c>
      <c r="L95" s="4"/>
      <c r="M95" s="4"/>
      <c r="N95" s="4"/>
      <c r="O95" s="4">
        <v>9</v>
      </c>
      <c r="P95" s="7">
        <v>1</v>
      </c>
      <c r="Q95" s="4">
        <v>150</v>
      </c>
      <c r="R95" s="4"/>
      <c r="S95" s="4"/>
      <c r="T95" s="4">
        <v>0</v>
      </c>
      <c r="U95" s="4">
        <v>0</v>
      </c>
      <c r="V95" s="4">
        <v>1200</v>
      </c>
      <c r="W95" s="4" t="s">
        <v>3930</v>
      </c>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c r="IX95" s="4"/>
      <c r="IY95" s="4"/>
      <c r="IZ95" s="4"/>
      <c r="JA95" s="4"/>
      <c r="JB95" s="4"/>
      <c r="JC95" s="4"/>
      <c r="JD95" s="4"/>
      <c r="JE95" s="4"/>
      <c r="JF95" s="4"/>
      <c r="JG95" s="4"/>
      <c r="JH95" s="4"/>
      <c r="JI95" s="4"/>
      <c r="JJ95" s="4"/>
    </row>
    <row r="96" s="1" customFormat="1" spans="1:270">
      <c r="A96" s="4" t="s">
        <v>3703</v>
      </c>
      <c r="B96" s="4" t="s">
        <v>3635</v>
      </c>
      <c r="C96" s="4"/>
      <c r="D96" s="4"/>
      <c r="E96" s="4" t="s">
        <v>3931</v>
      </c>
      <c r="F96" s="4" t="s">
        <v>3637</v>
      </c>
      <c r="G96" s="4" t="s">
        <v>3932</v>
      </c>
      <c r="H96" s="4" t="s">
        <v>3933</v>
      </c>
      <c r="I96" s="4" t="s">
        <v>590</v>
      </c>
      <c r="J96" s="4" t="s">
        <v>3934</v>
      </c>
      <c r="K96" s="4">
        <v>1200</v>
      </c>
      <c r="L96" s="4"/>
      <c r="M96" s="4"/>
      <c r="N96" s="4"/>
      <c r="O96" s="4"/>
      <c r="P96" s="7"/>
      <c r="Q96" s="4"/>
      <c r="R96" s="4"/>
      <c r="S96" s="4"/>
      <c r="T96" s="4">
        <v>0</v>
      </c>
      <c r="U96" s="4">
        <v>0</v>
      </c>
      <c r="V96" s="4">
        <v>1200</v>
      </c>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c r="IX96" s="4"/>
      <c r="IY96" s="4"/>
      <c r="IZ96" s="4"/>
      <c r="JA96" s="4"/>
      <c r="JB96" s="4"/>
      <c r="JC96" s="4"/>
      <c r="JD96" s="4"/>
      <c r="JE96" s="4"/>
      <c r="JF96" s="4"/>
      <c r="JG96" s="4"/>
      <c r="JH96" s="4"/>
      <c r="JI96" s="4"/>
      <c r="JJ96" s="4"/>
    </row>
    <row r="97" s="1" customFormat="1" ht="19.1" customHeight="1" spans="1:270">
      <c r="A97" s="8" t="s">
        <v>3935</v>
      </c>
      <c r="B97" s="8"/>
      <c r="C97" s="8"/>
      <c r="D97" s="8"/>
      <c r="E97" s="8"/>
      <c r="F97" s="8"/>
      <c r="G97" s="8"/>
      <c r="H97" s="8"/>
      <c r="I97" s="8"/>
      <c r="J97" s="8"/>
      <c r="K97" s="8"/>
      <c r="L97" s="8"/>
      <c r="M97" s="8"/>
      <c r="N97" s="8"/>
      <c r="O97" s="8"/>
      <c r="P97" s="8"/>
      <c r="Q97" s="8"/>
      <c r="R97" s="8"/>
      <c r="S97" s="8"/>
      <c r="T97" s="8"/>
      <c r="U97" s="8"/>
      <c r="V97" s="8"/>
      <c r="W97" s="8"/>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c r="IX97" s="4"/>
      <c r="IY97" s="4"/>
      <c r="IZ97" s="4"/>
      <c r="JA97" s="4"/>
      <c r="JB97" s="4"/>
      <c r="JC97" s="4"/>
      <c r="JD97" s="4"/>
      <c r="JE97" s="4"/>
      <c r="JF97" s="4"/>
      <c r="JG97" s="4"/>
      <c r="JH97" s="4"/>
      <c r="JI97" s="4"/>
      <c r="JJ97" s="4"/>
    </row>
    <row r="98" s="1" customFormat="1" spans="1:270">
      <c r="A98" s="4" t="s">
        <v>3936</v>
      </c>
      <c r="B98" s="4" t="s">
        <v>3584</v>
      </c>
      <c r="C98" s="4" t="s">
        <v>2472</v>
      </c>
      <c r="D98" s="4" t="s">
        <v>3599</v>
      </c>
      <c r="E98" s="4" t="s">
        <v>3704</v>
      </c>
      <c r="F98" s="4" t="s">
        <v>589</v>
      </c>
      <c r="G98" s="4" t="s">
        <v>3705</v>
      </c>
      <c r="H98" s="4" t="s">
        <v>3937</v>
      </c>
      <c r="I98" s="4" t="s">
        <v>590</v>
      </c>
      <c r="J98" s="4" t="s">
        <v>3938</v>
      </c>
      <c r="K98" s="4">
        <v>3500</v>
      </c>
      <c r="L98" s="4"/>
      <c r="M98" s="4"/>
      <c r="N98" s="4"/>
      <c r="O98" s="4">
        <v>17</v>
      </c>
      <c r="P98" s="7">
        <v>9</v>
      </c>
      <c r="Q98" s="4">
        <v>250</v>
      </c>
      <c r="R98" s="4"/>
      <c r="S98" s="4">
        <v>20</v>
      </c>
      <c r="T98" s="4">
        <v>0</v>
      </c>
      <c r="U98" s="4">
        <v>2250</v>
      </c>
      <c r="V98" s="4">
        <v>5770</v>
      </c>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c r="IX98" s="4"/>
      <c r="IY98" s="4"/>
      <c r="IZ98" s="4"/>
      <c r="JA98" s="4"/>
      <c r="JB98" s="4"/>
      <c r="JC98" s="4"/>
      <c r="JD98" s="4"/>
      <c r="JE98" s="4"/>
      <c r="JF98" s="4"/>
      <c r="JG98" s="4"/>
      <c r="JH98" s="4"/>
      <c r="JI98" s="4"/>
      <c r="JJ98" s="4"/>
    </row>
    <row r="99" s="1" customFormat="1" spans="1:270">
      <c r="A99" s="4" t="s">
        <v>3936</v>
      </c>
      <c r="B99" s="4" t="s">
        <v>3584</v>
      </c>
      <c r="C99" s="4" t="s">
        <v>2352</v>
      </c>
      <c r="D99" s="4" t="s">
        <v>3654</v>
      </c>
      <c r="E99" s="4" t="s">
        <v>3708</v>
      </c>
      <c r="F99" s="4" t="s">
        <v>3637</v>
      </c>
      <c r="G99" s="4" t="s">
        <v>3709</v>
      </c>
      <c r="H99" s="4" t="s">
        <v>3939</v>
      </c>
      <c r="I99" s="4" t="s">
        <v>590</v>
      </c>
      <c r="J99" s="4" t="s">
        <v>3940</v>
      </c>
      <c r="K99" s="4">
        <v>1200</v>
      </c>
      <c r="L99" s="4"/>
      <c r="M99" s="4"/>
      <c r="N99" s="4"/>
      <c r="O99" s="4"/>
      <c r="P99" s="7"/>
      <c r="Q99" s="4"/>
      <c r="R99" s="4"/>
      <c r="S99" s="4"/>
      <c r="T99" s="4">
        <v>0</v>
      </c>
      <c r="U99" s="4">
        <v>0</v>
      </c>
      <c r="V99" s="4">
        <v>1200</v>
      </c>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c r="IX99" s="4"/>
      <c r="IY99" s="4"/>
      <c r="IZ99" s="4"/>
      <c r="JA99" s="4"/>
      <c r="JB99" s="4"/>
      <c r="JC99" s="4"/>
      <c r="JD99" s="4"/>
      <c r="JE99" s="4"/>
      <c r="JF99" s="4"/>
      <c r="JG99" s="4"/>
      <c r="JH99" s="4"/>
      <c r="JI99" s="4"/>
      <c r="JJ99" s="4"/>
    </row>
    <row r="100" s="1" customFormat="1" spans="1:270">
      <c r="A100" s="4" t="s">
        <v>3936</v>
      </c>
      <c r="B100" s="4" t="s">
        <v>3584</v>
      </c>
      <c r="C100" s="4" t="s">
        <v>2440</v>
      </c>
      <c r="D100" s="4" t="s">
        <v>3712</v>
      </c>
      <c r="E100" s="4" t="s">
        <v>3713</v>
      </c>
      <c r="F100" s="4" t="s">
        <v>589</v>
      </c>
      <c r="G100" s="4" t="s">
        <v>3714</v>
      </c>
      <c r="H100" s="4" t="s">
        <v>3941</v>
      </c>
      <c r="I100" s="4" t="s">
        <v>590</v>
      </c>
      <c r="J100" s="4" t="s">
        <v>3942</v>
      </c>
      <c r="K100" s="4">
        <v>3500</v>
      </c>
      <c r="L100" s="4">
        <v>167</v>
      </c>
      <c r="M100" s="4">
        <v>67</v>
      </c>
      <c r="N100" s="4">
        <v>50</v>
      </c>
      <c r="O100" s="4">
        <v>18</v>
      </c>
      <c r="P100" s="7">
        <v>10</v>
      </c>
      <c r="Q100" s="4">
        <v>250</v>
      </c>
      <c r="R100" s="4">
        <v>18</v>
      </c>
      <c r="S100" s="4">
        <v>30</v>
      </c>
      <c r="T100" s="4">
        <v>3350</v>
      </c>
      <c r="U100" s="4">
        <v>2500</v>
      </c>
      <c r="V100" s="4">
        <v>9398</v>
      </c>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c r="IX100" s="4"/>
      <c r="IY100" s="4"/>
      <c r="IZ100" s="4"/>
      <c r="JA100" s="4"/>
      <c r="JB100" s="4"/>
      <c r="JC100" s="4"/>
      <c r="JD100" s="4"/>
      <c r="JE100" s="4"/>
      <c r="JF100" s="4"/>
      <c r="JG100" s="4"/>
      <c r="JH100" s="4"/>
      <c r="JI100" s="4"/>
      <c r="JJ100" s="4"/>
    </row>
    <row r="101" s="1" customFormat="1" spans="1:270">
      <c r="A101" s="4" t="s">
        <v>3936</v>
      </c>
      <c r="B101" s="4" t="s">
        <v>3584</v>
      </c>
      <c r="C101" s="4" t="s">
        <v>2328</v>
      </c>
      <c r="D101" s="4"/>
      <c r="E101" s="4" t="s">
        <v>3717</v>
      </c>
      <c r="F101" s="4" t="s">
        <v>3637</v>
      </c>
      <c r="G101" s="4" t="s">
        <v>3718</v>
      </c>
      <c r="H101" s="4" t="s">
        <v>3943</v>
      </c>
      <c r="I101" s="4" t="s">
        <v>590</v>
      </c>
      <c r="J101" s="4" t="s">
        <v>3944</v>
      </c>
      <c r="K101" s="4">
        <v>1200</v>
      </c>
      <c r="L101" s="4"/>
      <c r="M101" s="4"/>
      <c r="N101" s="4"/>
      <c r="O101" s="4">
        <v>19</v>
      </c>
      <c r="P101" s="7">
        <v>11</v>
      </c>
      <c r="Q101" s="4">
        <v>150</v>
      </c>
      <c r="R101" s="4"/>
      <c r="S101" s="4">
        <v>18</v>
      </c>
      <c r="T101" s="4">
        <v>0</v>
      </c>
      <c r="U101" s="4">
        <v>1650</v>
      </c>
      <c r="V101" s="4">
        <v>2868</v>
      </c>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c r="IX101" s="4"/>
      <c r="IY101" s="4"/>
      <c r="IZ101" s="4"/>
      <c r="JA101" s="4"/>
      <c r="JB101" s="4"/>
      <c r="JC101" s="4"/>
      <c r="JD101" s="4"/>
      <c r="JE101" s="4"/>
      <c r="JF101" s="4"/>
      <c r="JG101" s="4"/>
      <c r="JH101" s="4"/>
      <c r="JI101" s="4"/>
      <c r="JJ101" s="4"/>
    </row>
    <row r="102" s="1" customFormat="1" spans="1:270">
      <c r="A102" s="4" t="s">
        <v>3936</v>
      </c>
      <c r="B102" s="4" t="s">
        <v>3584</v>
      </c>
      <c r="C102" s="4" t="s">
        <v>2466</v>
      </c>
      <c r="D102" s="4" t="s">
        <v>3721</v>
      </c>
      <c r="E102" s="4" t="s">
        <v>3722</v>
      </c>
      <c r="F102" s="4" t="s">
        <v>3587</v>
      </c>
      <c r="G102" s="4" t="s">
        <v>3723</v>
      </c>
      <c r="H102" s="4" t="s">
        <v>3945</v>
      </c>
      <c r="I102" s="4" t="s">
        <v>590</v>
      </c>
      <c r="J102" s="4" t="s">
        <v>3946</v>
      </c>
      <c r="K102" s="4">
        <v>3000</v>
      </c>
      <c r="L102" s="4">
        <v>135</v>
      </c>
      <c r="M102" s="4">
        <v>35</v>
      </c>
      <c r="N102" s="4">
        <v>50</v>
      </c>
      <c r="O102" s="4">
        <v>14</v>
      </c>
      <c r="P102" s="7">
        <v>6</v>
      </c>
      <c r="Q102" s="4">
        <v>250</v>
      </c>
      <c r="R102" s="4">
        <v>10</v>
      </c>
      <c r="S102" s="4"/>
      <c r="T102" s="4">
        <v>1750</v>
      </c>
      <c r="U102" s="4">
        <v>1500</v>
      </c>
      <c r="V102" s="4">
        <v>6260</v>
      </c>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c r="IX102" s="4"/>
      <c r="IY102" s="4"/>
      <c r="IZ102" s="4"/>
      <c r="JA102" s="4"/>
      <c r="JB102" s="4"/>
      <c r="JC102" s="4"/>
      <c r="JD102" s="4"/>
      <c r="JE102" s="4"/>
      <c r="JF102" s="4"/>
      <c r="JG102" s="4"/>
      <c r="JH102" s="4"/>
      <c r="JI102" s="4"/>
      <c r="JJ102" s="4"/>
    </row>
    <row r="103" s="1" customFormat="1" spans="1:270">
      <c r="A103" s="4" t="s">
        <v>3936</v>
      </c>
      <c r="B103" s="4" t="s">
        <v>3584</v>
      </c>
      <c r="C103" s="4" t="s">
        <v>2521</v>
      </c>
      <c r="D103" s="4" t="s">
        <v>3725</v>
      </c>
      <c r="E103" s="4" t="s">
        <v>3726</v>
      </c>
      <c r="F103" s="4" t="s">
        <v>3637</v>
      </c>
      <c r="G103" s="4" t="s">
        <v>3727</v>
      </c>
      <c r="H103" s="4" t="s">
        <v>3947</v>
      </c>
      <c r="I103" s="4" t="s">
        <v>590</v>
      </c>
      <c r="J103" s="4" t="s">
        <v>3784</v>
      </c>
      <c r="K103" s="4">
        <v>1200</v>
      </c>
      <c r="L103" s="4"/>
      <c r="M103" s="4"/>
      <c r="N103" s="4"/>
      <c r="O103" s="4"/>
      <c r="P103" s="7"/>
      <c r="Q103" s="4"/>
      <c r="R103" s="4"/>
      <c r="S103" s="4"/>
      <c r="T103" s="4">
        <v>0</v>
      </c>
      <c r="U103" s="4">
        <v>0</v>
      </c>
      <c r="V103" s="4">
        <v>1200</v>
      </c>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c r="IX103" s="4"/>
      <c r="IY103" s="4"/>
      <c r="IZ103" s="4"/>
      <c r="JA103" s="4"/>
      <c r="JB103" s="4"/>
      <c r="JC103" s="4"/>
      <c r="JD103" s="4"/>
      <c r="JE103" s="4"/>
      <c r="JF103" s="4"/>
      <c r="JG103" s="4"/>
      <c r="JH103" s="4"/>
      <c r="JI103" s="4"/>
      <c r="JJ103" s="4"/>
    </row>
    <row r="104" s="1" customFormat="1" spans="1:270">
      <c r="A104" s="4" t="s">
        <v>3936</v>
      </c>
      <c r="B104" s="4" t="s">
        <v>3584</v>
      </c>
      <c r="C104" s="4" t="s">
        <v>2300</v>
      </c>
      <c r="D104" s="4" t="s">
        <v>3674</v>
      </c>
      <c r="E104" s="4" t="s">
        <v>3675</v>
      </c>
      <c r="F104" s="4" t="s">
        <v>589</v>
      </c>
      <c r="G104" s="4" t="s">
        <v>3676</v>
      </c>
      <c r="H104" s="4" t="s">
        <v>3948</v>
      </c>
      <c r="I104" s="4" t="s">
        <v>590</v>
      </c>
      <c r="J104" s="4" t="s">
        <v>3949</v>
      </c>
      <c r="K104" s="4">
        <v>3500</v>
      </c>
      <c r="L104" s="4"/>
      <c r="M104" s="4"/>
      <c r="N104" s="4"/>
      <c r="O104" s="4">
        <v>15</v>
      </c>
      <c r="P104" s="7">
        <v>7</v>
      </c>
      <c r="Q104" s="4">
        <v>250</v>
      </c>
      <c r="R104" s="4"/>
      <c r="S104" s="4">
        <v>26</v>
      </c>
      <c r="T104" s="4">
        <v>0</v>
      </c>
      <c r="U104" s="4">
        <v>1750</v>
      </c>
      <c r="V104" s="4">
        <v>5276</v>
      </c>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c r="IX104" s="4"/>
      <c r="IY104" s="4"/>
      <c r="IZ104" s="4"/>
      <c r="JA104" s="4"/>
      <c r="JB104" s="4"/>
      <c r="JC104" s="4"/>
      <c r="JD104" s="4"/>
      <c r="JE104" s="4"/>
      <c r="JF104" s="4"/>
      <c r="JG104" s="4"/>
      <c r="JH104" s="4"/>
      <c r="JI104" s="4"/>
      <c r="JJ104" s="4"/>
    </row>
    <row r="105" s="1" customFormat="1" spans="1:270">
      <c r="A105" s="4" t="s">
        <v>3936</v>
      </c>
      <c r="B105" s="4" t="s">
        <v>3584</v>
      </c>
      <c r="C105" s="4" t="s">
        <v>2562</v>
      </c>
      <c r="D105" s="4" t="s">
        <v>3731</v>
      </c>
      <c r="E105" s="4" t="s">
        <v>3732</v>
      </c>
      <c r="F105" s="4" t="s">
        <v>3637</v>
      </c>
      <c r="G105" s="4" t="s">
        <v>3733</v>
      </c>
      <c r="H105" s="4" t="s">
        <v>3950</v>
      </c>
      <c r="I105" s="4" t="s">
        <v>590</v>
      </c>
      <c r="J105" s="4" t="s">
        <v>3951</v>
      </c>
      <c r="K105" s="4">
        <v>1200</v>
      </c>
      <c r="L105" s="4"/>
      <c r="M105" s="4"/>
      <c r="N105" s="4"/>
      <c r="O105" s="4"/>
      <c r="P105" s="7"/>
      <c r="Q105" s="4"/>
      <c r="R105" s="4"/>
      <c r="S105" s="4"/>
      <c r="T105" s="4">
        <v>0</v>
      </c>
      <c r="U105" s="4">
        <v>0</v>
      </c>
      <c r="V105" s="4">
        <v>1200</v>
      </c>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c r="IV105" s="4"/>
      <c r="IW105" s="4"/>
      <c r="IX105" s="4"/>
      <c r="IY105" s="4"/>
      <c r="IZ105" s="4"/>
      <c r="JA105" s="4"/>
      <c r="JB105" s="4"/>
      <c r="JC105" s="4"/>
      <c r="JD105" s="4"/>
      <c r="JE105" s="4"/>
      <c r="JF105" s="4"/>
      <c r="JG105" s="4"/>
      <c r="JH105" s="4"/>
      <c r="JI105" s="4"/>
      <c r="JJ105" s="4"/>
    </row>
    <row r="106" s="1" customFormat="1" spans="1:270">
      <c r="A106" s="4" t="s">
        <v>3936</v>
      </c>
      <c r="B106" s="4" t="s">
        <v>3584</v>
      </c>
      <c r="C106" s="4" t="s">
        <v>2017</v>
      </c>
      <c r="D106" s="4" t="s">
        <v>3137</v>
      </c>
      <c r="E106" s="4" t="s">
        <v>3736</v>
      </c>
      <c r="F106" s="4" t="s">
        <v>3637</v>
      </c>
      <c r="G106" s="4" t="s">
        <v>3737</v>
      </c>
      <c r="H106" s="4" t="s">
        <v>3952</v>
      </c>
      <c r="I106" s="4" t="s">
        <v>590</v>
      </c>
      <c r="J106" s="4" t="s">
        <v>3953</v>
      </c>
      <c r="K106" s="4">
        <v>1200</v>
      </c>
      <c r="L106" s="4"/>
      <c r="M106" s="4"/>
      <c r="N106" s="4"/>
      <c r="O106" s="4">
        <v>14</v>
      </c>
      <c r="P106" s="7">
        <v>6</v>
      </c>
      <c r="Q106" s="4">
        <v>150</v>
      </c>
      <c r="R106" s="4"/>
      <c r="S106" s="4">
        <v>8</v>
      </c>
      <c r="T106" s="4">
        <v>0</v>
      </c>
      <c r="U106" s="4">
        <v>900</v>
      </c>
      <c r="V106" s="4">
        <v>2108</v>
      </c>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c r="IK106" s="4"/>
      <c r="IL106" s="4"/>
      <c r="IM106" s="4"/>
      <c r="IN106" s="4"/>
      <c r="IO106" s="4"/>
      <c r="IP106" s="4"/>
      <c r="IQ106" s="4"/>
      <c r="IR106" s="4"/>
      <c r="IS106" s="4"/>
      <c r="IT106" s="4"/>
      <c r="IU106" s="4"/>
      <c r="IV106" s="4"/>
      <c r="IW106" s="4"/>
      <c r="IX106" s="4"/>
      <c r="IY106" s="4"/>
      <c r="IZ106" s="4"/>
      <c r="JA106" s="4"/>
      <c r="JB106" s="4"/>
      <c r="JC106" s="4"/>
      <c r="JD106" s="4"/>
      <c r="JE106" s="4"/>
      <c r="JF106" s="4"/>
      <c r="JG106" s="4"/>
      <c r="JH106" s="4"/>
      <c r="JI106" s="4"/>
      <c r="JJ106" s="4"/>
    </row>
    <row r="107" s="1" customFormat="1" spans="1:270">
      <c r="A107" s="4" t="s">
        <v>3936</v>
      </c>
      <c r="B107" s="4" t="s">
        <v>3584</v>
      </c>
      <c r="C107" s="4" t="s">
        <v>2317</v>
      </c>
      <c r="D107" s="4" t="s">
        <v>3740</v>
      </c>
      <c r="E107" s="4" t="s">
        <v>3741</v>
      </c>
      <c r="F107" s="4" t="s">
        <v>3637</v>
      </c>
      <c r="G107" s="4" t="s">
        <v>3742</v>
      </c>
      <c r="H107" s="4" t="s">
        <v>3954</v>
      </c>
      <c r="I107" s="4" t="s">
        <v>590</v>
      </c>
      <c r="J107" s="4" t="s">
        <v>3955</v>
      </c>
      <c r="K107" s="4">
        <v>1200</v>
      </c>
      <c r="L107" s="4"/>
      <c r="M107" s="4"/>
      <c r="N107" s="4"/>
      <c r="O107" s="4">
        <v>12</v>
      </c>
      <c r="P107" s="7">
        <v>4</v>
      </c>
      <c r="Q107" s="4">
        <v>150</v>
      </c>
      <c r="R107" s="4"/>
      <c r="S107" s="4"/>
      <c r="T107" s="4">
        <v>0</v>
      </c>
      <c r="U107" s="4">
        <v>600</v>
      </c>
      <c r="V107" s="4">
        <v>1800</v>
      </c>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c r="IK107" s="4"/>
      <c r="IL107" s="4"/>
      <c r="IM107" s="4"/>
      <c r="IN107" s="4"/>
      <c r="IO107" s="4"/>
      <c r="IP107" s="4"/>
      <c r="IQ107" s="4"/>
      <c r="IR107" s="4"/>
      <c r="IS107" s="4"/>
      <c r="IT107" s="4"/>
      <c r="IU107" s="4"/>
      <c r="IV107" s="4"/>
      <c r="IW107" s="4"/>
      <c r="IX107" s="4"/>
      <c r="IY107" s="4"/>
      <c r="IZ107" s="4"/>
      <c r="JA107" s="4"/>
      <c r="JB107" s="4"/>
      <c r="JC107" s="4"/>
      <c r="JD107" s="4"/>
      <c r="JE107" s="4"/>
      <c r="JF107" s="4"/>
      <c r="JG107" s="4"/>
      <c r="JH107" s="4"/>
      <c r="JI107" s="4"/>
      <c r="JJ107" s="4"/>
    </row>
    <row r="108" s="1" customFormat="1" spans="1:270">
      <c r="A108" s="4" t="s">
        <v>3936</v>
      </c>
      <c r="B108" s="4" t="s">
        <v>3584</v>
      </c>
      <c r="C108" s="4" t="s">
        <v>3745</v>
      </c>
      <c r="D108" s="4"/>
      <c r="E108" s="4" t="s">
        <v>3746</v>
      </c>
      <c r="F108" s="4" t="s">
        <v>602</v>
      </c>
      <c r="G108" s="4" t="s">
        <v>3747</v>
      </c>
      <c r="H108" s="4" t="s">
        <v>3956</v>
      </c>
      <c r="I108" s="4" t="s">
        <v>590</v>
      </c>
      <c r="J108" s="4" t="s">
        <v>3957</v>
      </c>
      <c r="K108" s="4">
        <v>1800</v>
      </c>
      <c r="L108" s="4"/>
      <c r="M108" s="4"/>
      <c r="N108" s="4"/>
      <c r="O108" s="4"/>
      <c r="P108" s="7">
        <v>7</v>
      </c>
      <c r="Q108" s="4">
        <v>250</v>
      </c>
      <c r="R108" s="4"/>
      <c r="S108" s="4"/>
      <c r="T108" s="4">
        <v>0</v>
      </c>
      <c r="U108" s="4">
        <v>1750</v>
      </c>
      <c r="V108" s="4">
        <v>3550</v>
      </c>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row>
    <row r="109" s="1" customFormat="1" spans="1:270">
      <c r="A109" s="4" t="s">
        <v>3936</v>
      </c>
      <c r="B109" s="4" t="s">
        <v>3584</v>
      </c>
      <c r="C109" s="4" t="s">
        <v>2348</v>
      </c>
      <c r="D109" s="4" t="s">
        <v>3679</v>
      </c>
      <c r="E109" s="4" t="s">
        <v>3680</v>
      </c>
      <c r="F109" s="4" t="s">
        <v>589</v>
      </c>
      <c r="G109" s="4" t="s">
        <v>3681</v>
      </c>
      <c r="H109" s="4" t="s">
        <v>3958</v>
      </c>
      <c r="I109" s="4" t="s">
        <v>590</v>
      </c>
      <c r="J109" s="4" t="s">
        <v>3784</v>
      </c>
      <c r="K109" s="4">
        <v>3500</v>
      </c>
      <c r="L109" s="4"/>
      <c r="M109" s="4"/>
      <c r="N109" s="4"/>
      <c r="O109" s="4"/>
      <c r="P109" s="7"/>
      <c r="Q109" s="4"/>
      <c r="R109" s="4"/>
      <c r="S109" s="4">
        <v>40</v>
      </c>
      <c r="T109" s="4">
        <v>0</v>
      </c>
      <c r="U109" s="4">
        <v>0</v>
      </c>
      <c r="V109" s="4">
        <v>3540</v>
      </c>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c r="IK109" s="4"/>
      <c r="IL109" s="4"/>
      <c r="IM109" s="4"/>
      <c r="IN109" s="4"/>
      <c r="IO109" s="4"/>
      <c r="IP109" s="4"/>
      <c r="IQ109" s="4"/>
      <c r="IR109" s="4"/>
      <c r="IS109" s="4"/>
      <c r="IT109" s="4"/>
      <c r="IU109" s="4"/>
      <c r="IV109" s="4"/>
      <c r="IW109" s="4"/>
      <c r="IX109" s="4"/>
      <c r="IY109" s="4"/>
      <c r="IZ109" s="4"/>
      <c r="JA109" s="4"/>
      <c r="JB109" s="4"/>
      <c r="JC109" s="4"/>
      <c r="JD109" s="4"/>
      <c r="JE109" s="4"/>
      <c r="JF109" s="4"/>
      <c r="JG109" s="4"/>
      <c r="JH109" s="4"/>
      <c r="JI109" s="4"/>
      <c r="JJ109" s="4"/>
    </row>
    <row r="110" s="1" customFormat="1" spans="1:270">
      <c r="A110" s="4" t="s">
        <v>3936</v>
      </c>
      <c r="B110" s="4" t="s">
        <v>3584</v>
      </c>
      <c r="C110" s="4" t="s">
        <v>2400</v>
      </c>
      <c r="D110" s="4" t="s">
        <v>3759</v>
      </c>
      <c r="E110" s="4" t="s">
        <v>3760</v>
      </c>
      <c r="F110" s="4" t="s">
        <v>3637</v>
      </c>
      <c r="G110" s="4" t="s">
        <v>3761</v>
      </c>
      <c r="H110" s="4" t="s">
        <v>3959</v>
      </c>
      <c r="I110" s="4" t="s">
        <v>590</v>
      </c>
      <c r="J110" s="4" t="s">
        <v>3960</v>
      </c>
      <c r="K110" s="4">
        <v>1200</v>
      </c>
      <c r="L110" s="4"/>
      <c r="M110" s="4"/>
      <c r="N110" s="4"/>
      <c r="O110" s="4"/>
      <c r="P110" s="7"/>
      <c r="Q110" s="4"/>
      <c r="R110" s="4"/>
      <c r="S110" s="4"/>
      <c r="T110" s="4">
        <v>0</v>
      </c>
      <c r="U110" s="4">
        <v>0</v>
      </c>
      <c r="V110" s="4">
        <v>1200</v>
      </c>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c r="IK110" s="4"/>
      <c r="IL110" s="4"/>
      <c r="IM110" s="4"/>
      <c r="IN110" s="4"/>
      <c r="IO110" s="4"/>
      <c r="IP110" s="4"/>
      <c r="IQ110" s="4"/>
      <c r="IR110" s="4"/>
      <c r="IS110" s="4"/>
      <c r="IT110" s="4"/>
      <c r="IU110" s="4"/>
      <c r="IV110" s="4"/>
      <c r="IW110" s="4"/>
      <c r="IX110" s="4"/>
      <c r="IY110" s="4"/>
      <c r="IZ110" s="4"/>
      <c r="JA110" s="4"/>
      <c r="JB110" s="4"/>
      <c r="JC110" s="4"/>
      <c r="JD110" s="4"/>
      <c r="JE110" s="4"/>
      <c r="JF110" s="4"/>
      <c r="JG110" s="4"/>
      <c r="JH110" s="4"/>
      <c r="JI110" s="4"/>
      <c r="JJ110" s="4"/>
    </row>
    <row r="111" s="1" customFormat="1" spans="1:270">
      <c r="A111" s="4" t="s">
        <v>3936</v>
      </c>
      <c r="B111" s="4" t="s">
        <v>3584</v>
      </c>
      <c r="C111" s="4" t="s">
        <v>2727</v>
      </c>
      <c r="D111" s="4" t="s">
        <v>3764</v>
      </c>
      <c r="E111" s="4" t="s">
        <v>3765</v>
      </c>
      <c r="F111" s="4" t="s">
        <v>589</v>
      </c>
      <c r="G111" s="4" t="s">
        <v>3766</v>
      </c>
      <c r="H111" s="4" t="s">
        <v>3961</v>
      </c>
      <c r="I111" s="4" t="s">
        <v>590</v>
      </c>
      <c r="J111" s="4" t="s">
        <v>3962</v>
      </c>
      <c r="K111" s="4">
        <v>3500</v>
      </c>
      <c r="L111" s="4"/>
      <c r="M111" s="4"/>
      <c r="N111" s="4"/>
      <c r="O111" s="4">
        <v>12</v>
      </c>
      <c r="P111" s="7">
        <v>4</v>
      </c>
      <c r="Q111" s="4">
        <v>250</v>
      </c>
      <c r="R111" s="4"/>
      <c r="S111" s="4">
        <v>10</v>
      </c>
      <c r="T111" s="4">
        <v>0</v>
      </c>
      <c r="U111" s="4">
        <v>1000</v>
      </c>
      <c r="V111" s="4">
        <v>4510</v>
      </c>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c r="IK111" s="4"/>
      <c r="IL111" s="4"/>
      <c r="IM111" s="4"/>
      <c r="IN111" s="4"/>
      <c r="IO111" s="4"/>
      <c r="IP111" s="4"/>
      <c r="IQ111" s="4"/>
      <c r="IR111" s="4"/>
      <c r="IS111" s="4"/>
      <c r="IT111" s="4"/>
      <c r="IU111" s="4"/>
      <c r="IV111" s="4"/>
      <c r="IW111" s="4"/>
      <c r="IX111" s="4"/>
      <c r="IY111" s="4"/>
      <c r="IZ111" s="4"/>
      <c r="JA111" s="4"/>
      <c r="JB111" s="4"/>
      <c r="JC111" s="4"/>
      <c r="JD111" s="4"/>
      <c r="JE111" s="4"/>
      <c r="JF111" s="4"/>
      <c r="JG111" s="4"/>
      <c r="JH111" s="4"/>
      <c r="JI111" s="4"/>
      <c r="JJ111" s="4"/>
    </row>
    <row r="112" s="1" customFormat="1" spans="1:270">
      <c r="A112" s="4" t="s">
        <v>3936</v>
      </c>
      <c r="B112" s="4" t="s">
        <v>3584</v>
      </c>
      <c r="C112" s="4" t="s">
        <v>2396</v>
      </c>
      <c r="D112" s="4" t="s">
        <v>3769</v>
      </c>
      <c r="E112" s="4" t="s">
        <v>3770</v>
      </c>
      <c r="F112" s="4" t="s">
        <v>3637</v>
      </c>
      <c r="G112" s="4" t="s">
        <v>3771</v>
      </c>
      <c r="H112" s="4" t="s">
        <v>3963</v>
      </c>
      <c r="I112" s="4" t="s">
        <v>590</v>
      </c>
      <c r="J112" s="4" t="s">
        <v>3964</v>
      </c>
      <c r="K112" s="4">
        <v>1200</v>
      </c>
      <c r="L112" s="4"/>
      <c r="M112" s="4"/>
      <c r="N112" s="4"/>
      <c r="O112" s="4">
        <v>12</v>
      </c>
      <c r="P112" s="7">
        <v>4</v>
      </c>
      <c r="Q112" s="4">
        <v>150</v>
      </c>
      <c r="R112" s="4"/>
      <c r="S112" s="4"/>
      <c r="T112" s="4">
        <v>0</v>
      </c>
      <c r="U112" s="4">
        <v>600</v>
      </c>
      <c r="V112" s="4">
        <v>1800</v>
      </c>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c r="IK112" s="4"/>
      <c r="IL112" s="4"/>
      <c r="IM112" s="4"/>
      <c r="IN112" s="4"/>
      <c r="IO112" s="4"/>
      <c r="IP112" s="4"/>
      <c r="IQ112" s="4"/>
      <c r="IR112" s="4"/>
      <c r="IS112" s="4"/>
      <c r="IT112" s="4"/>
      <c r="IU112" s="4"/>
      <c r="IV112" s="4"/>
      <c r="IW112" s="4"/>
      <c r="IX112" s="4"/>
      <c r="IY112" s="4"/>
      <c r="IZ112" s="4"/>
      <c r="JA112" s="4"/>
      <c r="JB112" s="4"/>
      <c r="JC112" s="4"/>
      <c r="JD112" s="4"/>
      <c r="JE112" s="4"/>
      <c r="JF112" s="4"/>
      <c r="JG112" s="4"/>
      <c r="JH112" s="4"/>
      <c r="JI112" s="4"/>
      <c r="JJ112" s="4"/>
    </row>
    <row r="113" s="1" customFormat="1" spans="1:270">
      <c r="A113" s="4" t="s">
        <v>3936</v>
      </c>
      <c r="B113" s="4" t="s">
        <v>3584</v>
      </c>
      <c r="C113" s="4" t="s">
        <v>2381</v>
      </c>
      <c r="D113" s="4"/>
      <c r="E113" s="4" t="s">
        <v>3657</v>
      </c>
      <c r="F113" s="4" t="s">
        <v>3637</v>
      </c>
      <c r="G113" s="4" t="s">
        <v>3658</v>
      </c>
      <c r="H113" s="4" t="s">
        <v>3965</v>
      </c>
      <c r="I113" s="4" t="s">
        <v>590</v>
      </c>
      <c r="J113" s="4" t="s">
        <v>3962</v>
      </c>
      <c r="K113" s="4">
        <v>1200</v>
      </c>
      <c r="L113" s="4"/>
      <c r="M113" s="4"/>
      <c r="N113" s="4"/>
      <c r="O113" s="4"/>
      <c r="P113" s="7"/>
      <c r="Q113" s="4"/>
      <c r="R113" s="4"/>
      <c r="S113" s="4"/>
      <c r="T113" s="4">
        <v>0</v>
      </c>
      <c r="U113" s="4">
        <v>0</v>
      </c>
      <c r="V113" s="4">
        <v>1200</v>
      </c>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c r="IK113" s="4"/>
      <c r="IL113" s="4"/>
      <c r="IM113" s="4"/>
      <c r="IN113" s="4"/>
      <c r="IO113" s="4"/>
      <c r="IP113" s="4"/>
      <c r="IQ113" s="4"/>
      <c r="IR113" s="4"/>
      <c r="IS113" s="4"/>
      <c r="IT113" s="4"/>
      <c r="IU113" s="4"/>
      <c r="IV113" s="4"/>
      <c r="IW113" s="4"/>
      <c r="IX113" s="4"/>
      <c r="IY113" s="4"/>
      <c r="IZ113" s="4"/>
      <c r="JA113" s="4"/>
      <c r="JB113" s="4"/>
      <c r="JC113" s="4"/>
      <c r="JD113" s="4"/>
      <c r="JE113" s="4"/>
      <c r="JF113" s="4"/>
      <c r="JG113" s="4"/>
      <c r="JH113" s="4"/>
      <c r="JI113" s="4"/>
      <c r="JJ113" s="4"/>
    </row>
    <row r="114" s="1" customFormat="1" spans="1:270">
      <c r="A114" s="4" t="s">
        <v>3936</v>
      </c>
      <c r="B114" s="4" t="s">
        <v>3584</v>
      </c>
      <c r="C114" s="4" t="s">
        <v>2510</v>
      </c>
      <c r="D114" s="4" t="s">
        <v>3656</v>
      </c>
      <c r="E114" s="4" t="s">
        <v>3777</v>
      </c>
      <c r="F114" s="4" t="s">
        <v>3637</v>
      </c>
      <c r="G114" s="4" t="s">
        <v>3778</v>
      </c>
      <c r="H114" s="4" t="s">
        <v>3966</v>
      </c>
      <c r="I114" s="4" t="s">
        <v>590</v>
      </c>
      <c r="J114" s="4" t="s">
        <v>3967</v>
      </c>
      <c r="K114" s="4">
        <v>1200</v>
      </c>
      <c r="L114" s="4"/>
      <c r="M114" s="4"/>
      <c r="N114" s="4"/>
      <c r="O114" s="4">
        <v>17</v>
      </c>
      <c r="P114" s="7">
        <v>9</v>
      </c>
      <c r="Q114" s="4">
        <v>150</v>
      </c>
      <c r="R114" s="4"/>
      <c r="S114" s="4"/>
      <c r="T114" s="4">
        <v>0</v>
      </c>
      <c r="U114" s="4">
        <v>1350</v>
      </c>
      <c r="V114" s="4">
        <v>2550</v>
      </c>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c r="IK114" s="4"/>
      <c r="IL114" s="4"/>
      <c r="IM114" s="4"/>
      <c r="IN114" s="4"/>
      <c r="IO114" s="4"/>
      <c r="IP114" s="4"/>
      <c r="IQ114" s="4"/>
      <c r="IR114" s="4"/>
      <c r="IS114" s="4"/>
      <c r="IT114" s="4"/>
      <c r="IU114" s="4"/>
      <c r="IV114" s="4"/>
      <c r="IW114" s="4"/>
      <c r="IX114" s="4"/>
      <c r="IY114" s="4"/>
      <c r="IZ114" s="4"/>
      <c r="JA114" s="4"/>
      <c r="JB114" s="4"/>
      <c r="JC114" s="4"/>
      <c r="JD114" s="4"/>
      <c r="JE114" s="4"/>
      <c r="JF114" s="4"/>
      <c r="JG114" s="4"/>
      <c r="JH114" s="4"/>
      <c r="JI114" s="4"/>
      <c r="JJ114" s="4"/>
    </row>
    <row r="115" s="1" customFormat="1" spans="1:270">
      <c r="A115" s="4" t="s">
        <v>3936</v>
      </c>
      <c r="B115" s="4" t="s">
        <v>3584</v>
      </c>
      <c r="C115" s="4" t="s">
        <v>3620</v>
      </c>
      <c r="D115" s="4" t="s">
        <v>3621</v>
      </c>
      <c r="E115" s="4" t="s">
        <v>3781</v>
      </c>
      <c r="F115" s="4" t="s">
        <v>589</v>
      </c>
      <c r="G115" s="4" t="s">
        <v>3782</v>
      </c>
      <c r="H115" s="4" t="s">
        <v>3968</v>
      </c>
      <c r="I115" s="4" t="s">
        <v>590</v>
      </c>
      <c r="J115" s="4" t="s">
        <v>3962</v>
      </c>
      <c r="K115" s="4">
        <v>3500</v>
      </c>
      <c r="L115" s="4"/>
      <c r="M115" s="4"/>
      <c r="N115" s="4"/>
      <c r="O115" s="4">
        <v>13</v>
      </c>
      <c r="P115" s="7">
        <v>5</v>
      </c>
      <c r="Q115" s="4">
        <v>250</v>
      </c>
      <c r="R115" s="4"/>
      <c r="S115" s="4">
        <v>20</v>
      </c>
      <c r="T115" s="4">
        <v>0</v>
      </c>
      <c r="U115" s="4">
        <v>1250</v>
      </c>
      <c r="V115" s="4">
        <v>4770</v>
      </c>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c r="IK115" s="4"/>
      <c r="IL115" s="4"/>
      <c r="IM115" s="4"/>
      <c r="IN115" s="4"/>
      <c r="IO115" s="4"/>
      <c r="IP115" s="4"/>
      <c r="IQ115" s="4"/>
      <c r="IR115" s="4"/>
      <c r="IS115" s="4"/>
      <c r="IT115" s="4"/>
      <c r="IU115" s="4"/>
      <c r="IV115" s="4"/>
      <c r="IW115" s="4"/>
      <c r="IX115" s="4"/>
      <c r="IY115" s="4"/>
      <c r="IZ115" s="4"/>
      <c r="JA115" s="4"/>
      <c r="JB115" s="4"/>
      <c r="JC115" s="4"/>
      <c r="JD115" s="4"/>
      <c r="JE115" s="4"/>
      <c r="JF115" s="4"/>
      <c r="JG115" s="4"/>
      <c r="JH115" s="4"/>
      <c r="JI115" s="4"/>
      <c r="JJ115" s="4"/>
    </row>
    <row r="116" s="1" customFormat="1" spans="1:270">
      <c r="A116" s="4" t="s">
        <v>3936</v>
      </c>
      <c r="B116" s="4" t="s">
        <v>3584</v>
      </c>
      <c r="C116" s="4" t="s">
        <v>2386</v>
      </c>
      <c r="D116" s="4" t="s">
        <v>3785</v>
      </c>
      <c r="E116" s="4" t="s">
        <v>3786</v>
      </c>
      <c r="F116" s="4" t="s">
        <v>589</v>
      </c>
      <c r="G116" s="4" t="s">
        <v>3601</v>
      </c>
      <c r="H116" s="4" t="s">
        <v>3969</v>
      </c>
      <c r="I116" s="4" t="s">
        <v>590</v>
      </c>
      <c r="J116" s="4" t="s">
        <v>3970</v>
      </c>
      <c r="K116" s="4">
        <v>3500</v>
      </c>
      <c r="L116" s="4"/>
      <c r="M116" s="4"/>
      <c r="N116" s="4"/>
      <c r="O116" s="4">
        <v>15</v>
      </c>
      <c r="P116" s="7">
        <v>7</v>
      </c>
      <c r="Q116" s="4">
        <v>250</v>
      </c>
      <c r="R116" s="4"/>
      <c r="S116" s="4">
        <v>25</v>
      </c>
      <c r="T116" s="4">
        <v>0</v>
      </c>
      <c r="U116" s="4">
        <v>1750</v>
      </c>
      <c r="V116" s="4">
        <v>5275</v>
      </c>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c r="IK116" s="4"/>
      <c r="IL116" s="4"/>
      <c r="IM116" s="4"/>
      <c r="IN116" s="4"/>
      <c r="IO116" s="4"/>
      <c r="IP116" s="4"/>
      <c r="IQ116" s="4"/>
      <c r="IR116" s="4"/>
      <c r="IS116" s="4"/>
      <c r="IT116" s="4"/>
      <c r="IU116" s="4"/>
      <c r="IV116" s="4"/>
      <c r="IW116" s="4"/>
      <c r="IX116" s="4"/>
      <c r="IY116" s="4"/>
      <c r="IZ116" s="4"/>
      <c r="JA116" s="4"/>
      <c r="JB116" s="4"/>
      <c r="JC116" s="4"/>
      <c r="JD116" s="4"/>
      <c r="JE116" s="4"/>
      <c r="JF116" s="4"/>
      <c r="JG116" s="4"/>
      <c r="JH116" s="4"/>
      <c r="JI116" s="4"/>
      <c r="JJ116" s="4"/>
    </row>
    <row r="117" s="1" customFormat="1" spans="1:270">
      <c r="A117" s="4" t="s">
        <v>3936</v>
      </c>
      <c r="B117" s="4" t="s">
        <v>3584</v>
      </c>
      <c r="C117" s="4" t="s">
        <v>2334</v>
      </c>
      <c r="D117" s="4" t="s">
        <v>3651</v>
      </c>
      <c r="E117" s="4" t="s">
        <v>3685</v>
      </c>
      <c r="F117" s="4" t="s">
        <v>3587</v>
      </c>
      <c r="G117" s="4" t="s">
        <v>3971</v>
      </c>
      <c r="H117" s="4" t="s">
        <v>3972</v>
      </c>
      <c r="I117" s="4" t="s">
        <v>590</v>
      </c>
      <c r="J117" s="4" t="s">
        <v>3973</v>
      </c>
      <c r="K117" s="4">
        <v>3000</v>
      </c>
      <c r="L117" s="4"/>
      <c r="M117" s="4"/>
      <c r="N117" s="4"/>
      <c r="O117" s="4">
        <v>16</v>
      </c>
      <c r="P117" s="7">
        <v>8</v>
      </c>
      <c r="Q117" s="4"/>
      <c r="R117" s="4"/>
      <c r="S117" s="4"/>
      <c r="T117" s="4">
        <v>0</v>
      </c>
      <c r="U117" s="4">
        <v>0</v>
      </c>
      <c r="V117" s="4">
        <v>3000</v>
      </c>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c r="IK117" s="4"/>
      <c r="IL117" s="4"/>
      <c r="IM117" s="4"/>
      <c r="IN117" s="4"/>
      <c r="IO117" s="4"/>
      <c r="IP117" s="4"/>
      <c r="IQ117" s="4"/>
      <c r="IR117" s="4"/>
      <c r="IS117" s="4"/>
      <c r="IT117" s="4"/>
      <c r="IU117" s="4"/>
      <c r="IV117" s="4"/>
      <c r="IW117" s="4"/>
      <c r="IX117" s="4"/>
      <c r="IY117" s="4"/>
      <c r="IZ117" s="4"/>
      <c r="JA117" s="4"/>
      <c r="JB117" s="4"/>
      <c r="JC117" s="4"/>
      <c r="JD117" s="4"/>
      <c r="JE117" s="4"/>
      <c r="JF117" s="4"/>
      <c r="JG117" s="4"/>
      <c r="JH117" s="4"/>
      <c r="JI117" s="4"/>
      <c r="JJ117" s="4"/>
    </row>
    <row r="118" s="1" customFormat="1" spans="1:270">
      <c r="A118" s="4" t="s">
        <v>3936</v>
      </c>
      <c r="B118" s="4" t="s">
        <v>3584</v>
      </c>
      <c r="C118" s="4" t="s">
        <v>2302</v>
      </c>
      <c r="D118" s="4" t="s">
        <v>3660</v>
      </c>
      <c r="E118" s="4" t="s">
        <v>3791</v>
      </c>
      <c r="F118" s="4" t="s">
        <v>3587</v>
      </c>
      <c r="G118" s="4" t="s">
        <v>3974</v>
      </c>
      <c r="H118" s="4" t="s">
        <v>3975</v>
      </c>
      <c r="I118" s="4" t="s">
        <v>590</v>
      </c>
      <c r="J118" s="4" t="s">
        <v>3976</v>
      </c>
      <c r="K118" s="4">
        <v>3000</v>
      </c>
      <c r="L118" s="4"/>
      <c r="M118" s="4"/>
      <c r="N118" s="4"/>
      <c r="O118" s="4">
        <v>14</v>
      </c>
      <c r="P118" s="7">
        <v>6</v>
      </c>
      <c r="Q118" s="4">
        <v>250</v>
      </c>
      <c r="R118" s="4">
        <v>10</v>
      </c>
      <c r="S118" s="4"/>
      <c r="T118" s="4">
        <v>0</v>
      </c>
      <c r="U118" s="4">
        <v>1500</v>
      </c>
      <c r="V118" s="4">
        <v>4510</v>
      </c>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c r="IK118" s="4"/>
      <c r="IL118" s="4"/>
      <c r="IM118" s="4"/>
      <c r="IN118" s="4"/>
      <c r="IO118" s="4"/>
      <c r="IP118" s="4"/>
      <c r="IQ118" s="4"/>
      <c r="IR118" s="4"/>
      <c r="IS118" s="4"/>
      <c r="IT118" s="4"/>
      <c r="IU118" s="4"/>
      <c r="IV118" s="4"/>
      <c r="IW118" s="4"/>
      <c r="IX118" s="4"/>
      <c r="IY118" s="4"/>
      <c r="IZ118" s="4"/>
      <c r="JA118" s="4"/>
      <c r="JB118" s="4"/>
      <c r="JC118" s="4"/>
      <c r="JD118" s="4"/>
      <c r="JE118" s="4"/>
      <c r="JF118" s="4"/>
      <c r="JG118" s="4"/>
      <c r="JH118" s="4"/>
      <c r="JI118" s="4"/>
      <c r="JJ118" s="4"/>
    </row>
    <row r="119" s="1" customFormat="1" spans="1:270">
      <c r="A119" s="4" t="s">
        <v>3936</v>
      </c>
      <c r="B119" s="4" t="s">
        <v>3584</v>
      </c>
      <c r="C119" s="4" t="s">
        <v>2326</v>
      </c>
      <c r="D119" s="4" t="s">
        <v>3795</v>
      </c>
      <c r="E119" s="4" t="s">
        <v>3593</v>
      </c>
      <c r="F119" s="4" t="s">
        <v>3587</v>
      </c>
      <c r="G119" s="4" t="s">
        <v>3977</v>
      </c>
      <c r="H119" s="4" t="s">
        <v>3978</v>
      </c>
      <c r="I119" s="4" t="s">
        <v>590</v>
      </c>
      <c r="J119" s="4" t="s">
        <v>3979</v>
      </c>
      <c r="K119" s="4">
        <v>3000</v>
      </c>
      <c r="L119" s="4"/>
      <c r="M119" s="4"/>
      <c r="N119" s="4"/>
      <c r="O119" s="4"/>
      <c r="P119" s="7"/>
      <c r="Q119" s="4"/>
      <c r="R119" s="4"/>
      <c r="S119" s="4"/>
      <c r="T119" s="4">
        <v>0</v>
      </c>
      <c r="U119" s="4">
        <v>0</v>
      </c>
      <c r="V119" s="4">
        <v>3000</v>
      </c>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c r="IK119" s="4"/>
      <c r="IL119" s="4"/>
      <c r="IM119" s="4"/>
      <c r="IN119" s="4"/>
      <c r="IO119" s="4"/>
      <c r="IP119" s="4"/>
      <c r="IQ119" s="4"/>
      <c r="IR119" s="4"/>
      <c r="IS119" s="4"/>
      <c r="IT119" s="4"/>
      <c r="IU119" s="4"/>
      <c r="IV119" s="4"/>
      <c r="IW119" s="4"/>
      <c r="IX119" s="4"/>
      <c r="IY119" s="4"/>
      <c r="IZ119" s="4"/>
      <c r="JA119" s="4"/>
      <c r="JB119" s="4"/>
      <c r="JC119" s="4"/>
      <c r="JD119" s="4"/>
      <c r="JE119" s="4"/>
      <c r="JF119" s="4"/>
      <c r="JG119" s="4"/>
      <c r="JH119" s="4"/>
      <c r="JI119" s="4"/>
      <c r="JJ119" s="4"/>
    </row>
    <row r="120" s="1" customFormat="1" spans="1:270">
      <c r="A120" s="4" t="s">
        <v>3936</v>
      </c>
      <c r="B120" s="4" t="s">
        <v>3584</v>
      </c>
      <c r="C120" s="4" t="s">
        <v>2350</v>
      </c>
      <c r="D120" s="4" t="s">
        <v>3626</v>
      </c>
      <c r="E120" s="4" t="s">
        <v>3798</v>
      </c>
      <c r="F120" s="4" t="s">
        <v>3587</v>
      </c>
      <c r="G120" s="4" t="s">
        <v>3980</v>
      </c>
      <c r="H120" s="4" t="s">
        <v>3981</v>
      </c>
      <c r="I120" s="4" t="s">
        <v>590</v>
      </c>
      <c r="J120" s="4" t="s">
        <v>3982</v>
      </c>
      <c r="K120" s="4">
        <v>3000</v>
      </c>
      <c r="L120" s="4"/>
      <c r="M120" s="4"/>
      <c r="N120" s="4"/>
      <c r="O120" s="4">
        <v>13</v>
      </c>
      <c r="P120" s="7">
        <v>5</v>
      </c>
      <c r="Q120" s="4">
        <v>250</v>
      </c>
      <c r="R120" s="4"/>
      <c r="S120" s="4"/>
      <c r="T120" s="4">
        <v>0</v>
      </c>
      <c r="U120" s="4">
        <v>1250</v>
      </c>
      <c r="V120" s="4">
        <v>4250</v>
      </c>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c r="IK120" s="4"/>
      <c r="IL120" s="4"/>
      <c r="IM120" s="4"/>
      <c r="IN120" s="4"/>
      <c r="IO120" s="4"/>
      <c r="IP120" s="4"/>
      <c r="IQ120" s="4"/>
      <c r="IR120" s="4"/>
      <c r="IS120" s="4"/>
      <c r="IT120" s="4"/>
      <c r="IU120" s="4"/>
      <c r="IV120" s="4"/>
      <c r="IW120" s="4"/>
      <c r="IX120" s="4"/>
      <c r="IY120" s="4"/>
      <c r="IZ120" s="4"/>
      <c r="JA120" s="4"/>
      <c r="JB120" s="4"/>
      <c r="JC120" s="4"/>
      <c r="JD120" s="4"/>
      <c r="JE120" s="4"/>
      <c r="JF120" s="4"/>
      <c r="JG120" s="4"/>
      <c r="JH120" s="4"/>
      <c r="JI120" s="4"/>
      <c r="JJ120" s="4"/>
    </row>
    <row r="121" s="1" customFormat="1" spans="1:270">
      <c r="A121" s="4" t="s">
        <v>3936</v>
      </c>
      <c r="B121" s="4" t="s">
        <v>3584</v>
      </c>
      <c r="C121" s="4" t="s">
        <v>2321</v>
      </c>
      <c r="D121" s="4" t="s">
        <v>3801</v>
      </c>
      <c r="E121" s="4" t="s">
        <v>3802</v>
      </c>
      <c r="F121" s="4" t="s">
        <v>3587</v>
      </c>
      <c r="G121" s="4" t="s">
        <v>3983</v>
      </c>
      <c r="H121" s="4" t="s">
        <v>3984</v>
      </c>
      <c r="I121" s="4" t="s">
        <v>590</v>
      </c>
      <c r="J121" s="4" t="s">
        <v>3985</v>
      </c>
      <c r="K121" s="4">
        <v>3000</v>
      </c>
      <c r="L121" s="4"/>
      <c r="M121" s="4"/>
      <c r="N121" s="4"/>
      <c r="O121" s="4">
        <v>18</v>
      </c>
      <c r="P121" s="7">
        <v>10</v>
      </c>
      <c r="Q121" s="4">
        <v>250</v>
      </c>
      <c r="R121" s="4"/>
      <c r="S121" s="4">
        <v>13</v>
      </c>
      <c r="T121" s="4">
        <v>0</v>
      </c>
      <c r="U121" s="4">
        <v>2500</v>
      </c>
      <c r="V121" s="4">
        <v>5513</v>
      </c>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c r="IK121" s="4"/>
      <c r="IL121" s="4"/>
      <c r="IM121" s="4"/>
      <c r="IN121" s="4"/>
      <c r="IO121" s="4"/>
      <c r="IP121" s="4"/>
      <c r="IQ121" s="4"/>
      <c r="IR121" s="4"/>
      <c r="IS121" s="4"/>
      <c r="IT121" s="4"/>
      <c r="IU121" s="4"/>
      <c r="IV121" s="4"/>
      <c r="IW121" s="4"/>
      <c r="IX121" s="4"/>
      <c r="IY121" s="4"/>
      <c r="IZ121" s="4"/>
      <c r="JA121" s="4"/>
      <c r="JB121" s="4"/>
      <c r="JC121" s="4"/>
      <c r="JD121" s="4"/>
      <c r="JE121" s="4"/>
      <c r="JF121" s="4"/>
      <c r="JG121" s="4"/>
      <c r="JH121" s="4"/>
      <c r="JI121" s="4"/>
      <c r="JJ121" s="4"/>
    </row>
    <row r="122" s="1" customFormat="1" spans="1:270">
      <c r="A122" s="4" t="s">
        <v>3936</v>
      </c>
      <c r="B122" s="4" t="s">
        <v>3584</v>
      </c>
      <c r="C122" s="4" t="s">
        <v>3805</v>
      </c>
      <c r="D122" s="4" t="s">
        <v>3806</v>
      </c>
      <c r="E122" s="4" t="s">
        <v>3807</v>
      </c>
      <c r="F122" s="4" t="s">
        <v>3587</v>
      </c>
      <c r="G122" s="4" t="s">
        <v>3986</v>
      </c>
      <c r="H122" s="4" t="s">
        <v>3987</v>
      </c>
      <c r="I122" s="4" t="s">
        <v>590</v>
      </c>
      <c r="J122" s="4" t="s">
        <v>3988</v>
      </c>
      <c r="K122" s="4">
        <v>3000</v>
      </c>
      <c r="L122" s="4"/>
      <c r="M122" s="4"/>
      <c r="N122" s="4"/>
      <c r="O122" s="4">
        <v>17</v>
      </c>
      <c r="P122" s="7">
        <v>9</v>
      </c>
      <c r="Q122" s="4">
        <v>250</v>
      </c>
      <c r="R122" s="4"/>
      <c r="S122" s="4"/>
      <c r="T122" s="4">
        <v>0</v>
      </c>
      <c r="U122" s="4">
        <v>2250</v>
      </c>
      <c r="V122" s="4">
        <v>5250</v>
      </c>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c r="IK122" s="4"/>
      <c r="IL122" s="4"/>
      <c r="IM122" s="4"/>
      <c r="IN122" s="4"/>
      <c r="IO122" s="4"/>
      <c r="IP122" s="4"/>
      <c r="IQ122" s="4"/>
      <c r="IR122" s="4"/>
      <c r="IS122" s="4"/>
      <c r="IT122" s="4"/>
      <c r="IU122" s="4"/>
      <c r="IV122" s="4"/>
      <c r="IW122" s="4"/>
      <c r="IX122" s="4"/>
      <c r="IY122" s="4"/>
      <c r="IZ122" s="4"/>
      <c r="JA122" s="4"/>
      <c r="JB122" s="4"/>
      <c r="JC122" s="4"/>
      <c r="JD122" s="4"/>
      <c r="JE122" s="4"/>
      <c r="JF122" s="4"/>
      <c r="JG122" s="4"/>
      <c r="JH122" s="4"/>
      <c r="JI122" s="4"/>
      <c r="JJ122" s="4"/>
    </row>
    <row r="123" s="1" customFormat="1" spans="1:270">
      <c r="A123" s="4" t="s">
        <v>3936</v>
      </c>
      <c r="B123" s="4" t="s">
        <v>3584</v>
      </c>
      <c r="C123" s="4" t="s">
        <v>2296</v>
      </c>
      <c r="D123" s="4" t="s">
        <v>3689</v>
      </c>
      <c r="E123" s="4" t="s">
        <v>3690</v>
      </c>
      <c r="F123" s="4" t="s">
        <v>3587</v>
      </c>
      <c r="G123" s="4" t="s">
        <v>3989</v>
      </c>
      <c r="H123" s="4" t="s">
        <v>3990</v>
      </c>
      <c r="I123" s="4" t="s">
        <v>590</v>
      </c>
      <c r="J123" s="4" t="s">
        <v>3991</v>
      </c>
      <c r="K123" s="4">
        <v>3000</v>
      </c>
      <c r="L123" s="4"/>
      <c r="M123" s="4"/>
      <c r="N123" s="4"/>
      <c r="O123" s="4">
        <v>12</v>
      </c>
      <c r="P123" s="7">
        <v>4</v>
      </c>
      <c r="Q123" s="4">
        <v>250</v>
      </c>
      <c r="R123" s="4"/>
      <c r="S123" s="4"/>
      <c r="T123" s="4">
        <v>0</v>
      </c>
      <c r="U123" s="4">
        <v>1000</v>
      </c>
      <c r="V123" s="4">
        <v>4000</v>
      </c>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c r="IK123" s="4"/>
      <c r="IL123" s="4"/>
      <c r="IM123" s="4"/>
      <c r="IN123" s="4"/>
      <c r="IO123" s="4"/>
      <c r="IP123" s="4"/>
      <c r="IQ123" s="4"/>
      <c r="IR123" s="4"/>
      <c r="IS123" s="4"/>
      <c r="IT123" s="4"/>
      <c r="IU123" s="4"/>
      <c r="IV123" s="4"/>
      <c r="IW123" s="4"/>
      <c r="IX123" s="4"/>
      <c r="IY123" s="4"/>
      <c r="IZ123" s="4"/>
      <c r="JA123" s="4"/>
      <c r="JB123" s="4"/>
      <c r="JC123" s="4"/>
      <c r="JD123" s="4"/>
      <c r="JE123" s="4"/>
      <c r="JF123" s="4"/>
      <c r="JG123" s="4"/>
      <c r="JH123" s="4"/>
      <c r="JI123" s="4"/>
      <c r="JJ123" s="4"/>
    </row>
    <row r="124" s="1" customFormat="1" spans="1:270">
      <c r="A124" s="4" t="s">
        <v>3936</v>
      </c>
      <c r="B124" s="4" t="s">
        <v>3584</v>
      </c>
      <c r="C124" s="4" t="s">
        <v>2373</v>
      </c>
      <c r="D124" s="4" t="s">
        <v>3662</v>
      </c>
      <c r="E124" s="4" t="s">
        <v>3663</v>
      </c>
      <c r="F124" s="4" t="s">
        <v>3587</v>
      </c>
      <c r="G124" s="4" t="s">
        <v>3992</v>
      </c>
      <c r="H124" s="4" t="s">
        <v>3993</v>
      </c>
      <c r="I124" s="4" t="s">
        <v>590</v>
      </c>
      <c r="J124" s="4" t="s">
        <v>3994</v>
      </c>
      <c r="K124" s="4">
        <v>3000</v>
      </c>
      <c r="L124" s="4"/>
      <c r="M124" s="4"/>
      <c r="N124" s="4"/>
      <c r="O124" s="4">
        <v>15</v>
      </c>
      <c r="P124" s="7">
        <v>7</v>
      </c>
      <c r="Q124" s="4">
        <v>250</v>
      </c>
      <c r="R124" s="4"/>
      <c r="S124" s="4"/>
      <c r="T124" s="4">
        <v>0</v>
      </c>
      <c r="U124" s="4">
        <v>1750</v>
      </c>
      <c r="V124" s="4">
        <v>4750</v>
      </c>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c r="IK124" s="4"/>
      <c r="IL124" s="4"/>
      <c r="IM124" s="4"/>
      <c r="IN124" s="4"/>
      <c r="IO124" s="4"/>
      <c r="IP124" s="4"/>
      <c r="IQ124" s="4"/>
      <c r="IR124" s="4"/>
      <c r="IS124" s="4"/>
      <c r="IT124" s="4"/>
      <c r="IU124" s="4"/>
      <c r="IV124" s="4"/>
      <c r="IW124" s="4"/>
      <c r="IX124" s="4"/>
      <c r="IY124" s="4"/>
      <c r="IZ124" s="4"/>
      <c r="JA124" s="4"/>
      <c r="JB124" s="4"/>
      <c r="JC124" s="4"/>
      <c r="JD124" s="4"/>
      <c r="JE124" s="4"/>
      <c r="JF124" s="4"/>
      <c r="JG124" s="4"/>
      <c r="JH124" s="4"/>
      <c r="JI124" s="4"/>
      <c r="JJ124" s="4"/>
    </row>
    <row r="125" s="1" customFormat="1" spans="1:270">
      <c r="A125" s="4" t="s">
        <v>3936</v>
      </c>
      <c r="B125" s="4" t="s">
        <v>3584</v>
      </c>
      <c r="C125" s="4" t="s">
        <v>2341</v>
      </c>
      <c r="D125" s="4" t="s">
        <v>3817</v>
      </c>
      <c r="E125" s="4" t="s">
        <v>3605</v>
      </c>
      <c r="F125" s="4" t="s">
        <v>3587</v>
      </c>
      <c r="G125" s="4" t="s">
        <v>3995</v>
      </c>
      <c r="H125" s="4" t="s">
        <v>3996</v>
      </c>
      <c r="I125" s="4" t="s">
        <v>590</v>
      </c>
      <c r="J125" s="4" t="s">
        <v>3997</v>
      </c>
      <c r="K125" s="4">
        <v>3000</v>
      </c>
      <c r="L125" s="4"/>
      <c r="M125" s="4"/>
      <c r="N125" s="4"/>
      <c r="O125" s="4"/>
      <c r="P125" s="7"/>
      <c r="Q125" s="4"/>
      <c r="R125" s="4"/>
      <c r="S125" s="4"/>
      <c r="T125" s="4">
        <v>0</v>
      </c>
      <c r="U125" s="4">
        <v>0</v>
      </c>
      <c r="V125" s="4">
        <v>3000</v>
      </c>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c r="HN125" s="4"/>
      <c r="HO125" s="4"/>
      <c r="HP125" s="4"/>
      <c r="HQ125" s="4"/>
      <c r="HR125" s="4"/>
      <c r="HS125" s="4"/>
      <c r="HT125" s="4"/>
      <c r="HU125" s="4"/>
      <c r="HV125" s="4"/>
      <c r="HW125" s="4"/>
      <c r="HX125" s="4"/>
      <c r="HY125" s="4"/>
      <c r="HZ125" s="4"/>
      <c r="IA125" s="4"/>
      <c r="IB125" s="4"/>
      <c r="IC125" s="4"/>
      <c r="ID125" s="4"/>
      <c r="IE125" s="4"/>
      <c r="IF125" s="4"/>
      <c r="IG125" s="4"/>
      <c r="IH125" s="4"/>
      <c r="II125" s="4"/>
      <c r="IJ125" s="4"/>
      <c r="IK125" s="4"/>
      <c r="IL125" s="4"/>
      <c r="IM125" s="4"/>
      <c r="IN125" s="4"/>
      <c r="IO125" s="4"/>
      <c r="IP125" s="4"/>
      <c r="IQ125" s="4"/>
      <c r="IR125" s="4"/>
      <c r="IS125" s="4"/>
      <c r="IT125" s="4"/>
      <c r="IU125" s="4"/>
      <c r="IV125" s="4"/>
      <c r="IW125" s="4"/>
      <c r="IX125" s="4"/>
      <c r="IY125" s="4"/>
      <c r="IZ125" s="4"/>
      <c r="JA125" s="4"/>
      <c r="JB125" s="4"/>
      <c r="JC125" s="4"/>
      <c r="JD125" s="4"/>
      <c r="JE125" s="4"/>
      <c r="JF125" s="4"/>
      <c r="JG125" s="4"/>
      <c r="JH125" s="4"/>
      <c r="JI125" s="4"/>
      <c r="JJ125" s="4"/>
    </row>
    <row r="126" s="1" customFormat="1" spans="1:270">
      <c r="A126" s="4" t="s">
        <v>3936</v>
      </c>
      <c r="B126" s="4" t="s">
        <v>3584</v>
      </c>
      <c r="C126" s="4" t="s">
        <v>3820</v>
      </c>
      <c r="D126" s="4" t="s">
        <v>3821</v>
      </c>
      <c r="E126" s="4" t="s">
        <v>3822</v>
      </c>
      <c r="F126" s="4" t="s">
        <v>3587</v>
      </c>
      <c r="G126" s="4" t="s">
        <v>3998</v>
      </c>
      <c r="H126" s="4" t="s">
        <v>3999</v>
      </c>
      <c r="I126" s="4" t="s">
        <v>590</v>
      </c>
      <c r="J126" s="4" t="s">
        <v>4000</v>
      </c>
      <c r="K126" s="4">
        <v>3000</v>
      </c>
      <c r="L126" s="4"/>
      <c r="M126" s="4"/>
      <c r="N126" s="4"/>
      <c r="O126" s="4">
        <v>12</v>
      </c>
      <c r="P126" s="7">
        <v>4</v>
      </c>
      <c r="Q126" s="4">
        <v>250</v>
      </c>
      <c r="R126" s="4"/>
      <c r="S126" s="4"/>
      <c r="T126" s="4">
        <v>0</v>
      </c>
      <c r="U126" s="4">
        <v>1000</v>
      </c>
      <c r="V126" s="4">
        <v>4000</v>
      </c>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c r="IK126" s="4"/>
      <c r="IL126" s="4"/>
      <c r="IM126" s="4"/>
      <c r="IN126" s="4"/>
      <c r="IO126" s="4"/>
      <c r="IP126" s="4"/>
      <c r="IQ126" s="4"/>
      <c r="IR126" s="4"/>
      <c r="IS126" s="4"/>
      <c r="IT126" s="4"/>
      <c r="IU126" s="4"/>
      <c r="IV126" s="4"/>
      <c r="IW126" s="4"/>
      <c r="IX126" s="4"/>
      <c r="IY126" s="4"/>
      <c r="IZ126" s="4"/>
      <c r="JA126" s="4"/>
      <c r="JB126" s="4"/>
      <c r="JC126" s="4"/>
      <c r="JD126" s="4"/>
      <c r="JE126" s="4"/>
      <c r="JF126" s="4"/>
      <c r="JG126" s="4"/>
      <c r="JH126" s="4"/>
      <c r="JI126" s="4"/>
      <c r="JJ126" s="4"/>
    </row>
    <row r="127" s="1" customFormat="1" spans="1:270">
      <c r="A127" s="4" t="s">
        <v>3936</v>
      </c>
      <c r="B127" s="4" t="s">
        <v>3584</v>
      </c>
      <c r="C127" s="4" t="s">
        <v>2389</v>
      </c>
      <c r="D127" s="4" t="s">
        <v>3666</v>
      </c>
      <c r="E127" s="4" t="s">
        <v>3825</v>
      </c>
      <c r="F127" s="4" t="s">
        <v>3587</v>
      </c>
      <c r="G127" s="4" t="s">
        <v>4001</v>
      </c>
      <c r="H127" s="4" t="s">
        <v>4002</v>
      </c>
      <c r="I127" s="4" t="s">
        <v>590</v>
      </c>
      <c r="J127" s="4" t="s">
        <v>4003</v>
      </c>
      <c r="K127" s="4">
        <v>3000</v>
      </c>
      <c r="L127" s="4"/>
      <c r="M127" s="4"/>
      <c r="N127" s="4"/>
      <c r="O127" s="4"/>
      <c r="P127" s="7"/>
      <c r="Q127" s="4"/>
      <c r="R127" s="4"/>
      <c r="S127" s="4"/>
      <c r="T127" s="4">
        <v>0</v>
      </c>
      <c r="U127" s="4">
        <v>0</v>
      </c>
      <c r="V127" s="4">
        <v>3000</v>
      </c>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c r="IK127" s="4"/>
      <c r="IL127" s="4"/>
      <c r="IM127" s="4"/>
      <c r="IN127" s="4"/>
      <c r="IO127" s="4"/>
      <c r="IP127" s="4"/>
      <c r="IQ127" s="4"/>
      <c r="IR127" s="4"/>
      <c r="IS127" s="4"/>
      <c r="IT127" s="4"/>
      <c r="IU127" s="4"/>
      <c r="IV127" s="4"/>
      <c r="IW127" s="4"/>
      <c r="IX127" s="4"/>
      <c r="IY127" s="4"/>
      <c r="IZ127" s="4"/>
      <c r="JA127" s="4"/>
      <c r="JB127" s="4"/>
      <c r="JC127" s="4"/>
      <c r="JD127" s="4"/>
      <c r="JE127" s="4"/>
      <c r="JF127" s="4"/>
      <c r="JG127" s="4"/>
      <c r="JH127" s="4"/>
      <c r="JI127" s="4"/>
      <c r="JJ127" s="4"/>
    </row>
    <row r="128" s="1" customFormat="1" spans="1:270">
      <c r="A128" s="4" t="s">
        <v>3936</v>
      </c>
      <c r="B128" s="4" t="s">
        <v>3584</v>
      </c>
      <c r="C128" s="4" t="s">
        <v>2366</v>
      </c>
      <c r="D128" s="4" t="s">
        <v>3670</v>
      </c>
      <c r="E128" s="4" t="s">
        <v>3627</v>
      </c>
      <c r="F128" s="4" t="s">
        <v>3587</v>
      </c>
      <c r="G128" s="4" t="s">
        <v>4004</v>
      </c>
      <c r="H128" s="4" t="s">
        <v>4005</v>
      </c>
      <c r="I128" s="4" t="s">
        <v>590</v>
      </c>
      <c r="J128" s="4" t="s">
        <v>4006</v>
      </c>
      <c r="K128" s="4">
        <v>3000</v>
      </c>
      <c r="L128" s="4"/>
      <c r="M128" s="4"/>
      <c r="N128" s="4"/>
      <c r="O128" s="4">
        <v>14</v>
      </c>
      <c r="P128" s="7">
        <v>6</v>
      </c>
      <c r="Q128" s="4">
        <v>250</v>
      </c>
      <c r="R128" s="4"/>
      <c r="S128" s="4"/>
      <c r="T128" s="4">
        <v>0</v>
      </c>
      <c r="U128" s="4">
        <v>1500</v>
      </c>
      <c r="V128" s="4">
        <v>4500</v>
      </c>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c r="IK128" s="4"/>
      <c r="IL128" s="4"/>
      <c r="IM128" s="4"/>
      <c r="IN128" s="4"/>
      <c r="IO128" s="4"/>
      <c r="IP128" s="4"/>
      <c r="IQ128" s="4"/>
      <c r="IR128" s="4"/>
      <c r="IS128" s="4"/>
      <c r="IT128" s="4"/>
      <c r="IU128" s="4"/>
      <c r="IV128" s="4"/>
      <c r="IW128" s="4"/>
      <c r="IX128" s="4"/>
      <c r="IY128" s="4"/>
      <c r="IZ128" s="4"/>
      <c r="JA128" s="4"/>
      <c r="JB128" s="4"/>
      <c r="JC128" s="4"/>
      <c r="JD128" s="4"/>
      <c r="JE128" s="4"/>
      <c r="JF128" s="4"/>
      <c r="JG128" s="4"/>
      <c r="JH128" s="4"/>
      <c r="JI128" s="4"/>
      <c r="JJ128" s="4"/>
    </row>
    <row r="129" s="1" customFormat="1" spans="1:270">
      <c r="A129" s="4" t="s">
        <v>3936</v>
      </c>
      <c r="B129" s="4" t="s">
        <v>3584</v>
      </c>
      <c r="C129" s="4" t="s">
        <v>2356</v>
      </c>
      <c r="D129" s="4" t="s">
        <v>3832</v>
      </c>
      <c r="E129" s="4" t="s">
        <v>3833</v>
      </c>
      <c r="F129" s="4" t="s">
        <v>3587</v>
      </c>
      <c r="G129" s="4" t="s">
        <v>4007</v>
      </c>
      <c r="H129" s="4" t="s">
        <v>4008</v>
      </c>
      <c r="I129" s="4" t="s">
        <v>590</v>
      </c>
      <c r="J129" s="4" t="s">
        <v>4009</v>
      </c>
      <c r="K129" s="4">
        <v>3000</v>
      </c>
      <c r="L129" s="4"/>
      <c r="M129" s="4"/>
      <c r="N129" s="4"/>
      <c r="O129" s="4">
        <v>16</v>
      </c>
      <c r="P129" s="7">
        <v>8</v>
      </c>
      <c r="Q129" s="4">
        <v>250</v>
      </c>
      <c r="R129" s="4"/>
      <c r="S129" s="4">
        <v>12</v>
      </c>
      <c r="T129" s="4">
        <v>0</v>
      </c>
      <c r="U129" s="4">
        <v>2000</v>
      </c>
      <c r="V129" s="4">
        <v>5012</v>
      </c>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c r="IK129" s="4"/>
      <c r="IL129" s="4"/>
      <c r="IM129" s="4"/>
      <c r="IN129" s="4"/>
      <c r="IO129" s="4"/>
      <c r="IP129" s="4"/>
      <c r="IQ129" s="4"/>
      <c r="IR129" s="4"/>
      <c r="IS129" s="4"/>
      <c r="IT129" s="4"/>
      <c r="IU129" s="4"/>
      <c r="IV129" s="4"/>
      <c r="IW129" s="4"/>
      <c r="IX129" s="4"/>
      <c r="IY129" s="4"/>
      <c r="IZ129" s="4"/>
      <c r="JA129" s="4"/>
      <c r="JB129" s="4"/>
      <c r="JC129" s="4"/>
      <c r="JD129" s="4"/>
      <c r="JE129" s="4"/>
      <c r="JF129" s="4"/>
      <c r="JG129" s="4"/>
      <c r="JH129" s="4"/>
      <c r="JI129" s="4"/>
      <c r="JJ129" s="4"/>
    </row>
    <row r="130" s="1" customFormat="1" spans="1:270">
      <c r="A130" s="4" t="s">
        <v>3936</v>
      </c>
      <c r="B130" s="4" t="s">
        <v>3584</v>
      </c>
      <c r="C130" s="4" t="s">
        <v>2371</v>
      </c>
      <c r="D130" s="4" t="s">
        <v>3836</v>
      </c>
      <c r="E130" s="4" t="s">
        <v>3612</v>
      </c>
      <c r="F130" s="4" t="s">
        <v>3587</v>
      </c>
      <c r="G130" s="4" t="s">
        <v>4010</v>
      </c>
      <c r="H130" s="4" t="s">
        <v>4011</v>
      </c>
      <c r="I130" s="4" t="s">
        <v>590</v>
      </c>
      <c r="J130" s="4" t="s">
        <v>4012</v>
      </c>
      <c r="K130" s="4">
        <v>3000</v>
      </c>
      <c r="L130" s="4"/>
      <c r="M130" s="4"/>
      <c r="N130" s="4"/>
      <c r="O130" s="4">
        <v>12</v>
      </c>
      <c r="P130" s="7">
        <v>4</v>
      </c>
      <c r="Q130" s="4">
        <v>250</v>
      </c>
      <c r="R130" s="4"/>
      <c r="S130" s="4"/>
      <c r="T130" s="4">
        <v>0</v>
      </c>
      <c r="U130" s="4">
        <v>1000</v>
      </c>
      <c r="V130" s="4">
        <v>4000</v>
      </c>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c r="IK130" s="4"/>
      <c r="IL130" s="4"/>
      <c r="IM130" s="4"/>
      <c r="IN130" s="4"/>
      <c r="IO130" s="4"/>
      <c r="IP130" s="4"/>
      <c r="IQ130" s="4"/>
      <c r="IR130" s="4"/>
      <c r="IS130" s="4"/>
      <c r="IT130" s="4"/>
      <c r="IU130" s="4"/>
      <c r="IV130" s="4"/>
      <c r="IW130" s="4"/>
      <c r="IX130" s="4"/>
      <c r="IY130" s="4"/>
      <c r="IZ130" s="4"/>
      <c r="JA130" s="4"/>
      <c r="JB130" s="4"/>
      <c r="JC130" s="4"/>
      <c r="JD130" s="4"/>
      <c r="JE130" s="4"/>
      <c r="JF130" s="4"/>
      <c r="JG130" s="4"/>
      <c r="JH130" s="4"/>
      <c r="JI130" s="4"/>
      <c r="JJ130" s="4"/>
    </row>
    <row r="131" s="1" customFormat="1" spans="1:270">
      <c r="A131" s="4" t="s">
        <v>3936</v>
      </c>
      <c r="B131" s="4" t="s">
        <v>3584</v>
      </c>
      <c r="C131" s="4" t="s">
        <v>2415</v>
      </c>
      <c r="D131" s="4" t="s">
        <v>3839</v>
      </c>
      <c r="E131" s="4" t="s">
        <v>3840</v>
      </c>
      <c r="F131" s="4" t="s">
        <v>3587</v>
      </c>
      <c r="G131" s="4" t="s">
        <v>4013</v>
      </c>
      <c r="H131" s="4" t="s">
        <v>4014</v>
      </c>
      <c r="I131" s="4" t="s">
        <v>590</v>
      </c>
      <c r="J131" s="4" t="s">
        <v>4015</v>
      </c>
      <c r="K131" s="4">
        <v>3000</v>
      </c>
      <c r="L131" s="4"/>
      <c r="M131" s="4"/>
      <c r="N131" s="4"/>
      <c r="O131" s="4">
        <v>12</v>
      </c>
      <c r="P131" s="7">
        <v>4</v>
      </c>
      <c r="Q131" s="4">
        <v>250</v>
      </c>
      <c r="R131" s="4"/>
      <c r="S131" s="4"/>
      <c r="T131" s="4">
        <v>0</v>
      </c>
      <c r="U131" s="4">
        <v>1000</v>
      </c>
      <c r="V131" s="4">
        <v>4000</v>
      </c>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c r="IK131" s="4"/>
      <c r="IL131" s="4"/>
      <c r="IM131" s="4"/>
      <c r="IN131" s="4"/>
      <c r="IO131" s="4"/>
      <c r="IP131" s="4"/>
      <c r="IQ131" s="4"/>
      <c r="IR131" s="4"/>
      <c r="IS131" s="4"/>
      <c r="IT131" s="4"/>
      <c r="IU131" s="4"/>
      <c r="IV131" s="4"/>
      <c r="IW131" s="4"/>
      <c r="IX131" s="4"/>
      <c r="IY131" s="4"/>
      <c r="IZ131" s="4"/>
      <c r="JA131" s="4"/>
      <c r="JB131" s="4"/>
      <c r="JC131" s="4"/>
      <c r="JD131" s="4"/>
      <c r="JE131" s="4"/>
      <c r="JF131" s="4"/>
      <c r="JG131" s="4"/>
      <c r="JH131" s="4"/>
      <c r="JI131" s="4"/>
      <c r="JJ131" s="4"/>
    </row>
    <row r="132" s="1" customFormat="1" spans="1:270">
      <c r="A132" s="4" t="s">
        <v>3936</v>
      </c>
      <c r="B132" s="4" t="s">
        <v>3584</v>
      </c>
      <c r="C132" s="4" t="s">
        <v>2354</v>
      </c>
      <c r="D132" s="4" t="s">
        <v>3843</v>
      </c>
      <c r="E132" s="4" t="s">
        <v>3667</v>
      </c>
      <c r="F132" s="4" t="s">
        <v>3587</v>
      </c>
      <c r="G132" s="4" t="s">
        <v>4016</v>
      </c>
      <c r="H132" s="4" t="s">
        <v>4017</v>
      </c>
      <c r="I132" s="4" t="s">
        <v>590</v>
      </c>
      <c r="J132" s="4" t="s">
        <v>4018</v>
      </c>
      <c r="K132" s="4">
        <v>3000</v>
      </c>
      <c r="L132" s="4"/>
      <c r="M132" s="4"/>
      <c r="N132" s="4"/>
      <c r="O132" s="4">
        <v>12</v>
      </c>
      <c r="P132" s="7">
        <v>4</v>
      </c>
      <c r="Q132" s="4">
        <v>250</v>
      </c>
      <c r="R132" s="4"/>
      <c r="S132" s="4"/>
      <c r="T132" s="4">
        <v>0</v>
      </c>
      <c r="U132" s="4">
        <v>1000</v>
      </c>
      <c r="V132" s="4">
        <v>4000</v>
      </c>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c r="IV132" s="4"/>
      <c r="IW132" s="4"/>
      <c r="IX132" s="4"/>
      <c r="IY132" s="4"/>
      <c r="IZ132" s="4"/>
      <c r="JA132" s="4"/>
      <c r="JB132" s="4"/>
      <c r="JC132" s="4"/>
      <c r="JD132" s="4"/>
      <c r="JE132" s="4"/>
      <c r="JF132" s="4"/>
      <c r="JG132" s="4"/>
      <c r="JH132" s="4"/>
      <c r="JI132" s="4"/>
      <c r="JJ132" s="4"/>
    </row>
    <row r="133" s="1" customFormat="1" spans="1:270">
      <c r="A133" s="4" t="s">
        <v>3936</v>
      </c>
      <c r="B133" s="4" t="s">
        <v>3584</v>
      </c>
      <c r="C133" s="4" t="s">
        <v>3846</v>
      </c>
      <c r="D133" s="4"/>
      <c r="E133" s="4" t="s">
        <v>3847</v>
      </c>
      <c r="F133" s="4" t="s">
        <v>3587</v>
      </c>
      <c r="G133" s="4" t="s">
        <v>4019</v>
      </c>
      <c r="H133" s="4" t="s">
        <v>4020</v>
      </c>
      <c r="I133" s="4" t="s">
        <v>590</v>
      </c>
      <c r="J133" s="4" t="s">
        <v>3756</v>
      </c>
      <c r="K133" s="4">
        <v>3000</v>
      </c>
      <c r="L133" s="4"/>
      <c r="M133" s="4"/>
      <c r="N133" s="4"/>
      <c r="O133" s="4"/>
      <c r="P133" s="7"/>
      <c r="Q133" s="4"/>
      <c r="R133" s="4"/>
      <c r="S133" s="4"/>
      <c r="T133" s="4">
        <v>0</v>
      </c>
      <c r="U133" s="4">
        <v>0</v>
      </c>
      <c r="V133" s="4">
        <v>3000</v>
      </c>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c r="IU133" s="4"/>
      <c r="IV133" s="4"/>
      <c r="IW133" s="4"/>
      <c r="IX133" s="4"/>
      <c r="IY133" s="4"/>
      <c r="IZ133" s="4"/>
      <c r="JA133" s="4"/>
      <c r="JB133" s="4"/>
      <c r="JC133" s="4"/>
      <c r="JD133" s="4"/>
      <c r="JE133" s="4"/>
      <c r="JF133" s="4"/>
      <c r="JG133" s="4"/>
      <c r="JH133" s="4"/>
      <c r="JI133" s="4"/>
      <c r="JJ133" s="4"/>
    </row>
    <row r="134" s="1" customFormat="1" spans="1:270">
      <c r="A134" s="4" t="s">
        <v>3936</v>
      </c>
      <c r="B134" s="4" t="s">
        <v>3584</v>
      </c>
      <c r="C134" s="4" t="s">
        <v>2324</v>
      </c>
      <c r="D134" s="4" t="s">
        <v>3850</v>
      </c>
      <c r="E134" s="4" t="s">
        <v>3851</v>
      </c>
      <c r="F134" s="4" t="s">
        <v>3587</v>
      </c>
      <c r="G134" s="4" t="s">
        <v>4021</v>
      </c>
      <c r="H134" s="4" t="s">
        <v>4022</v>
      </c>
      <c r="I134" s="4" t="s">
        <v>590</v>
      </c>
      <c r="J134" s="4" t="s">
        <v>4023</v>
      </c>
      <c r="K134" s="4">
        <v>3000</v>
      </c>
      <c r="L134" s="4">
        <v>111</v>
      </c>
      <c r="M134" s="4">
        <v>11</v>
      </c>
      <c r="N134" s="4">
        <v>50</v>
      </c>
      <c r="O134" s="4">
        <v>13</v>
      </c>
      <c r="P134" s="7">
        <v>5</v>
      </c>
      <c r="Q134" s="4">
        <v>250</v>
      </c>
      <c r="R134" s="4"/>
      <c r="S134" s="4"/>
      <c r="T134" s="4">
        <v>550</v>
      </c>
      <c r="U134" s="4">
        <v>1250</v>
      </c>
      <c r="V134" s="4">
        <v>4800</v>
      </c>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c r="IK134" s="4"/>
      <c r="IL134" s="4"/>
      <c r="IM134" s="4"/>
      <c r="IN134" s="4"/>
      <c r="IO134" s="4"/>
      <c r="IP134" s="4"/>
      <c r="IQ134" s="4"/>
      <c r="IR134" s="4"/>
      <c r="IS134" s="4"/>
      <c r="IT134" s="4"/>
      <c r="IU134" s="4"/>
      <c r="IV134" s="4"/>
      <c r="IW134" s="4"/>
      <c r="IX134" s="4"/>
      <c r="IY134" s="4"/>
      <c r="IZ134" s="4"/>
      <c r="JA134" s="4"/>
      <c r="JB134" s="4"/>
      <c r="JC134" s="4"/>
      <c r="JD134" s="4"/>
      <c r="JE134" s="4"/>
      <c r="JF134" s="4"/>
      <c r="JG134" s="4"/>
      <c r="JH134" s="4"/>
      <c r="JI134" s="4"/>
      <c r="JJ134" s="4"/>
    </row>
    <row r="135" s="1" customFormat="1" spans="1:270">
      <c r="A135" s="4" t="s">
        <v>3936</v>
      </c>
      <c r="B135" s="4" t="s">
        <v>3584</v>
      </c>
      <c r="C135" s="4" t="s">
        <v>2481</v>
      </c>
      <c r="D135" s="4" t="s">
        <v>3855</v>
      </c>
      <c r="E135" s="4" t="s">
        <v>3586</v>
      </c>
      <c r="F135" s="4" t="s">
        <v>3587</v>
      </c>
      <c r="G135" s="4" t="s">
        <v>4024</v>
      </c>
      <c r="H135" s="4" t="s">
        <v>4025</v>
      </c>
      <c r="I135" s="4" t="s">
        <v>590</v>
      </c>
      <c r="J135" s="4" t="s">
        <v>4026</v>
      </c>
      <c r="K135" s="4">
        <v>3000</v>
      </c>
      <c r="L135" s="4"/>
      <c r="M135" s="4"/>
      <c r="N135" s="4"/>
      <c r="O135" s="4">
        <v>14</v>
      </c>
      <c r="P135" s="7">
        <v>6</v>
      </c>
      <c r="Q135" s="4">
        <v>250</v>
      </c>
      <c r="R135" s="4"/>
      <c r="S135" s="4">
        <v>17</v>
      </c>
      <c r="T135" s="4">
        <v>0</v>
      </c>
      <c r="U135" s="4">
        <v>1500</v>
      </c>
      <c r="V135" s="4">
        <v>4517</v>
      </c>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c r="IK135" s="4"/>
      <c r="IL135" s="4"/>
      <c r="IM135" s="4"/>
      <c r="IN135" s="4"/>
      <c r="IO135" s="4"/>
      <c r="IP135" s="4"/>
      <c r="IQ135" s="4"/>
      <c r="IR135" s="4"/>
      <c r="IS135" s="4"/>
      <c r="IT135" s="4"/>
      <c r="IU135" s="4"/>
      <c r="IV135" s="4"/>
      <c r="IW135" s="4"/>
      <c r="IX135" s="4"/>
      <c r="IY135" s="4"/>
      <c r="IZ135" s="4"/>
      <c r="JA135" s="4"/>
      <c r="JB135" s="4"/>
      <c r="JC135" s="4"/>
      <c r="JD135" s="4"/>
      <c r="JE135" s="4"/>
      <c r="JF135" s="4"/>
      <c r="JG135" s="4"/>
      <c r="JH135" s="4"/>
      <c r="JI135" s="4"/>
      <c r="JJ135" s="4"/>
    </row>
    <row r="136" s="1" customFormat="1" spans="1:270">
      <c r="A136" s="4" t="s">
        <v>3936</v>
      </c>
      <c r="B136" s="4" t="s">
        <v>3584</v>
      </c>
      <c r="C136" s="4" t="s">
        <v>2461</v>
      </c>
      <c r="D136" s="4" t="s">
        <v>4027</v>
      </c>
      <c r="E136" s="4" t="s">
        <v>3860</v>
      </c>
      <c r="F136" s="4" t="s">
        <v>3587</v>
      </c>
      <c r="G136" s="4" t="s">
        <v>4028</v>
      </c>
      <c r="H136" s="4" t="s">
        <v>4029</v>
      </c>
      <c r="I136" s="4" t="s">
        <v>590</v>
      </c>
      <c r="J136" s="4" t="s">
        <v>4030</v>
      </c>
      <c r="K136" s="4">
        <v>3000</v>
      </c>
      <c r="L136" s="4"/>
      <c r="M136" s="4"/>
      <c r="N136" s="4"/>
      <c r="O136" s="4">
        <v>12</v>
      </c>
      <c r="P136" s="7">
        <v>4</v>
      </c>
      <c r="Q136" s="4">
        <v>250</v>
      </c>
      <c r="R136" s="4"/>
      <c r="S136" s="4"/>
      <c r="T136" s="4">
        <v>0</v>
      </c>
      <c r="U136" s="4">
        <v>1000</v>
      </c>
      <c r="V136" s="4">
        <v>4000</v>
      </c>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c r="IK136" s="4"/>
      <c r="IL136" s="4"/>
      <c r="IM136" s="4"/>
      <c r="IN136" s="4"/>
      <c r="IO136" s="4"/>
      <c r="IP136" s="4"/>
      <c r="IQ136" s="4"/>
      <c r="IR136" s="4"/>
      <c r="IS136" s="4"/>
      <c r="IT136" s="4"/>
      <c r="IU136" s="4"/>
      <c r="IV136" s="4"/>
      <c r="IW136" s="4"/>
      <c r="IX136" s="4"/>
      <c r="IY136" s="4"/>
      <c r="IZ136" s="4"/>
      <c r="JA136" s="4"/>
      <c r="JB136" s="4"/>
      <c r="JC136" s="4"/>
      <c r="JD136" s="4"/>
      <c r="JE136" s="4"/>
      <c r="JF136" s="4"/>
      <c r="JG136" s="4"/>
      <c r="JH136" s="4"/>
      <c r="JI136" s="4"/>
      <c r="JJ136" s="4"/>
    </row>
    <row r="137" s="1" customFormat="1" spans="1:270">
      <c r="A137" s="4" t="s">
        <v>3936</v>
      </c>
      <c r="B137" s="4" t="s">
        <v>3584</v>
      </c>
      <c r="C137" s="4" t="s">
        <v>2307</v>
      </c>
      <c r="D137" s="4" t="s">
        <v>3604</v>
      </c>
      <c r="E137" s="4" t="s">
        <v>3862</v>
      </c>
      <c r="F137" s="4" t="s">
        <v>3863</v>
      </c>
      <c r="G137" s="4" t="s">
        <v>3864</v>
      </c>
      <c r="H137" s="4" t="s">
        <v>4031</v>
      </c>
      <c r="I137" s="4" t="s">
        <v>590</v>
      </c>
      <c r="J137" s="4" t="s">
        <v>4032</v>
      </c>
      <c r="K137" s="4">
        <v>8000</v>
      </c>
      <c r="L137" s="4"/>
      <c r="M137" s="4"/>
      <c r="N137" s="4"/>
      <c r="O137" s="4">
        <v>16</v>
      </c>
      <c r="P137" s="7">
        <v>8</v>
      </c>
      <c r="Q137" s="4">
        <v>500</v>
      </c>
      <c r="R137" s="4"/>
      <c r="S137" s="4"/>
      <c r="T137" s="4">
        <v>0</v>
      </c>
      <c r="U137" s="4">
        <v>4000</v>
      </c>
      <c r="V137" s="4">
        <v>12000</v>
      </c>
      <c r="W137" s="4" t="s">
        <v>3876</v>
      </c>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c r="IK137" s="4"/>
      <c r="IL137" s="4"/>
      <c r="IM137" s="4"/>
      <c r="IN137" s="4"/>
      <c r="IO137" s="4"/>
      <c r="IP137" s="4"/>
      <c r="IQ137" s="4"/>
      <c r="IR137" s="4"/>
      <c r="IS137" s="4"/>
      <c r="IT137" s="4"/>
      <c r="IU137" s="4"/>
      <c r="IV137" s="4"/>
      <c r="IW137" s="4"/>
      <c r="IX137" s="4"/>
      <c r="IY137" s="4"/>
      <c r="IZ137" s="4"/>
      <c r="JA137" s="4"/>
      <c r="JB137" s="4"/>
      <c r="JC137" s="4"/>
      <c r="JD137" s="4"/>
      <c r="JE137" s="4"/>
      <c r="JF137" s="4"/>
      <c r="JG137" s="4"/>
      <c r="JH137" s="4"/>
      <c r="JI137" s="4"/>
      <c r="JJ137" s="4"/>
    </row>
    <row r="138" s="1" customFormat="1" spans="1:270">
      <c r="A138" s="4" t="s">
        <v>3936</v>
      </c>
      <c r="B138" s="4" t="s">
        <v>3584</v>
      </c>
      <c r="C138" s="4" t="s">
        <v>2498</v>
      </c>
      <c r="D138" s="4" t="s">
        <v>3867</v>
      </c>
      <c r="E138" s="4" t="s">
        <v>3868</v>
      </c>
      <c r="F138" s="4" t="s">
        <v>3863</v>
      </c>
      <c r="G138" s="4" t="s">
        <v>3869</v>
      </c>
      <c r="H138" s="4" t="s">
        <v>3750</v>
      </c>
      <c r="I138" s="4" t="s">
        <v>590</v>
      </c>
      <c r="J138" s="4" t="s">
        <v>4033</v>
      </c>
      <c r="K138" s="4">
        <v>8000</v>
      </c>
      <c r="L138" s="4"/>
      <c r="M138" s="4"/>
      <c r="N138" s="4"/>
      <c r="O138" s="4"/>
      <c r="P138" s="7"/>
      <c r="Q138" s="4"/>
      <c r="R138" s="4"/>
      <c r="S138" s="4"/>
      <c r="T138" s="4">
        <v>0</v>
      </c>
      <c r="U138" s="4">
        <v>0</v>
      </c>
      <c r="V138" s="4">
        <v>8000</v>
      </c>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c r="HS138" s="4"/>
      <c r="HT138" s="4"/>
      <c r="HU138" s="4"/>
      <c r="HV138" s="4"/>
      <c r="HW138" s="4"/>
      <c r="HX138" s="4"/>
      <c r="HY138" s="4"/>
      <c r="HZ138" s="4"/>
      <c r="IA138" s="4"/>
      <c r="IB138" s="4"/>
      <c r="IC138" s="4"/>
      <c r="ID138" s="4"/>
      <c r="IE138" s="4"/>
      <c r="IF138" s="4"/>
      <c r="IG138" s="4"/>
      <c r="IH138" s="4"/>
      <c r="II138" s="4"/>
      <c r="IJ138" s="4"/>
      <c r="IK138" s="4"/>
      <c r="IL138" s="4"/>
      <c r="IM138" s="4"/>
      <c r="IN138" s="4"/>
      <c r="IO138" s="4"/>
      <c r="IP138" s="4"/>
      <c r="IQ138" s="4"/>
      <c r="IR138" s="4"/>
      <c r="IS138" s="4"/>
      <c r="IT138" s="4"/>
      <c r="IU138" s="4"/>
      <c r="IV138" s="4"/>
      <c r="IW138" s="4"/>
      <c r="IX138" s="4"/>
      <c r="IY138" s="4"/>
      <c r="IZ138" s="4"/>
      <c r="JA138" s="4"/>
      <c r="JB138" s="4"/>
      <c r="JC138" s="4"/>
      <c r="JD138" s="4"/>
      <c r="JE138" s="4"/>
      <c r="JF138" s="4"/>
      <c r="JG138" s="4"/>
      <c r="JH138" s="4"/>
      <c r="JI138" s="4"/>
      <c r="JJ138" s="4"/>
    </row>
    <row r="139" s="1" customFormat="1" spans="1:270">
      <c r="A139" s="4" t="s">
        <v>3936</v>
      </c>
      <c r="B139" s="4" t="s">
        <v>3584</v>
      </c>
      <c r="C139" s="4" t="s">
        <v>2330</v>
      </c>
      <c r="D139" s="4" t="s">
        <v>3871</v>
      </c>
      <c r="E139" s="4" t="s">
        <v>3872</v>
      </c>
      <c r="F139" s="4" t="s">
        <v>3863</v>
      </c>
      <c r="G139" s="4" t="s">
        <v>3873</v>
      </c>
      <c r="H139" s="4" t="s">
        <v>4034</v>
      </c>
      <c r="I139" s="4" t="s">
        <v>590</v>
      </c>
      <c r="J139" s="4" t="s">
        <v>4035</v>
      </c>
      <c r="K139" s="4">
        <v>8000</v>
      </c>
      <c r="L139" s="4"/>
      <c r="M139" s="4"/>
      <c r="N139" s="4"/>
      <c r="O139" s="4">
        <v>13</v>
      </c>
      <c r="P139" s="7">
        <v>5</v>
      </c>
      <c r="Q139" s="4">
        <v>500</v>
      </c>
      <c r="R139" s="4"/>
      <c r="S139" s="4"/>
      <c r="T139" s="4">
        <v>0</v>
      </c>
      <c r="U139" s="4">
        <v>2500</v>
      </c>
      <c r="V139" s="4">
        <v>10500</v>
      </c>
      <c r="W139" s="4" t="s">
        <v>3876</v>
      </c>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c r="IK139" s="4"/>
      <c r="IL139" s="4"/>
      <c r="IM139" s="4"/>
      <c r="IN139" s="4"/>
      <c r="IO139" s="4"/>
      <c r="IP139" s="4"/>
      <c r="IQ139" s="4"/>
      <c r="IR139" s="4"/>
      <c r="IS139" s="4"/>
      <c r="IT139" s="4"/>
      <c r="IU139" s="4"/>
      <c r="IV139" s="4"/>
      <c r="IW139" s="4"/>
      <c r="IX139" s="4"/>
      <c r="IY139" s="4"/>
      <c r="IZ139" s="4"/>
      <c r="JA139" s="4"/>
      <c r="JB139" s="4"/>
      <c r="JC139" s="4"/>
      <c r="JD139" s="4"/>
      <c r="JE139" s="4"/>
      <c r="JF139" s="4"/>
      <c r="JG139" s="4"/>
      <c r="JH139" s="4"/>
      <c r="JI139" s="4"/>
      <c r="JJ139" s="4"/>
    </row>
    <row r="140" s="1" customFormat="1" spans="1:270">
      <c r="A140" s="4" t="s">
        <v>3936</v>
      </c>
      <c r="B140" s="4" t="s">
        <v>3877</v>
      </c>
      <c r="C140" s="4" t="s">
        <v>3878</v>
      </c>
      <c r="D140" s="4" t="s">
        <v>3878</v>
      </c>
      <c r="E140" s="4" t="s">
        <v>3879</v>
      </c>
      <c r="F140" s="4" t="s">
        <v>589</v>
      </c>
      <c r="G140" s="4" t="s">
        <v>3880</v>
      </c>
      <c r="H140" s="4" t="s">
        <v>4036</v>
      </c>
      <c r="I140" s="4" t="s">
        <v>590</v>
      </c>
      <c r="J140" s="4" t="s">
        <v>4037</v>
      </c>
      <c r="K140" s="4">
        <v>3500</v>
      </c>
      <c r="L140" s="4">
        <v>163</v>
      </c>
      <c r="M140" s="4">
        <v>63</v>
      </c>
      <c r="N140" s="4">
        <v>50</v>
      </c>
      <c r="O140" s="4">
        <v>16</v>
      </c>
      <c r="P140" s="7">
        <v>8</v>
      </c>
      <c r="Q140" s="4">
        <v>250</v>
      </c>
      <c r="R140" s="4">
        <v>54</v>
      </c>
      <c r="S140" s="4">
        <v>20</v>
      </c>
      <c r="T140" s="4">
        <v>3150</v>
      </c>
      <c r="U140" s="4">
        <v>2000</v>
      </c>
      <c r="V140" s="4">
        <v>8724</v>
      </c>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c r="IK140" s="4"/>
      <c r="IL140" s="4"/>
      <c r="IM140" s="4"/>
      <c r="IN140" s="4"/>
      <c r="IO140" s="4"/>
      <c r="IP140" s="4"/>
      <c r="IQ140" s="4"/>
      <c r="IR140" s="4"/>
      <c r="IS140" s="4"/>
      <c r="IT140" s="4"/>
      <c r="IU140" s="4"/>
      <c r="IV140" s="4"/>
      <c r="IW140" s="4"/>
      <c r="IX140" s="4"/>
      <c r="IY140" s="4"/>
      <c r="IZ140" s="4"/>
      <c r="JA140" s="4"/>
      <c r="JB140" s="4"/>
      <c r="JC140" s="4"/>
      <c r="JD140" s="4"/>
      <c r="JE140" s="4"/>
      <c r="JF140" s="4"/>
      <c r="JG140" s="4"/>
      <c r="JH140" s="4"/>
      <c r="JI140" s="4"/>
      <c r="JJ140" s="4"/>
    </row>
    <row r="141" s="1" customFormat="1" spans="1:270">
      <c r="A141" s="4" t="s">
        <v>3936</v>
      </c>
      <c r="B141" s="4" t="s">
        <v>4038</v>
      </c>
      <c r="C141" s="4" t="s">
        <v>4039</v>
      </c>
      <c r="D141" s="4"/>
      <c r="E141" s="4" t="s">
        <v>4040</v>
      </c>
      <c r="F141" s="4" t="s">
        <v>602</v>
      </c>
      <c r="G141" s="4" t="s">
        <v>4041</v>
      </c>
      <c r="H141" s="4" t="s">
        <v>4042</v>
      </c>
      <c r="I141" s="4" t="s">
        <v>590</v>
      </c>
      <c r="J141" s="4" t="s">
        <v>4043</v>
      </c>
      <c r="K141" s="4">
        <v>1800</v>
      </c>
      <c r="L141" s="4">
        <v>135</v>
      </c>
      <c r="M141" s="4">
        <v>35</v>
      </c>
      <c r="N141" s="4">
        <v>50</v>
      </c>
      <c r="O141" s="4"/>
      <c r="P141" s="7"/>
      <c r="Q141" s="4"/>
      <c r="R141" s="4">
        <v>114</v>
      </c>
      <c r="S141" s="4">
        <v>20</v>
      </c>
      <c r="T141" s="4">
        <v>1750</v>
      </c>
      <c r="U141" s="4">
        <v>0</v>
      </c>
      <c r="V141" s="4">
        <v>3684</v>
      </c>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c r="HT141" s="4"/>
      <c r="HU141" s="4"/>
      <c r="HV141" s="4"/>
      <c r="HW141" s="4"/>
      <c r="HX141" s="4"/>
      <c r="HY141" s="4"/>
      <c r="HZ141" s="4"/>
      <c r="IA141" s="4"/>
      <c r="IB141" s="4"/>
      <c r="IC141" s="4"/>
      <c r="ID141" s="4"/>
      <c r="IE141" s="4"/>
      <c r="IF141" s="4"/>
      <c r="IG141" s="4"/>
      <c r="IH141" s="4"/>
      <c r="II141" s="4"/>
      <c r="IJ141" s="4"/>
      <c r="IK141" s="4"/>
      <c r="IL141" s="4"/>
      <c r="IM141" s="4"/>
      <c r="IN141" s="4"/>
      <c r="IO141" s="4"/>
      <c r="IP141" s="4"/>
      <c r="IQ141" s="4"/>
      <c r="IR141" s="4"/>
      <c r="IS141" s="4"/>
      <c r="IT141" s="4"/>
      <c r="IU141" s="4"/>
      <c r="IV141" s="4"/>
      <c r="IW141" s="4"/>
      <c r="IX141" s="4"/>
      <c r="IY141" s="4"/>
      <c r="IZ141" s="4"/>
      <c r="JA141" s="4"/>
      <c r="JB141" s="4"/>
      <c r="JC141" s="4"/>
      <c r="JD141" s="4"/>
      <c r="JE141" s="4"/>
      <c r="JF141" s="4"/>
      <c r="JG141" s="4"/>
      <c r="JH141" s="4"/>
      <c r="JI141" s="4"/>
      <c r="JJ141" s="4"/>
    </row>
    <row r="142" s="1" customFormat="1" spans="1:270">
      <c r="A142" s="4" t="s">
        <v>3936</v>
      </c>
      <c r="B142" s="4" t="s">
        <v>4038</v>
      </c>
      <c r="C142" s="4" t="s">
        <v>4039</v>
      </c>
      <c r="D142" s="4"/>
      <c r="E142" s="4" t="s">
        <v>4044</v>
      </c>
      <c r="F142" s="4" t="s">
        <v>602</v>
      </c>
      <c r="G142" s="4" t="s">
        <v>4045</v>
      </c>
      <c r="H142" s="4" t="s">
        <v>4042</v>
      </c>
      <c r="I142" s="4" t="s">
        <v>590</v>
      </c>
      <c r="J142" s="4" t="s">
        <v>4043</v>
      </c>
      <c r="K142" s="4">
        <v>1800</v>
      </c>
      <c r="L142" s="4">
        <v>136</v>
      </c>
      <c r="M142" s="4">
        <v>36</v>
      </c>
      <c r="N142" s="4">
        <v>50</v>
      </c>
      <c r="O142" s="4"/>
      <c r="P142" s="7"/>
      <c r="Q142" s="4"/>
      <c r="R142" s="4">
        <v>114</v>
      </c>
      <c r="S142" s="4">
        <v>20</v>
      </c>
      <c r="T142" s="4">
        <v>1800</v>
      </c>
      <c r="U142" s="4">
        <v>0</v>
      </c>
      <c r="V142" s="4">
        <v>3734</v>
      </c>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c r="IK142" s="4"/>
      <c r="IL142" s="4"/>
      <c r="IM142" s="4"/>
      <c r="IN142" s="4"/>
      <c r="IO142" s="4"/>
      <c r="IP142" s="4"/>
      <c r="IQ142" s="4"/>
      <c r="IR142" s="4"/>
      <c r="IS142" s="4"/>
      <c r="IT142" s="4"/>
      <c r="IU142" s="4"/>
      <c r="IV142" s="4"/>
      <c r="IW142" s="4"/>
      <c r="IX142" s="4"/>
      <c r="IY142" s="4"/>
      <c r="IZ142" s="4"/>
      <c r="JA142" s="4"/>
      <c r="JB142" s="4"/>
      <c r="JC142" s="4"/>
      <c r="JD142" s="4"/>
      <c r="JE142" s="4"/>
      <c r="JF142" s="4"/>
      <c r="JG142" s="4"/>
      <c r="JH142" s="4"/>
      <c r="JI142" s="4"/>
      <c r="JJ142" s="4"/>
    </row>
    <row r="143" s="1" customFormat="1" spans="1:270">
      <c r="A143" s="4" t="s">
        <v>3936</v>
      </c>
      <c r="B143" s="4" t="s">
        <v>3892</v>
      </c>
      <c r="C143" s="4"/>
      <c r="D143" s="4"/>
      <c r="E143" s="4" t="s">
        <v>3753</v>
      </c>
      <c r="F143" s="4" t="s">
        <v>3637</v>
      </c>
      <c r="G143" s="4" t="s">
        <v>3754</v>
      </c>
      <c r="H143" s="4" t="s">
        <v>3899</v>
      </c>
      <c r="I143" s="4" t="s">
        <v>590</v>
      </c>
      <c r="J143" s="4" t="s">
        <v>3964</v>
      </c>
      <c r="K143" s="4">
        <v>1200</v>
      </c>
      <c r="L143" s="4"/>
      <c r="M143" s="4"/>
      <c r="N143" s="4"/>
      <c r="O143" s="4"/>
      <c r="P143" s="7"/>
      <c r="Q143" s="4"/>
      <c r="R143" s="4"/>
      <c r="S143" s="4"/>
      <c r="T143" s="4">
        <v>0</v>
      </c>
      <c r="U143" s="4">
        <v>0</v>
      </c>
      <c r="V143" s="4">
        <v>1200</v>
      </c>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c r="IK143" s="4"/>
      <c r="IL143" s="4"/>
      <c r="IM143" s="4"/>
      <c r="IN143" s="4"/>
      <c r="IO143" s="4"/>
      <c r="IP143" s="4"/>
      <c r="IQ143" s="4"/>
      <c r="IR143" s="4"/>
      <c r="IS143" s="4"/>
      <c r="IT143" s="4"/>
      <c r="IU143" s="4"/>
      <c r="IV143" s="4"/>
      <c r="IW143" s="4"/>
      <c r="IX143" s="4"/>
      <c r="IY143" s="4"/>
      <c r="IZ143" s="4"/>
      <c r="JA143" s="4"/>
      <c r="JB143" s="4"/>
      <c r="JC143" s="4"/>
      <c r="JD143" s="4"/>
      <c r="JE143" s="4"/>
      <c r="JF143" s="4"/>
      <c r="JG143" s="4"/>
      <c r="JH143" s="4"/>
      <c r="JI143" s="4"/>
      <c r="JJ143" s="4"/>
    </row>
    <row r="144" s="1" customFormat="1" spans="1:270">
      <c r="A144" s="4" t="s">
        <v>3936</v>
      </c>
      <c r="B144" s="4" t="s">
        <v>3892</v>
      </c>
      <c r="C144" s="4"/>
      <c r="D144" s="4"/>
      <c r="E144" s="4" t="s">
        <v>3893</v>
      </c>
      <c r="F144" s="4" t="s">
        <v>3637</v>
      </c>
      <c r="G144" s="4" t="s">
        <v>3894</v>
      </c>
      <c r="H144" s="4" t="s">
        <v>3899</v>
      </c>
      <c r="I144" s="4" t="s">
        <v>590</v>
      </c>
      <c r="J144" s="4" t="s">
        <v>3964</v>
      </c>
      <c r="K144" s="4">
        <v>1200</v>
      </c>
      <c r="L144" s="4"/>
      <c r="M144" s="4"/>
      <c r="N144" s="4"/>
      <c r="O144" s="4"/>
      <c r="P144" s="7"/>
      <c r="Q144" s="4"/>
      <c r="R144" s="4"/>
      <c r="S144" s="4"/>
      <c r="T144" s="4">
        <v>0</v>
      </c>
      <c r="U144" s="4">
        <v>0</v>
      </c>
      <c r="V144" s="4">
        <v>1200</v>
      </c>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c r="IK144" s="4"/>
      <c r="IL144" s="4"/>
      <c r="IM144" s="4"/>
      <c r="IN144" s="4"/>
      <c r="IO144" s="4"/>
      <c r="IP144" s="4"/>
      <c r="IQ144" s="4"/>
      <c r="IR144" s="4"/>
      <c r="IS144" s="4"/>
      <c r="IT144" s="4"/>
      <c r="IU144" s="4"/>
      <c r="IV144" s="4"/>
      <c r="IW144" s="4"/>
      <c r="IX144" s="4"/>
      <c r="IY144" s="4"/>
      <c r="IZ144" s="4"/>
      <c r="JA144" s="4"/>
      <c r="JB144" s="4"/>
      <c r="JC144" s="4"/>
      <c r="JD144" s="4"/>
      <c r="JE144" s="4"/>
      <c r="JF144" s="4"/>
      <c r="JG144" s="4"/>
      <c r="JH144" s="4"/>
      <c r="JI144" s="4"/>
      <c r="JJ144" s="4"/>
    </row>
    <row r="145" s="1" customFormat="1" spans="1:270">
      <c r="A145" s="4" t="s">
        <v>3936</v>
      </c>
      <c r="B145" s="4" t="s">
        <v>3892</v>
      </c>
      <c r="C145" s="4"/>
      <c r="D145" s="4"/>
      <c r="E145" s="4" t="s">
        <v>3897</v>
      </c>
      <c r="F145" s="4" t="s">
        <v>3637</v>
      </c>
      <c r="G145" s="4" t="s">
        <v>3898</v>
      </c>
      <c r="H145" s="4" t="s">
        <v>3738</v>
      </c>
      <c r="I145" s="4" t="s">
        <v>590</v>
      </c>
      <c r="J145" s="4" t="s">
        <v>3784</v>
      </c>
      <c r="K145" s="4">
        <v>1200</v>
      </c>
      <c r="L145" s="4"/>
      <c r="M145" s="4"/>
      <c r="N145" s="4"/>
      <c r="O145" s="4"/>
      <c r="P145" s="7"/>
      <c r="Q145" s="4"/>
      <c r="R145" s="4"/>
      <c r="S145" s="4"/>
      <c r="T145" s="4">
        <v>0</v>
      </c>
      <c r="U145" s="4">
        <v>0</v>
      </c>
      <c r="V145" s="4">
        <v>1200</v>
      </c>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c r="IK145" s="4"/>
      <c r="IL145" s="4"/>
      <c r="IM145" s="4"/>
      <c r="IN145" s="4"/>
      <c r="IO145" s="4"/>
      <c r="IP145" s="4"/>
      <c r="IQ145" s="4"/>
      <c r="IR145" s="4"/>
      <c r="IS145" s="4"/>
      <c r="IT145" s="4"/>
      <c r="IU145" s="4"/>
      <c r="IV145" s="4"/>
      <c r="IW145" s="4"/>
      <c r="IX145" s="4"/>
      <c r="IY145" s="4"/>
      <c r="IZ145" s="4"/>
      <c r="JA145" s="4"/>
      <c r="JB145" s="4"/>
      <c r="JC145" s="4"/>
      <c r="JD145" s="4"/>
      <c r="JE145" s="4"/>
      <c r="JF145" s="4"/>
      <c r="JG145" s="4"/>
      <c r="JH145" s="4"/>
      <c r="JI145" s="4"/>
      <c r="JJ145" s="4"/>
    </row>
    <row r="146" s="1" customFormat="1" spans="1:270">
      <c r="A146" s="4" t="s">
        <v>3936</v>
      </c>
      <c r="B146" s="4" t="s">
        <v>3892</v>
      </c>
      <c r="C146" s="4"/>
      <c r="D146" s="4"/>
      <c r="E146" s="4" t="s">
        <v>3900</v>
      </c>
      <c r="F146" s="4" t="s">
        <v>3637</v>
      </c>
      <c r="G146" s="4" t="s">
        <v>3901</v>
      </c>
      <c r="H146" s="4" t="s">
        <v>4046</v>
      </c>
      <c r="I146" s="4" t="s">
        <v>590</v>
      </c>
      <c r="J146" s="4" t="s">
        <v>4047</v>
      </c>
      <c r="K146" s="4">
        <v>1200</v>
      </c>
      <c r="L146" s="4"/>
      <c r="M146" s="4"/>
      <c r="N146" s="4"/>
      <c r="O146" s="4"/>
      <c r="P146" s="7"/>
      <c r="Q146" s="4"/>
      <c r="R146" s="4"/>
      <c r="S146" s="4"/>
      <c r="T146" s="4">
        <v>0</v>
      </c>
      <c r="U146" s="4">
        <v>0</v>
      </c>
      <c r="V146" s="4">
        <v>1200</v>
      </c>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c r="IK146" s="4"/>
      <c r="IL146" s="4"/>
      <c r="IM146" s="4"/>
      <c r="IN146" s="4"/>
      <c r="IO146" s="4"/>
      <c r="IP146" s="4"/>
      <c r="IQ146" s="4"/>
      <c r="IR146" s="4"/>
      <c r="IS146" s="4"/>
      <c r="IT146" s="4"/>
      <c r="IU146" s="4"/>
      <c r="IV146" s="4"/>
      <c r="IW146" s="4"/>
      <c r="IX146" s="4"/>
      <c r="IY146" s="4"/>
      <c r="IZ146" s="4"/>
      <c r="JA146" s="4"/>
      <c r="JB146" s="4"/>
      <c r="JC146" s="4"/>
      <c r="JD146" s="4"/>
      <c r="JE146" s="4"/>
      <c r="JF146" s="4"/>
      <c r="JG146" s="4"/>
      <c r="JH146" s="4"/>
      <c r="JI146" s="4"/>
      <c r="JJ146" s="4"/>
    </row>
    <row r="147" s="1" customFormat="1" spans="1:270">
      <c r="A147" s="4" t="s">
        <v>3936</v>
      </c>
      <c r="B147" s="4" t="s">
        <v>3892</v>
      </c>
      <c r="C147" s="4"/>
      <c r="D147" s="4"/>
      <c r="E147" s="4" t="s">
        <v>3889</v>
      </c>
      <c r="F147" s="4" t="s">
        <v>3637</v>
      </c>
      <c r="G147" s="4" t="s">
        <v>3890</v>
      </c>
      <c r="H147" s="4" t="s">
        <v>4048</v>
      </c>
      <c r="I147" s="4" t="s">
        <v>590</v>
      </c>
      <c r="J147" s="4" t="s">
        <v>4049</v>
      </c>
      <c r="K147" s="4">
        <v>1200</v>
      </c>
      <c r="L147" s="4"/>
      <c r="M147" s="4"/>
      <c r="N147" s="4"/>
      <c r="O147" s="4">
        <v>13</v>
      </c>
      <c r="P147" s="7">
        <v>5</v>
      </c>
      <c r="Q147" s="4">
        <v>150</v>
      </c>
      <c r="R147" s="4">
        <v>10</v>
      </c>
      <c r="S147" s="4"/>
      <c r="T147" s="4">
        <v>0</v>
      </c>
      <c r="U147" s="4">
        <v>750</v>
      </c>
      <c r="V147" s="4">
        <v>1960</v>
      </c>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c r="IK147" s="4"/>
      <c r="IL147" s="4"/>
      <c r="IM147" s="4"/>
      <c r="IN147" s="4"/>
      <c r="IO147" s="4"/>
      <c r="IP147" s="4"/>
      <c r="IQ147" s="4"/>
      <c r="IR147" s="4"/>
      <c r="IS147" s="4"/>
      <c r="IT147" s="4"/>
      <c r="IU147" s="4"/>
      <c r="IV147" s="4"/>
      <c r="IW147" s="4"/>
      <c r="IX147" s="4"/>
      <c r="IY147" s="4"/>
      <c r="IZ147" s="4"/>
      <c r="JA147" s="4"/>
      <c r="JB147" s="4"/>
      <c r="JC147" s="4"/>
      <c r="JD147" s="4"/>
      <c r="JE147" s="4"/>
      <c r="JF147" s="4"/>
      <c r="JG147" s="4"/>
      <c r="JH147" s="4"/>
      <c r="JI147" s="4"/>
      <c r="JJ147" s="4"/>
    </row>
    <row r="148" s="1" customFormat="1" spans="1:270">
      <c r="A148" s="4" t="s">
        <v>3936</v>
      </c>
      <c r="B148" s="4" t="s">
        <v>3892</v>
      </c>
      <c r="C148" s="4"/>
      <c r="D148" s="4"/>
      <c r="E148" s="4" t="s">
        <v>3884</v>
      </c>
      <c r="F148" s="4" t="s">
        <v>3637</v>
      </c>
      <c r="G148" s="4" t="s">
        <v>3885</v>
      </c>
      <c r="H148" s="4" t="s">
        <v>4050</v>
      </c>
      <c r="I148" s="4" t="s">
        <v>590</v>
      </c>
      <c r="J148" s="4" t="s">
        <v>4051</v>
      </c>
      <c r="K148" s="4">
        <v>1200</v>
      </c>
      <c r="L148" s="4"/>
      <c r="M148" s="4"/>
      <c r="N148" s="4"/>
      <c r="O148" s="4">
        <v>15</v>
      </c>
      <c r="P148" s="7">
        <v>7</v>
      </c>
      <c r="Q148" s="4">
        <v>150</v>
      </c>
      <c r="R148" s="4">
        <v>10</v>
      </c>
      <c r="S148" s="4">
        <v>8</v>
      </c>
      <c r="T148" s="4">
        <v>0</v>
      </c>
      <c r="U148" s="4">
        <v>1050</v>
      </c>
      <c r="V148" s="4">
        <v>2268</v>
      </c>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c r="IK148" s="4"/>
      <c r="IL148" s="4"/>
      <c r="IM148" s="4"/>
      <c r="IN148" s="4"/>
      <c r="IO148" s="4"/>
      <c r="IP148" s="4"/>
      <c r="IQ148" s="4"/>
      <c r="IR148" s="4"/>
      <c r="IS148" s="4"/>
      <c r="IT148" s="4"/>
      <c r="IU148" s="4"/>
      <c r="IV148" s="4"/>
      <c r="IW148" s="4"/>
      <c r="IX148" s="4"/>
      <c r="IY148" s="4"/>
      <c r="IZ148" s="4"/>
      <c r="JA148" s="4"/>
      <c r="JB148" s="4"/>
      <c r="JC148" s="4"/>
      <c r="JD148" s="4"/>
      <c r="JE148" s="4"/>
      <c r="JF148" s="4"/>
      <c r="JG148" s="4"/>
      <c r="JH148" s="4"/>
      <c r="JI148" s="4"/>
      <c r="JJ148" s="4"/>
    </row>
    <row r="149" s="1" customFormat="1" spans="1:270">
      <c r="A149" s="4" t="s">
        <v>3936</v>
      </c>
      <c r="B149" s="4" t="s">
        <v>3892</v>
      </c>
      <c r="C149" s="4"/>
      <c r="D149" s="4"/>
      <c r="E149" s="4" t="s">
        <v>3903</v>
      </c>
      <c r="F149" s="4" t="s">
        <v>3637</v>
      </c>
      <c r="G149" s="4" t="s">
        <v>3904</v>
      </c>
      <c r="H149" s="4" t="s">
        <v>3899</v>
      </c>
      <c r="I149" s="4" t="s">
        <v>590</v>
      </c>
      <c r="J149" s="4" t="s">
        <v>3964</v>
      </c>
      <c r="K149" s="4">
        <v>1200</v>
      </c>
      <c r="L149" s="4"/>
      <c r="M149" s="4"/>
      <c r="N149" s="4"/>
      <c r="O149" s="4"/>
      <c r="P149" s="7"/>
      <c r="Q149" s="4"/>
      <c r="R149" s="4"/>
      <c r="S149" s="4"/>
      <c r="T149" s="4">
        <v>0</v>
      </c>
      <c r="U149" s="4">
        <v>0</v>
      </c>
      <c r="V149" s="4">
        <v>1200</v>
      </c>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c r="IK149" s="4"/>
      <c r="IL149" s="4"/>
      <c r="IM149" s="4"/>
      <c r="IN149" s="4"/>
      <c r="IO149" s="4"/>
      <c r="IP149" s="4"/>
      <c r="IQ149" s="4"/>
      <c r="IR149" s="4"/>
      <c r="IS149" s="4"/>
      <c r="IT149" s="4"/>
      <c r="IU149" s="4"/>
      <c r="IV149" s="4"/>
      <c r="IW149" s="4"/>
      <c r="IX149" s="4"/>
      <c r="IY149" s="4"/>
      <c r="IZ149" s="4"/>
      <c r="JA149" s="4"/>
      <c r="JB149" s="4"/>
      <c r="JC149" s="4"/>
      <c r="JD149" s="4"/>
      <c r="JE149" s="4"/>
      <c r="JF149" s="4"/>
      <c r="JG149" s="4"/>
      <c r="JH149" s="4"/>
      <c r="JI149" s="4"/>
      <c r="JJ149" s="4"/>
    </row>
    <row r="150" s="1" customFormat="1" spans="1:270">
      <c r="A150" s="4" t="s">
        <v>3936</v>
      </c>
      <c r="B150" s="4" t="s">
        <v>3892</v>
      </c>
      <c r="C150" s="4"/>
      <c r="D150" s="4"/>
      <c r="E150" s="4" t="s">
        <v>3907</v>
      </c>
      <c r="F150" s="4" t="s">
        <v>589</v>
      </c>
      <c r="G150" s="4" t="s">
        <v>3908</v>
      </c>
      <c r="H150" s="4" t="s">
        <v>4052</v>
      </c>
      <c r="I150" s="4" t="s">
        <v>590</v>
      </c>
      <c r="J150" s="4" t="s">
        <v>4053</v>
      </c>
      <c r="K150" s="4">
        <v>3500</v>
      </c>
      <c r="L150" s="4"/>
      <c r="M150" s="4"/>
      <c r="N150" s="4"/>
      <c r="O150" s="4">
        <v>13</v>
      </c>
      <c r="P150" s="7">
        <v>5</v>
      </c>
      <c r="Q150" s="4">
        <v>250</v>
      </c>
      <c r="R150" s="4"/>
      <c r="S150" s="4">
        <v>10</v>
      </c>
      <c r="T150" s="4">
        <v>0</v>
      </c>
      <c r="U150" s="4">
        <v>1250</v>
      </c>
      <c r="V150" s="4">
        <v>4760</v>
      </c>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row>
    <row r="151" s="1" customFormat="1" spans="1:270">
      <c r="A151" s="4" t="s">
        <v>3936</v>
      </c>
      <c r="B151" s="4" t="s">
        <v>3892</v>
      </c>
      <c r="C151" s="4"/>
      <c r="D151" s="4"/>
      <c r="E151" s="4" t="s">
        <v>3914</v>
      </c>
      <c r="F151" s="4" t="s">
        <v>3587</v>
      </c>
      <c r="G151" s="4" t="s">
        <v>3915</v>
      </c>
      <c r="H151" s="4" t="s">
        <v>4054</v>
      </c>
      <c r="I151" s="4" t="s">
        <v>590</v>
      </c>
      <c r="J151" s="4"/>
      <c r="K151" s="4">
        <v>3000</v>
      </c>
      <c r="L151" s="4">
        <v>121</v>
      </c>
      <c r="M151" s="4">
        <v>21</v>
      </c>
      <c r="N151" s="4">
        <v>50</v>
      </c>
      <c r="O151" s="4">
        <v>17</v>
      </c>
      <c r="P151" s="7">
        <v>9</v>
      </c>
      <c r="Q151" s="4">
        <v>250</v>
      </c>
      <c r="R151" s="4">
        <v>10</v>
      </c>
      <c r="S151" s="4">
        <v>6</v>
      </c>
      <c r="T151" s="4">
        <v>1050</v>
      </c>
      <c r="U151" s="4">
        <v>2250</v>
      </c>
      <c r="V151" s="4">
        <v>6316</v>
      </c>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row>
    <row r="152" s="1" customFormat="1" spans="1:270">
      <c r="A152" s="4" t="s">
        <v>3936</v>
      </c>
      <c r="B152" s="4" t="s">
        <v>3892</v>
      </c>
      <c r="C152" s="4"/>
      <c r="D152" s="4"/>
      <c r="E152" s="4" t="s">
        <v>3911</v>
      </c>
      <c r="F152" s="4" t="s">
        <v>3587</v>
      </c>
      <c r="G152" s="4" t="s">
        <v>3912</v>
      </c>
      <c r="H152" s="4" t="s">
        <v>4055</v>
      </c>
      <c r="I152" s="4" t="s">
        <v>590</v>
      </c>
      <c r="J152" s="4"/>
      <c r="K152" s="4">
        <v>3000</v>
      </c>
      <c r="L152" s="4"/>
      <c r="M152" s="4"/>
      <c r="N152" s="4"/>
      <c r="O152" s="4">
        <v>17</v>
      </c>
      <c r="P152" s="7">
        <v>9</v>
      </c>
      <c r="Q152" s="4">
        <v>250</v>
      </c>
      <c r="R152" s="4"/>
      <c r="S152" s="4"/>
      <c r="T152" s="4">
        <v>0</v>
      </c>
      <c r="U152" s="4">
        <v>2250</v>
      </c>
      <c r="V152" s="4">
        <v>5250</v>
      </c>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row>
    <row r="153" s="1" customFormat="1" spans="1:270">
      <c r="A153" s="4" t="s">
        <v>3936</v>
      </c>
      <c r="B153" s="4" t="s">
        <v>3892</v>
      </c>
      <c r="C153" s="4"/>
      <c r="D153" s="4"/>
      <c r="E153" s="4" t="s">
        <v>3917</v>
      </c>
      <c r="F153" s="4" t="s">
        <v>3587</v>
      </c>
      <c r="G153" s="4" t="s">
        <v>3918</v>
      </c>
      <c r="H153" s="4" t="s">
        <v>4056</v>
      </c>
      <c r="I153" s="4" t="s">
        <v>590</v>
      </c>
      <c r="J153" s="4"/>
      <c r="K153" s="4">
        <v>3000</v>
      </c>
      <c r="L153" s="4"/>
      <c r="M153" s="4"/>
      <c r="N153" s="4"/>
      <c r="O153" s="4">
        <v>13</v>
      </c>
      <c r="P153" s="7">
        <v>5</v>
      </c>
      <c r="Q153" s="4">
        <v>250</v>
      </c>
      <c r="R153" s="4"/>
      <c r="S153" s="4"/>
      <c r="T153" s="4">
        <v>0</v>
      </c>
      <c r="U153" s="4">
        <v>1250</v>
      </c>
      <c r="V153" s="4">
        <v>4250</v>
      </c>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row>
    <row r="154" s="1" customFormat="1" spans="1:270">
      <c r="A154" s="4" t="s">
        <v>3936</v>
      </c>
      <c r="B154" s="4" t="s">
        <v>3892</v>
      </c>
      <c r="C154" s="4"/>
      <c r="D154" s="4"/>
      <c r="E154" s="4" t="s">
        <v>3920</v>
      </c>
      <c r="F154" s="4" t="s">
        <v>3587</v>
      </c>
      <c r="G154" s="4" t="s">
        <v>3921</v>
      </c>
      <c r="H154" s="4" t="s">
        <v>4057</v>
      </c>
      <c r="I154" s="4" t="s">
        <v>590</v>
      </c>
      <c r="J154" s="4"/>
      <c r="K154" s="4">
        <v>3000</v>
      </c>
      <c r="L154" s="4"/>
      <c r="M154" s="4"/>
      <c r="N154" s="4"/>
      <c r="O154" s="4">
        <v>11</v>
      </c>
      <c r="P154" s="7">
        <v>3</v>
      </c>
      <c r="Q154" s="4">
        <v>250</v>
      </c>
      <c r="R154" s="4"/>
      <c r="S154" s="4"/>
      <c r="T154" s="4">
        <v>0</v>
      </c>
      <c r="U154" s="4">
        <v>750</v>
      </c>
      <c r="V154" s="4">
        <v>3750</v>
      </c>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c r="HP154" s="4"/>
      <c r="HQ154" s="4"/>
      <c r="HR154" s="4"/>
      <c r="HS154" s="4"/>
      <c r="HT154" s="4"/>
      <c r="HU154" s="4"/>
      <c r="HV154" s="4"/>
      <c r="HW154" s="4"/>
      <c r="HX154" s="4"/>
      <c r="HY154" s="4"/>
      <c r="HZ154" s="4"/>
      <c r="IA154" s="4"/>
      <c r="IB154" s="4"/>
      <c r="IC154" s="4"/>
      <c r="ID154" s="4"/>
      <c r="IE154" s="4"/>
      <c r="IF154" s="4"/>
      <c r="IG154" s="4"/>
      <c r="IH154" s="4"/>
      <c r="II154" s="4"/>
      <c r="IJ154" s="4"/>
      <c r="IK154" s="4"/>
      <c r="IL154" s="4"/>
      <c r="IM154" s="4"/>
      <c r="IN154" s="4"/>
      <c r="IO154" s="4"/>
      <c r="IP154" s="4"/>
      <c r="IQ154" s="4"/>
      <c r="IR154" s="4"/>
      <c r="IS154" s="4"/>
      <c r="IT154" s="4"/>
      <c r="IU154" s="4"/>
      <c r="IV154" s="4"/>
      <c r="IW154" s="4"/>
      <c r="IX154" s="4"/>
      <c r="IY154" s="4"/>
      <c r="IZ154" s="4"/>
      <c r="JA154" s="4"/>
      <c r="JB154" s="4"/>
      <c r="JC154" s="4"/>
      <c r="JD154" s="4"/>
      <c r="JE154" s="4"/>
      <c r="JF154" s="4"/>
      <c r="JG154" s="4"/>
      <c r="JH154" s="4"/>
      <c r="JI154" s="4"/>
      <c r="JJ154" s="4"/>
    </row>
    <row r="155" s="1" customFormat="1" spans="1:270">
      <c r="A155" s="4" t="s">
        <v>3936</v>
      </c>
      <c r="B155" s="4" t="s">
        <v>3892</v>
      </c>
      <c r="C155" s="4"/>
      <c r="D155" s="4"/>
      <c r="E155" s="4" t="s">
        <v>3923</v>
      </c>
      <c r="F155" s="4" t="s">
        <v>3637</v>
      </c>
      <c r="G155" s="4" t="s">
        <v>4058</v>
      </c>
      <c r="H155" s="4" t="s">
        <v>3899</v>
      </c>
      <c r="I155" s="4" t="s">
        <v>590</v>
      </c>
      <c r="J155" s="4" t="s">
        <v>3964</v>
      </c>
      <c r="K155" s="4">
        <v>1200</v>
      </c>
      <c r="L155" s="4"/>
      <c r="M155" s="4"/>
      <c r="N155" s="4"/>
      <c r="O155" s="4"/>
      <c r="P155" s="7"/>
      <c r="Q155" s="4"/>
      <c r="R155" s="4"/>
      <c r="S155" s="4"/>
      <c r="T155" s="4">
        <v>0</v>
      </c>
      <c r="U155" s="4">
        <v>0</v>
      </c>
      <c r="V155" s="4">
        <v>1200</v>
      </c>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c r="HN155" s="4"/>
      <c r="HO155" s="4"/>
      <c r="HP155" s="4"/>
      <c r="HQ155" s="4"/>
      <c r="HR155" s="4"/>
      <c r="HS155" s="4"/>
      <c r="HT155" s="4"/>
      <c r="HU155" s="4"/>
      <c r="HV155" s="4"/>
      <c r="HW155" s="4"/>
      <c r="HX155" s="4"/>
      <c r="HY155" s="4"/>
      <c r="HZ155" s="4"/>
      <c r="IA155" s="4"/>
      <c r="IB155" s="4"/>
      <c r="IC155" s="4"/>
      <c r="ID155" s="4"/>
      <c r="IE155" s="4"/>
      <c r="IF155" s="4"/>
      <c r="IG155" s="4"/>
      <c r="IH155" s="4"/>
      <c r="II155" s="4"/>
      <c r="IJ155" s="4"/>
      <c r="IK155" s="4"/>
      <c r="IL155" s="4"/>
      <c r="IM155" s="4"/>
      <c r="IN155" s="4"/>
      <c r="IO155" s="4"/>
      <c r="IP155" s="4"/>
      <c r="IQ155" s="4"/>
      <c r="IR155" s="4"/>
      <c r="IS155" s="4"/>
      <c r="IT155" s="4"/>
      <c r="IU155" s="4"/>
      <c r="IV155" s="4"/>
      <c r="IW155" s="4"/>
      <c r="IX155" s="4"/>
      <c r="IY155" s="4"/>
      <c r="IZ155" s="4"/>
      <c r="JA155" s="4"/>
      <c r="JB155" s="4"/>
      <c r="JC155" s="4"/>
      <c r="JD155" s="4"/>
      <c r="JE155" s="4"/>
      <c r="JF155" s="4"/>
      <c r="JG155" s="4"/>
      <c r="JH155" s="4"/>
      <c r="JI155" s="4"/>
      <c r="JJ155" s="4"/>
    </row>
    <row r="156" s="1" customFormat="1" spans="1:270">
      <c r="A156" s="4" t="s">
        <v>3936</v>
      </c>
      <c r="B156" s="4" t="s">
        <v>3635</v>
      </c>
      <c r="C156" s="4"/>
      <c r="D156" s="4"/>
      <c r="E156" s="4" t="s">
        <v>3694</v>
      </c>
      <c r="F156" s="4" t="s">
        <v>3637</v>
      </c>
      <c r="G156" s="4" t="s">
        <v>3695</v>
      </c>
      <c r="H156" s="4" t="s">
        <v>4059</v>
      </c>
      <c r="I156" s="4" t="s">
        <v>590</v>
      </c>
      <c r="J156" s="4" t="s">
        <v>4060</v>
      </c>
      <c r="K156" s="4">
        <v>1200</v>
      </c>
      <c r="L156" s="4"/>
      <c r="M156" s="4"/>
      <c r="N156" s="4"/>
      <c r="O156" s="4">
        <v>15</v>
      </c>
      <c r="P156" s="7">
        <v>7</v>
      </c>
      <c r="Q156" s="4">
        <v>150</v>
      </c>
      <c r="R156" s="4"/>
      <c r="S156" s="4"/>
      <c r="T156" s="4">
        <v>0</v>
      </c>
      <c r="U156" s="4">
        <v>1050</v>
      </c>
      <c r="V156" s="4">
        <v>2250</v>
      </c>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c r="HS156" s="4"/>
      <c r="HT156" s="4"/>
      <c r="HU156" s="4"/>
      <c r="HV156" s="4"/>
      <c r="HW156" s="4"/>
      <c r="HX156" s="4"/>
      <c r="HY156" s="4"/>
      <c r="HZ156" s="4"/>
      <c r="IA156" s="4"/>
      <c r="IB156" s="4"/>
      <c r="IC156" s="4"/>
      <c r="ID156" s="4"/>
      <c r="IE156" s="4"/>
      <c r="IF156" s="4"/>
      <c r="IG156" s="4"/>
      <c r="IH156" s="4"/>
      <c r="II156" s="4"/>
      <c r="IJ156" s="4"/>
      <c r="IK156" s="4"/>
      <c r="IL156" s="4"/>
      <c r="IM156" s="4"/>
      <c r="IN156" s="4"/>
      <c r="IO156" s="4"/>
      <c r="IP156" s="4"/>
      <c r="IQ156" s="4"/>
      <c r="IR156" s="4"/>
      <c r="IS156" s="4"/>
      <c r="IT156" s="4"/>
      <c r="IU156" s="4"/>
      <c r="IV156" s="4"/>
      <c r="IW156" s="4"/>
      <c r="IX156" s="4"/>
      <c r="IY156" s="4"/>
      <c r="IZ156" s="4"/>
      <c r="JA156" s="4"/>
      <c r="JB156" s="4"/>
      <c r="JC156" s="4"/>
      <c r="JD156" s="4"/>
      <c r="JE156" s="4"/>
      <c r="JF156" s="4"/>
      <c r="JG156" s="4"/>
      <c r="JH156" s="4"/>
      <c r="JI156" s="4"/>
      <c r="JJ156" s="4"/>
    </row>
    <row r="157" s="1" customFormat="1" spans="1:270">
      <c r="A157" s="4" t="s">
        <v>3936</v>
      </c>
      <c r="B157" s="4" t="s">
        <v>3635</v>
      </c>
      <c r="C157" s="4"/>
      <c r="D157" s="4"/>
      <c r="E157" s="4" t="s">
        <v>3641</v>
      </c>
      <c r="F157" s="4" t="s">
        <v>3637</v>
      </c>
      <c r="G157" s="4" t="s">
        <v>3642</v>
      </c>
      <c r="H157" s="4" t="s">
        <v>4061</v>
      </c>
      <c r="I157" s="4" t="s">
        <v>590</v>
      </c>
      <c r="J157" s="4" t="s">
        <v>4062</v>
      </c>
      <c r="K157" s="4">
        <v>1200</v>
      </c>
      <c r="L157" s="4"/>
      <c r="M157" s="4"/>
      <c r="N157" s="4"/>
      <c r="O157" s="4">
        <v>16</v>
      </c>
      <c r="P157" s="7">
        <v>6</v>
      </c>
      <c r="Q157" s="4">
        <v>150</v>
      </c>
      <c r="R157" s="4"/>
      <c r="S157" s="4"/>
      <c r="T157" s="4">
        <v>0</v>
      </c>
      <c r="U157" s="4">
        <v>900</v>
      </c>
      <c r="V157" s="4">
        <v>2100</v>
      </c>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c r="HT157" s="4"/>
      <c r="HU157" s="4"/>
      <c r="HV157" s="4"/>
      <c r="HW157" s="4"/>
      <c r="HX157" s="4"/>
      <c r="HY157" s="4"/>
      <c r="HZ157" s="4"/>
      <c r="IA157" s="4"/>
      <c r="IB157" s="4"/>
      <c r="IC157" s="4"/>
      <c r="ID157" s="4"/>
      <c r="IE157" s="4"/>
      <c r="IF157" s="4"/>
      <c r="IG157" s="4"/>
      <c r="IH157" s="4"/>
      <c r="II157" s="4"/>
      <c r="IJ157" s="4"/>
      <c r="IK157" s="4"/>
      <c r="IL157" s="4"/>
      <c r="IM157" s="4"/>
      <c r="IN157" s="4"/>
      <c r="IO157" s="4"/>
      <c r="IP157" s="4"/>
      <c r="IQ157" s="4"/>
      <c r="IR157" s="4"/>
      <c r="IS157" s="4"/>
      <c r="IT157" s="4"/>
      <c r="IU157" s="4"/>
      <c r="IV157" s="4"/>
      <c r="IW157" s="4"/>
      <c r="IX157" s="4"/>
      <c r="IY157" s="4"/>
      <c r="IZ157" s="4"/>
      <c r="JA157" s="4"/>
      <c r="JB157" s="4"/>
      <c r="JC157" s="4"/>
      <c r="JD157" s="4"/>
      <c r="JE157" s="4"/>
      <c r="JF157" s="4"/>
      <c r="JG157" s="4"/>
      <c r="JH157" s="4"/>
      <c r="JI157" s="4"/>
      <c r="JJ157" s="4"/>
    </row>
    <row r="158" s="1" customFormat="1" spans="1:270">
      <c r="A158" s="4" t="s">
        <v>3936</v>
      </c>
      <c r="B158" s="4" t="s">
        <v>3635</v>
      </c>
      <c r="C158" s="4"/>
      <c r="D158" s="4"/>
      <c r="E158" s="4" t="s">
        <v>3645</v>
      </c>
      <c r="F158" s="4" t="s">
        <v>3637</v>
      </c>
      <c r="G158" s="4" t="s">
        <v>3646</v>
      </c>
      <c r="H158" s="4" t="s">
        <v>4063</v>
      </c>
      <c r="I158" s="4" t="s">
        <v>590</v>
      </c>
      <c r="J158" s="4" t="s">
        <v>4064</v>
      </c>
      <c r="K158" s="4">
        <v>1200</v>
      </c>
      <c r="L158" s="4">
        <v>138</v>
      </c>
      <c r="M158" s="4">
        <v>38</v>
      </c>
      <c r="N158" s="4">
        <v>20</v>
      </c>
      <c r="O158" s="4">
        <v>17</v>
      </c>
      <c r="P158" s="7">
        <v>9</v>
      </c>
      <c r="Q158" s="4">
        <v>150</v>
      </c>
      <c r="R158" s="4"/>
      <c r="S158" s="4"/>
      <c r="T158" s="4">
        <v>760</v>
      </c>
      <c r="U158" s="4">
        <v>1350</v>
      </c>
      <c r="V158" s="4">
        <v>3310</v>
      </c>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c r="IA158" s="4"/>
      <c r="IB158" s="4"/>
      <c r="IC158" s="4"/>
      <c r="ID158" s="4"/>
      <c r="IE158" s="4"/>
      <c r="IF158" s="4"/>
      <c r="IG158" s="4"/>
      <c r="IH158" s="4"/>
      <c r="II158" s="4"/>
      <c r="IJ158" s="4"/>
      <c r="IK158" s="4"/>
      <c r="IL158" s="4"/>
      <c r="IM158" s="4"/>
      <c r="IN158" s="4"/>
      <c r="IO158" s="4"/>
      <c r="IP158" s="4"/>
      <c r="IQ158" s="4"/>
      <c r="IR158" s="4"/>
      <c r="IS158" s="4"/>
      <c r="IT158" s="4"/>
      <c r="IU158" s="4"/>
      <c r="IV158" s="4"/>
      <c r="IW158" s="4"/>
      <c r="IX158" s="4"/>
      <c r="IY158" s="4"/>
      <c r="IZ158" s="4"/>
      <c r="JA158" s="4"/>
      <c r="JB158" s="4"/>
      <c r="JC158" s="4"/>
      <c r="JD158" s="4"/>
      <c r="JE158" s="4"/>
      <c r="JF158" s="4"/>
      <c r="JG158" s="4"/>
      <c r="JH158" s="4"/>
      <c r="JI158" s="4"/>
      <c r="JJ158" s="4"/>
    </row>
    <row r="159" s="1" customFormat="1" spans="1:270">
      <c r="A159" s="4" t="s">
        <v>3936</v>
      </c>
      <c r="B159" s="4" t="s">
        <v>3635</v>
      </c>
      <c r="C159" s="4"/>
      <c r="D159" s="4"/>
      <c r="E159" s="4" t="s">
        <v>3931</v>
      </c>
      <c r="F159" s="4" t="s">
        <v>3637</v>
      </c>
      <c r="G159" s="4" t="s">
        <v>3932</v>
      </c>
      <c r="H159" s="4" t="s">
        <v>4065</v>
      </c>
      <c r="I159" s="4" t="s">
        <v>590</v>
      </c>
      <c r="J159" s="4" t="s">
        <v>4066</v>
      </c>
      <c r="K159" s="4">
        <v>1200</v>
      </c>
      <c r="L159" s="4"/>
      <c r="M159" s="4"/>
      <c r="N159" s="4"/>
      <c r="O159" s="4">
        <v>14</v>
      </c>
      <c r="P159" s="7">
        <v>4</v>
      </c>
      <c r="Q159" s="4">
        <v>150</v>
      </c>
      <c r="R159" s="4"/>
      <c r="S159" s="4"/>
      <c r="T159" s="4">
        <v>0</v>
      </c>
      <c r="U159" s="4">
        <v>600</v>
      </c>
      <c r="V159" s="4">
        <v>1800</v>
      </c>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c r="IA159" s="4"/>
      <c r="IB159" s="4"/>
      <c r="IC159" s="4"/>
      <c r="ID159" s="4"/>
      <c r="IE159" s="4"/>
      <c r="IF159" s="4"/>
      <c r="IG159" s="4"/>
      <c r="IH159" s="4"/>
      <c r="II159" s="4"/>
      <c r="IJ159" s="4"/>
      <c r="IK159" s="4"/>
      <c r="IL159" s="4"/>
      <c r="IM159" s="4"/>
      <c r="IN159" s="4"/>
      <c r="IO159" s="4"/>
      <c r="IP159" s="4"/>
      <c r="IQ159" s="4"/>
      <c r="IR159" s="4"/>
      <c r="IS159" s="4"/>
      <c r="IT159" s="4"/>
      <c r="IU159" s="4"/>
      <c r="IV159" s="4"/>
      <c r="IW159" s="4"/>
      <c r="IX159" s="4"/>
      <c r="IY159" s="4"/>
      <c r="IZ159" s="4"/>
      <c r="JA159" s="4"/>
      <c r="JB159" s="4"/>
      <c r="JC159" s="4"/>
      <c r="JD159" s="4"/>
      <c r="JE159" s="4"/>
      <c r="JF159" s="4"/>
      <c r="JG159" s="4"/>
      <c r="JH159" s="4"/>
      <c r="JI159" s="4"/>
      <c r="JJ159" s="4"/>
    </row>
    <row r="160" s="1" customFormat="1" spans="1:270">
      <c r="A160" s="4" t="s">
        <v>3936</v>
      </c>
      <c r="B160" s="4" t="s">
        <v>3635</v>
      </c>
      <c r="C160" s="4"/>
      <c r="D160" s="4"/>
      <c r="E160" s="4" t="s">
        <v>4067</v>
      </c>
      <c r="F160" s="4" t="s">
        <v>3637</v>
      </c>
      <c r="G160" s="4" t="s">
        <v>4068</v>
      </c>
      <c r="H160" s="4" t="s">
        <v>4034</v>
      </c>
      <c r="I160" s="4" t="s">
        <v>590</v>
      </c>
      <c r="J160" s="4" t="s">
        <v>3962</v>
      </c>
      <c r="K160" s="4">
        <v>1200</v>
      </c>
      <c r="L160" s="4"/>
      <c r="M160" s="4"/>
      <c r="N160" s="4"/>
      <c r="O160" s="4">
        <v>13</v>
      </c>
      <c r="P160" s="7">
        <v>5</v>
      </c>
      <c r="Q160" s="4">
        <v>150</v>
      </c>
      <c r="R160" s="4"/>
      <c r="S160" s="4"/>
      <c r="T160" s="4">
        <v>0</v>
      </c>
      <c r="U160" s="4">
        <v>750</v>
      </c>
      <c r="V160" s="4">
        <v>1950</v>
      </c>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c r="HT160" s="4"/>
      <c r="HU160" s="4"/>
      <c r="HV160" s="4"/>
      <c r="HW160" s="4"/>
      <c r="HX160" s="4"/>
      <c r="HY160" s="4"/>
      <c r="HZ160" s="4"/>
      <c r="IA160" s="4"/>
      <c r="IB160" s="4"/>
      <c r="IC160" s="4"/>
      <c r="ID160" s="4"/>
      <c r="IE160" s="4"/>
      <c r="IF160" s="4"/>
      <c r="IG160" s="4"/>
      <c r="IH160" s="4"/>
      <c r="II160" s="4"/>
      <c r="IJ160" s="4"/>
      <c r="IK160" s="4"/>
      <c r="IL160" s="4"/>
      <c r="IM160" s="4"/>
      <c r="IN160" s="4"/>
      <c r="IO160" s="4"/>
      <c r="IP160" s="4"/>
      <c r="IQ160" s="4"/>
      <c r="IR160" s="4"/>
      <c r="IS160" s="4"/>
      <c r="IT160" s="4"/>
      <c r="IU160" s="4"/>
      <c r="IV160" s="4"/>
      <c r="IW160" s="4"/>
      <c r="IX160" s="4"/>
      <c r="IY160" s="4"/>
      <c r="IZ160" s="4"/>
      <c r="JA160" s="4"/>
      <c r="JB160" s="4"/>
      <c r="JC160" s="4"/>
      <c r="JD160" s="4"/>
      <c r="JE160" s="4"/>
      <c r="JF160" s="4"/>
      <c r="JG160" s="4"/>
      <c r="JH160" s="4"/>
      <c r="JI160" s="4"/>
      <c r="JJ160" s="4"/>
    </row>
    <row r="161" s="1" customFormat="1" spans="1:270">
      <c r="A161" s="4" t="s">
        <v>3936</v>
      </c>
      <c r="B161" s="4" t="s">
        <v>3635</v>
      </c>
      <c r="C161" s="4"/>
      <c r="D161" s="4"/>
      <c r="E161" s="4" t="s">
        <v>4069</v>
      </c>
      <c r="F161" s="4" t="s">
        <v>3637</v>
      </c>
      <c r="G161" s="4" t="s">
        <v>4070</v>
      </c>
      <c r="H161" s="4" t="s">
        <v>3926</v>
      </c>
      <c r="I161" s="4" t="s">
        <v>590</v>
      </c>
      <c r="J161" s="4" t="s">
        <v>4071</v>
      </c>
      <c r="K161" s="4">
        <v>1200</v>
      </c>
      <c r="L161" s="4"/>
      <c r="M161" s="4"/>
      <c r="N161" s="4"/>
      <c r="O161" s="4"/>
      <c r="P161" s="7"/>
      <c r="Q161" s="4"/>
      <c r="R161" s="4"/>
      <c r="S161" s="4"/>
      <c r="T161" s="4">
        <v>0</v>
      </c>
      <c r="U161" s="4">
        <v>0</v>
      </c>
      <c r="V161" s="4">
        <v>1200</v>
      </c>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c r="HT161" s="4"/>
      <c r="HU161" s="4"/>
      <c r="HV161" s="4"/>
      <c r="HW161" s="4"/>
      <c r="HX161" s="4"/>
      <c r="HY161" s="4"/>
      <c r="HZ161" s="4"/>
      <c r="IA161" s="4"/>
      <c r="IB161" s="4"/>
      <c r="IC161" s="4"/>
      <c r="ID161" s="4"/>
      <c r="IE161" s="4"/>
      <c r="IF161" s="4"/>
      <c r="IG161" s="4"/>
      <c r="IH161" s="4"/>
      <c r="II161" s="4"/>
      <c r="IJ161" s="4"/>
      <c r="IK161" s="4"/>
      <c r="IL161" s="4"/>
      <c r="IM161" s="4"/>
      <c r="IN161" s="4"/>
      <c r="IO161" s="4"/>
      <c r="IP161" s="4"/>
      <c r="IQ161" s="4"/>
      <c r="IR161" s="4"/>
      <c r="IS161" s="4"/>
      <c r="IT161" s="4"/>
      <c r="IU161" s="4"/>
      <c r="IV161" s="4"/>
      <c r="IW161" s="4"/>
      <c r="IX161" s="4"/>
      <c r="IY161" s="4"/>
      <c r="IZ161" s="4"/>
      <c r="JA161" s="4"/>
      <c r="JB161" s="4"/>
      <c r="JC161" s="4"/>
      <c r="JD161" s="4"/>
      <c r="JE161" s="4"/>
      <c r="JF161" s="4"/>
      <c r="JG161" s="4"/>
      <c r="JH161" s="4"/>
      <c r="JI161" s="4"/>
      <c r="JJ161" s="4"/>
    </row>
    <row r="162" s="1" customFormat="1" spans="1:270">
      <c r="A162" s="4" t="s">
        <v>3936</v>
      </c>
      <c r="B162" s="4" t="s">
        <v>3635</v>
      </c>
      <c r="C162" s="4"/>
      <c r="D162" s="4"/>
      <c r="E162" s="4" t="s">
        <v>4072</v>
      </c>
      <c r="F162" s="4" t="s">
        <v>3637</v>
      </c>
      <c r="G162" s="4" t="s">
        <v>4073</v>
      </c>
      <c r="H162" s="4" t="s">
        <v>3926</v>
      </c>
      <c r="I162" s="4" t="s">
        <v>590</v>
      </c>
      <c r="J162" s="4" t="s">
        <v>4071</v>
      </c>
      <c r="K162" s="4">
        <v>1200</v>
      </c>
      <c r="L162" s="4"/>
      <c r="M162" s="4"/>
      <c r="N162" s="4"/>
      <c r="O162" s="4"/>
      <c r="P162" s="7"/>
      <c r="Q162" s="4"/>
      <c r="R162" s="4"/>
      <c r="S162" s="4"/>
      <c r="T162" s="4">
        <v>0</v>
      </c>
      <c r="U162" s="4">
        <v>0</v>
      </c>
      <c r="V162" s="4">
        <v>1200</v>
      </c>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c r="HT162" s="4"/>
      <c r="HU162" s="4"/>
      <c r="HV162" s="4"/>
      <c r="HW162" s="4"/>
      <c r="HX162" s="4"/>
      <c r="HY162" s="4"/>
      <c r="HZ162" s="4"/>
      <c r="IA162" s="4"/>
      <c r="IB162" s="4"/>
      <c r="IC162" s="4"/>
      <c r="ID162" s="4"/>
      <c r="IE162" s="4"/>
      <c r="IF162" s="4"/>
      <c r="IG162" s="4"/>
      <c r="IH162" s="4"/>
      <c r="II162" s="4"/>
      <c r="IJ162" s="4"/>
      <c r="IK162" s="4"/>
      <c r="IL162" s="4"/>
      <c r="IM162" s="4"/>
      <c r="IN162" s="4"/>
      <c r="IO162" s="4"/>
      <c r="IP162" s="4"/>
      <c r="IQ162" s="4"/>
      <c r="IR162" s="4"/>
      <c r="IS162" s="4"/>
      <c r="IT162" s="4"/>
      <c r="IU162" s="4"/>
      <c r="IV162" s="4"/>
      <c r="IW162" s="4"/>
      <c r="IX162" s="4"/>
      <c r="IY162" s="4"/>
      <c r="IZ162" s="4"/>
      <c r="JA162" s="4"/>
      <c r="JB162" s="4"/>
      <c r="JC162" s="4"/>
      <c r="JD162" s="4"/>
      <c r="JE162" s="4"/>
      <c r="JF162" s="4"/>
      <c r="JG162" s="4"/>
      <c r="JH162" s="4"/>
      <c r="JI162" s="4"/>
      <c r="JJ162" s="4"/>
    </row>
    <row r="163" s="1" customFormat="1" spans="1:270">
      <c r="A163" s="4" t="s">
        <v>3936</v>
      </c>
      <c r="B163" s="4" t="s">
        <v>3635</v>
      </c>
      <c r="C163" s="4"/>
      <c r="D163" s="4"/>
      <c r="E163" s="4" t="s">
        <v>4074</v>
      </c>
      <c r="F163" s="4" t="s">
        <v>3637</v>
      </c>
      <c r="G163" s="4" t="s">
        <v>4075</v>
      </c>
      <c r="H163" s="4" t="s">
        <v>3926</v>
      </c>
      <c r="I163" s="4" t="s">
        <v>590</v>
      </c>
      <c r="J163" s="4" t="s">
        <v>4071</v>
      </c>
      <c r="K163" s="4">
        <v>1200</v>
      </c>
      <c r="L163" s="4"/>
      <c r="M163" s="4"/>
      <c r="N163" s="4"/>
      <c r="O163" s="4"/>
      <c r="P163" s="7"/>
      <c r="Q163" s="4"/>
      <c r="R163" s="4"/>
      <c r="S163" s="4"/>
      <c r="T163" s="4">
        <v>0</v>
      </c>
      <c r="U163" s="4">
        <v>0</v>
      </c>
      <c r="V163" s="4">
        <v>1200</v>
      </c>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c r="IA163" s="4"/>
      <c r="IB163" s="4"/>
      <c r="IC163" s="4"/>
      <c r="ID163" s="4"/>
      <c r="IE163" s="4"/>
      <c r="IF163" s="4"/>
      <c r="IG163" s="4"/>
      <c r="IH163" s="4"/>
      <c r="II163" s="4"/>
      <c r="IJ163" s="4"/>
      <c r="IK163" s="4"/>
      <c r="IL163" s="4"/>
      <c r="IM163" s="4"/>
      <c r="IN163" s="4"/>
      <c r="IO163" s="4"/>
      <c r="IP163" s="4"/>
      <c r="IQ163" s="4"/>
      <c r="IR163" s="4"/>
      <c r="IS163" s="4"/>
      <c r="IT163" s="4"/>
      <c r="IU163" s="4"/>
      <c r="IV163" s="4"/>
      <c r="IW163" s="4"/>
      <c r="IX163" s="4"/>
      <c r="IY163" s="4"/>
      <c r="IZ163" s="4"/>
      <c r="JA163" s="4"/>
      <c r="JB163" s="4"/>
      <c r="JC163" s="4"/>
      <c r="JD163" s="4"/>
      <c r="JE163" s="4"/>
      <c r="JF163" s="4"/>
      <c r="JG163" s="4"/>
      <c r="JH163" s="4"/>
      <c r="JI163" s="4"/>
      <c r="JJ163" s="4"/>
    </row>
    <row r="164" s="1" customFormat="1" spans="1:270">
      <c r="A164" s="4" t="s">
        <v>3936</v>
      </c>
      <c r="B164" s="4" t="s">
        <v>3635</v>
      </c>
      <c r="C164" s="4"/>
      <c r="D164" s="4"/>
      <c r="E164" s="4" t="s">
        <v>4076</v>
      </c>
      <c r="F164" s="4" t="s">
        <v>3637</v>
      </c>
      <c r="G164" s="4" t="s">
        <v>4077</v>
      </c>
      <c r="H164" s="4" t="s">
        <v>4078</v>
      </c>
      <c r="I164" s="4" t="s">
        <v>590</v>
      </c>
      <c r="J164" s="4" t="s">
        <v>4079</v>
      </c>
      <c r="K164" s="4">
        <v>1200</v>
      </c>
      <c r="L164" s="4"/>
      <c r="M164" s="4"/>
      <c r="N164" s="4"/>
      <c r="O164" s="4">
        <v>10</v>
      </c>
      <c r="P164" s="7">
        <v>2</v>
      </c>
      <c r="Q164" s="4">
        <v>150</v>
      </c>
      <c r="R164" s="4"/>
      <c r="S164" s="4"/>
      <c r="T164" s="4">
        <v>0</v>
      </c>
      <c r="U164" s="4">
        <v>300</v>
      </c>
      <c r="V164" s="4">
        <v>1500</v>
      </c>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c r="IA164" s="4"/>
      <c r="IB164" s="4"/>
      <c r="IC164" s="4"/>
      <c r="ID164" s="4"/>
      <c r="IE164" s="4"/>
      <c r="IF164" s="4"/>
      <c r="IG164" s="4"/>
      <c r="IH164" s="4"/>
      <c r="II164" s="4"/>
      <c r="IJ164" s="4"/>
      <c r="IK164" s="4"/>
      <c r="IL164" s="4"/>
      <c r="IM164" s="4"/>
      <c r="IN164" s="4"/>
      <c r="IO164" s="4"/>
      <c r="IP164" s="4"/>
      <c r="IQ164" s="4"/>
      <c r="IR164" s="4"/>
      <c r="IS164" s="4"/>
      <c r="IT164" s="4"/>
      <c r="IU164" s="4"/>
      <c r="IV164" s="4"/>
      <c r="IW164" s="4"/>
      <c r="IX164" s="4"/>
      <c r="IY164" s="4"/>
      <c r="IZ164" s="4"/>
      <c r="JA164" s="4"/>
      <c r="JB164" s="4"/>
      <c r="JC164" s="4"/>
      <c r="JD164" s="4"/>
      <c r="JE164" s="4"/>
      <c r="JF164" s="4"/>
      <c r="JG164" s="4"/>
      <c r="JH164" s="4"/>
      <c r="JI164" s="4"/>
      <c r="JJ164" s="4"/>
    </row>
    <row r="165" s="1" customFormat="1" spans="1:270">
      <c r="A165" s="4" t="s">
        <v>3936</v>
      </c>
      <c r="B165" s="4" t="s">
        <v>3635</v>
      </c>
      <c r="C165" s="4"/>
      <c r="D165" s="4"/>
      <c r="E165" s="4" t="s">
        <v>4080</v>
      </c>
      <c r="F165" s="4" t="s">
        <v>3637</v>
      </c>
      <c r="G165" s="4" t="s">
        <v>4081</v>
      </c>
      <c r="H165" s="4" t="s">
        <v>4050</v>
      </c>
      <c r="I165" s="4" t="s">
        <v>590</v>
      </c>
      <c r="J165" s="4" t="s">
        <v>4082</v>
      </c>
      <c r="K165" s="4">
        <v>1200</v>
      </c>
      <c r="L165" s="4"/>
      <c r="M165" s="4"/>
      <c r="N165" s="4"/>
      <c r="O165" s="4">
        <v>15</v>
      </c>
      <c r="P165" s="7">
        <v>7</v>
      </c>
      <c r="Q165" s="4">
        <v>150</v>
      </c>
      <c r="R165" s="4"/>
      <c r="S165" s="4"/>
      <c r="T165" s="4">
        <v>0</v>
      </c>
      <c r="U165" s="4">
        <v>1050</v>
      </c>
      <c r="V165" s="4">
        <v>2250</v>
      </c>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c r="IA165" s="4"/>
      <c r="IB165" s="4"/>
      <c r="IC165" s="4"/>
      <c r="ID165" s="4"/>
      <c r="IE165" s="4"/>
      <c r="IF165" s="4"/>
      <c r="IG165" s="4"/>
      <c r="IH165" s="4"/>
      <c r="II165" s="4"/>
      <c r="IJ165" s="4"/>
      <c r="IK165" s="4"/>
      <c r="IL165" s="4"/>
      <c r="IM165" s="4"/>
      <c r="IN165" s="4"/>
      <c r="IO165" s="4"/>
      <c r="IP165" s="4"/>
      <c r="IQ165" s="4"/>
      <c r="IR165" s="4"/>
      <c r="IS165" s="4"/>
      <c r="IT165" s="4"/>
      <c r="IU165" s="4"/>
      <c r="IV165" s="4"/>
      <c r="IW165" s="4"/>
      <c r="IX165" s="4"/>
      <c r="IY165" s="4"/>
      <c r="IZ165" s="4"/>
      <c r="JA165" s="4"/>
      <c r="JB165" s="4"/>
      <c r="JC165" s="4"/>
      <c r="JD165" s="4"/>
      <c r="JE165" s="4"/>
      <c r="JF165" s="4"/>
      <c r="JG165" s="4"/>
      <c r="JH165" s="4"/>
      <c r="JI165" s="4"/>
      <c r="JJ165" s="4"/>
    </row>
    <row r="166" s="1" customFormat="1" ht="19.1" customHeight="1" spans="1:270">
      <c r="A166" s="8" t="s">
        <v>4083</v>
      </c>
      <c r="B166" s="8"/>
      <c r="C166" s="8"/>
      <c r="D166" s="8"/>
      <c r="E166" s="8"/>
      <c r="F166" s="8"/>
      <c r="G166" s="8"/>
      <c r="H166" s="8"/>
      <c r="I166" s="8"/>
      <c r="J166" s="8"/>
      <c r="K166" s="8"/>
      <c r="L166" s="8"/>
      <c r="M166" s="8"/>
      <c r="N166" s="8"/>
      <c r="O166" s="8"/>
      <c r="P166" s="8"/>
      <c r="Q166" s="8"/>
      <c r="R166" s="8"/>
      <c r="S166" s="8"/>
      <c r="T166" s="8"/>
      <c r="U166" s="8"/>
      <c r="V166" s="8"/>
      <c r="W166" s="8"/>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c r="IA166" s="4"/>
      <c r="IB166" s="4"/>
      <c r="IC166" s="4"/>
      <c r="ID166" s="4"/>
      <c r="IE166" s="4"/>
      <c r="IF166" s="4"/>
      <c r="IG166" s="4"/>
      <c r="IH166" s="4"/>
      <c r="II166" s="4"/>
      <c r="IJ166" s="4"/>
      <c r="IK166" s="4"/>
      <c r="IL166" s="4"/>
      <c r="IM166" s="4"/>
      <c r="IN166" s="4"/>
      <c r="IO166" s="4"/>
      <c r="IP166" s="4"/>
      <c r="IQ166" s="4"/>
      <c r="IR166" s="4"/>
      <c r="IS166" s="4"/>
      <c r="IT166" s="4"/>
      <c r="IU166" s="4"/>
      <c r="IV166" s="4"/>
      <c r="IW166" s="4"/>
      <c r="IX166" s="4"/>
      <c r="IY166" s="4"/>
      <c r="IZ166" s="4"/>
      <c r="JA166" s="4"/>
      <c r="JB166" s="4"/>
      <c r="JC166" s="4"/>
      <c r="JD166" s="4"/>
      <c r="JE166" s="4"/>
      <c r="JF166" s="4"/>
      <c r="JG166" s="4"/>
      <c r="JH166" s="4"/>
      <c r="JI166" s="4"/>
      <c r="JJ166" s="4"/>
    </row>
    <row r="167" s="1" customFormat="1" spans="1:270">
      <c r="A167" s="4" t="s">
        <v>4084</v>
      </c>
      <c r="B167" s="4" t="s">
        <v>3584</v>
      </c>
      <c r="C167" s="4" t="s">
        <v>2472</v>
      </c>
      <c r="D167" s="4" t="s">
        <v>3599</v>
      </c>
      <c r="E167" s="4" t="s">
        <v>3704</v>
      </c>
      <c r="F167" s="4" t="s">
        <v>589</v>
      </c>
      <c r="G167" s="4" t="s">
        <v>3705</v>
      </c>
      <c r="H167" s="4" t="s">
        <v>4085</v>
      </c>
      <c r="I167" s="4" t="s">
        <v>590</v>
      </c>
      <c r="J167" s="4" t="s">
        <v>4086</v>
      </c>
      <c r="K167" s="4">
        <v>3500</v>
      </c>
      <c r="L167" s="4"/>
      <c r="M167" s="4"/>
      <c r="N167" s="4"/>
      <c r="O167" s="4"/>
      <c r="P167" s="7">
        <v>8</v>
      </c>
      <c r="Q167" s="4">
        <v>250</v>
      </c>
      <c r="R167" s="4"/>
      <c r="S167" s="4"/>
      <c r="T167" s="4">
        <v>0</v>
      </c>
      <c r="U167" s="4">
        <v>2000</v>
      </c>
      <c r="V167" s="4">
        <v>5500</v>
      </c>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c r="IA167" s="4"/>
      <c r="IB167" s="4"/>
      <c r="IC167" s="4"/>
      <c r="ID167" s="4"/>
      <c r="IE167" s="4"/>
      <c r="IF167" s="4"/>
      <c r="IG167" s="4"/>
      <c r="IH167" s="4"/>
      <c r="II167" s="4"/>
      <c r="IJ167" s="4"/>
      <c r="IK167" s="4"/>
      <c r="IL167" s="4"/>
      <c r="IM167" s="4"/>
      <c r="IN167" s="4"/>
      <c r="IO167" s="4"/>
      <c r="IP167" s="4"/>
      <c r="IQ167" s="4"/>
      <c r="IR167" s="4"/>
      <c r="IS167" s="4"/>
      <c r="IT167" s="4"/>
      <c r="IU167" s="4"/>
      <c r="IV167" s="4"/>
      <c r="IW167" s="4"/>
      <c r="IX167" s="4"/>
      <c r="IY167" s="4"/>
      <c r="IZ167" s="4"/>
      <c r="JA167" s="4"/>
      <c r="JB167" s="4"/>
      <c r="JC167" s="4"/>
      <c r="JD167" s="4"/>
      <c r="JE167" s="4"/>
      <c r="JF167" s="4"/>
      <c r="JG167" s="4"/>
      <c r="JH167" s="4"/>
      <c r="JI167" s="4"/>
      <c r="JJ167" s="4"/>
    </row>
    <row r="168" s="1" customFormat="1" spans="1:270">
      <c r="A168" s="4" t="s">
        <v>4084</v>
      </c>
      <c r="B168" s="4" t="s">
        <v>3584</v>
      </c>
      <c r="C168" s="4" t="s">
        <v>2352</v>
      </c>
      <c r="D168" s="4" t="s">
        <v>3654</v>
      </c>
      <c r="E168" s="4" t="s">
        <v>3708</v>
      </c>
      <c r="F168" s="4" t="s">
        <v>3637</v>
      </c>
      <c r="G168" s="4" t="s">
        <v>3709</v>
      </c>
      <c r="H168" s="4" t="s">
        <v>4087</v>
      </c>
      <c r="I168" s="4" t="s">
        <v>590</v>
      </c>
      <c r="J168" s="4" t="s">
        <v>4088</v>
      </c>
      <c r="K168" s="4">
        <v>1200</v>
      </c>
      <c r="L168" s="4"/>
      <c r="M168" s="4"/>
      <c r="N168" s="4"/>
      <c r="O168" s="4"/>
      <c r="P168" s="7"/>
      <c r="Q168" s="4"/>
      <c r="R168" s="4">
        <v>10</v>
      </c>
      <c r="S168" s="4"/>
      <c r="T168" s="4">
        <v>0</v>
      </c>
      <c r="U168" s="4">
        <v>0</v>
      </c>
      <c r="V168" s="4">
        <v>1210</v>
      </c>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c r="IA168" s="4"/>
      <c r="IB168" s="4"/>
      <c r="IC168" s="4"/>
      <c r="ID168" s="4"/>
      <c r="IE168" s="4"/>
      <c r="IF168" s="4"/>
      <c r="IG168" s="4"/>
      <c r="IH168" s="4"/>
      <c r="II168" s="4"/>
      <c r="IJ168" s="4"/>
      <c r="IK168" s="4"/>
      <c r="IL168" s="4"/>
      <c r="IM168" s="4"/>
      <c r="IN168" s="4"/>
      <c r="IO168" s="4"/>
      <c r="IP168" s="4"/>
      <c r="IQ168" s="4"/>
      <c r="IR168" s="4"/>
      <c r="IS168" s="4"/>
      <c r="IT168" s="4"/>
      <c r="IU168" s="4"/>
      <c r="IV168" s="4"/>
      <c r="IW168" s="4"/>
      <c r="IX168" s="4"/>
      <c r="IY168" s="4"/>
      <c r="IZ168" s="4"/>
      <c r="JA168" s="4"/>
      <c r="JB168" s="4"/>
      <c r="JC168" s="4"/>
      <c r="JD168" s="4"/>
      <c r="JE168" s="4"/>
      <c r="JF168" s="4"/>
      <c r="JG168" s="4"/>
      <c r="JH168" s="4"/>
      <c r="JI168" s="4"/>
      <c r="JJ168" s="4"/>
    </row>
    <row r="169" s="1" customFormat="1" spans="1:270">
      <c r="A169" s="4" t="s">
        <v>4084</v>
      </c>
      <c r="B169" s="4" t="s">
        <v>3584</v>
      </c>
      <c r="C169" s="4" t="s">
        <v>2440</v>
      </c>
      <c r="D169" s="4" t="s">
        <v>3712</v>
      </c>
      <c r="E169" s="4" t="s">
        <v>3713</v>
      </c>
      <c r="F169" s="4" t="s">
        <v>589</v>
      </c>
      <c r="G169" s="4" t="s">
        <v>3714</v>
      </c>
      <c r="H169" s="4" t="s">
        <v>4089</v>
      </c>
      <c r="I169" s="4" t="s">
        <v>590</v>
      </c>
      <c r="J169" s="4" t="s">
        <v>4090</v>
      </c>
      <c r="K169" s="4">
        <v>3500</v>
      </c>
      <c r="L169" s="4"/>
      <c r="M169" s="4"/>
      <c r="N169" s="4"/>
      <c r="O169" s="4">
        <v>17</v>
      </c>
      <c r="P169" s="7">
        <v>9</v>
      </c>
      <c r="Q169" s="4">
        <v>250</v>
      </c>
      <c r="R169" s="4"/>
      <c r="S169" s="4">
        <v>30</v>
      </c>
      <c r="T169" s="4">
        <v>0</v>
      </c>
      <c r="U169" s="4">
        <v>2250</v>
      </c>
      <c r="V169" s="4">
        <v>5780</v>
      </c>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c r="IA169" s="4"/>
      <c r="IB169" s="4"/>
      <c r="IC169" s="4"/>
      <c r="ID169" s="4"/>
      <c r="IE169" s="4"/>
      <c r="IF169" s="4"/>
      <c r="IG169" s="4"/>
      <c r="IH169" s="4"/>
      <c r="II169" s="4"/>
      <c r="IJ169" s="4"/>
      <c r="IK169" s="4"/>
      <c r="IL169" s="4"/>
      <c r="IM169" s="4"/>
      <c r="IN169" s="4"/>
      <c r="IO169" s="4"/>
      <c r="IP169" s="4"/>
      <c r="IQ169" s="4"/>
      <c r="IR169" s="4"/>
      <c r="IS169" s="4"/>
      <c r="IT169" s="4"/>
      <c r="IU169" s="4"/>
      <c r="IV169" s="4"/>
      <c r="IW169" s="4"/>
      <c r="IX169" s="4"/>
      <c r="IY169" s="4"/>
      <c r="IZ169" s="4"/>
      <c r="JA169" s="4"/>
      <c r="JB169" s="4"/>
      <c r="JC169" s="4"/>
      <c r="JD169" s="4"/>
      <c r="JE169" s="4"/>
      <c r="JF169" s="4"/>
      <c r="JG169" s="4"/>
      <c r="JH169" s="4"/>
      <c r="JI169" s="4"/>
      <c r="JJ169" s="4"/>
    </row>
    <row r="170" s="1" customFormat="1" spans="1:270">
      <c r="A170" s="4" t="s">
        <v>4084</v>
      </c>
      <c r="B170" s="4" t="s">
        <v>3584</v>
      </c>
      <c r="C170" s="4" t="s">
        <v>2328</v>
      </c>
      <c r="D170" s="4"/>
      <c r="E170" s="4" t="s">
        <v>3717</v>
      </c>
      <c r="F170" s="4" t="s">
        <v>3637</v>
      </c>
      <c r="G170" s="4" t="s">
        <v>3718</v>
      </c>
      <c r="H170" s="4" t="s">
        <v>4091</v>
      </c>
      <c r="I170" s="4" t="s">
        <v>590</v>
      </c>
      <c r="J170" s="4" t="s">
        <v>3838</v>
      </c>
      <c r="K170" s="4">
        <v>1200</v>
      </c>
      <c r="L170" s="4"/>
      <c r="M170" s="4"/>
      <c r="N170" s="4"/>
      <c r="O170" s="4"/>
      <c r="P170" s="7"/>
      <c r="Q170" s="4"/>
      <c r="R170" s="4">
        <v>10</v>
      </c>
      <c r="S170" s="4"/>
      <c r="T170" s="4">
        <v>0</v>
      </c>
      <c r="U170" s="4">
        <v>0</v>
      </c>
      <c r="V170" s="4">
        <v>1210</v>
      </c>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c r="IA170" s="4"/>
      <c r="IB170" s="4"/>
      <c r="IC170" s="4"/>
      <c r="ID170" s="4"/>
      <c r="IE170" s="4"/>
      <c r="IF170" s="4"/>
      <c r="IG170" s="4"/>
      <c r="IH170" s="4"/>
      <c r="II170" s="4"/>
      <c r="IJ170" s="4"/>
      <c r="IK170" s="4"/>
      <c r="IL170" s="4"/>
      <c r="IM170" s="4"/>
      <c r="IN170" s="4"/>
      <c r="IO170" s="4"/>
      <c r="IP170" s="4"/>
      <c r="IQ170" s="4"/>
      <c r="IR170" s="4"/>
      <c r="IS170" s="4"/>
      <c r="IT170" s="4"/>
      <c r="IU170" s="4"/>
      <c r="IV170" s="4"/>
      <c r="IW170" s="4"/>
      <c r="IX170" s="4"/>
      <c r="IY170" s="4"/>
      <c r="IZ170" s="4"/>
      <c r="JA170" s="4"/>
      <c r="JB170" s="4"/>
      <c r="JC170" s="4"/>
      <c r="JD170" s="4"/>
      <c r="JE170" s="4"/>
      <c r="JF170" s="4"/>
      <c r="JG170" s="4"/>
      <c r="JH170" s="4"/>
      <c r="JI170" s="4"/>
      <c r="JJ170" s="4"/>
    </row>
    <row r="171" s="1" customFormat="1" spans="1:270">
      <c r="A171" s="4" t="s">
        <v>4084</v>
      </c>
      <c r="B171" s="4" t="s">
        <v>3584</v>
      </c>
      <c r="C171" s="4" t="s">
        <v>2466</v>
      </c>
      <c r="D171" s="4" t="s">
        <v>3721</v>
      </c>
      <c r="E171" s="4" t="s">
        <v>3722</v>
      </c>
      <c r="F171" s="4" t="s">
        <v>3587</v>
      </c>
      <c r="G171" s="4" t="s">
        <v>3723</v>
      </c>
      <c r="H171" s="4" t="s">
        <v>4092</v>
      </c>
      <c r="I171" s="4" t="s">
        <v>590</v>
      </c>
      <c r="J171" s="4" t="s">
        <v>4093</v>
      </c>
      <c r="K171" s="4">
        <v>3000</v>
      </c>
      <c r="L171" s="4"/>
      <c r="M171" s="4"/>
      <c r="N171" s="4"/>
      <c r="O171" s="4"/>
      <c r="P171" s="7"/>
      <c r="Q171" s="4"/>
      <c r="R171" s="4">
        <v>20</v>
      </c>
      <c r="S171" s="4"/>
      <c r="T171" s="4">
        <v>0</v>
      </c>
      <c r="U171" s="4">
        <v>0</v>
      </c>
      <c r="V171" s="4">
        <v>3020</v>
      </c>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c r="IA171" s="4"/>
      <c r="IB171" s="4"/>
      <c r="IC171" s="4"/>
      <c r="ID171" s="4"/>
      <c r="IE171" s="4"/>
      <c r="IF171" s="4"/>
      <c r="IG171" s="4"/>
      <c r="IH171" s="4"/>
      <c r="II171" s="4"/>
      <c r="IJ171" s="4"/>
      <c r="IK171" s="4"/>
      <c r="IL171" s="4"/>
      <c r="IM171" s="4"/>
      <c r="IN171" s="4"/>
      <c r="IO171" s="4"/>
      <c r="IP171" s="4"/>
      <c r="IQ171" s="4"/>
      <c r="IR171" s="4"/>
      <c r="IS171" s="4"/>
      <c r="IT171" s="4"/>
      <c r="IU171" s="4"/>
      <c r="IV171" s="4"/>
      <c r="IW171" s="4"/>
      <c r="IX171" s="4"/>
      <c r="IY171" s="4"/>
      <c r="IZ171" s="4"/>
      <c r="JA171" s="4"/>
      <c r="JB171" s="4"/>
      <c r="JC171" s="4"/>
      <c r="JD171" s="4"/>
      <c r="JE171" s="4"/>
      <c r="JF171" s="4"/>
      <c r="JG171" s="4"/>
      <c r="JH171" s="4"/>
      <c r="JI171" s="4"/>
      <c r="JJ171" s="4"/>
    </row>
    <row r="172" s="1" customFormat="1" spans="1:270">
      <c r="A172" s="4" t="s">
        <v>4084</v>
      </c>
      <c r="B172" s="4" t="s">
        <v>3584</v>
      </c>
      <c r="C172" s="4" t="s">
        <v>2466</v>
      </c>
      <c r="D172" s="4" t="s">
        <v>3721</v>
      </c>
      <c r="E172" s="4" t="s">
        <v>4094</v>
      </c>
      <c r="F172" s="4" t="s">
        <v>589</v>
      </c>
      <c r="G172" s="4" t="s">
        <v>4095</v>
      </c>
      <c r="H172" s="4" t="s">
        <v>3958</v>
      </c>
      <c r="I172" s="4" t="s">
        <v>590</v>
      </c>
      <c r="J172" s="4" t="s">
        <v>4096</v>
      </c>
      <c r="K172" s="4">
        <v>3500</v>
      </c>
      <c r="L172" s="4"/>
      <c r="M172" s="4"/>
      <c r="N172" s="4"/>
      <c r="O172" s="4"/>
      <c r="P172" s="7"/>
      <c r="Q172" s="4"/>
      <c r="R172" s="4"/>
      <c r="S172" s="4">
        <v>20</v>
      </c>
      <c r="T172" s="4">
        <v>0</v>
      </c>
      <c r="U172" s="4">
        <v>0</v>
      </c>
      <c r="V172" s="4">
        <v>3520</v>
      </c>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c r="IA172" s="4"/>
      <c r="IB172" s="4"/>
      <c r="IC172" s="4"/>
      <c r="ID172" s="4"/>
      <c r="IE172" s="4"/>
      <c r="IF172" s="4"/>
      <c r="IG172" s="4"/>
      <c r="IH172" s="4"/>
      <c r="II172" s="4"/>
      <c r="IJ172" s="4"/>
      <c r="IK172" s="4"/>
      <c r="IL172" s="4"/>
      <c r="IM172" s="4"/>
      <c r="IN172" s="4"/>
      <c r="IO172" s="4"/>
      <c r="IP172" s="4"/>
      <c r="IQ172" s="4"/>
      <c r="IR172" s="4"/>
      <c r="IS172" s="4"/>
      <c r="IT172" s="4"/>
      <c r="IU172" s="4"/>
      <c r="IV172" s="4"/>
      <c r="IW172" s="4"/>
      <c r="IX172" s="4"/>
      <c r="IY172" s="4"/>
      <c r="IZ172" s="4"/>
      <c r="JA172" s="4"/>
      <c r="JB172" s="4"/>
      <c r="JC172" s="4"/>
      <c r="JD172" s="4"/>
      <c r="JE172" s="4"/>
      <c r="JF172" s="4"/>
      <c r="JG172" s="4"/>
      <c r="JH172" s="4"/>
      <c r="JI172" s="4"/>
      <c r="JJ172" s="4"/>
    </row>
    <row r="173" s="1" customFormat="1" spans="1:270">
      <c r="A173" s="4" t="s">
        <v>4084</v>
      </c>
      <c r="B173" s="4" t="s">
        <v>3584</v>
      </c>
      <c r="C173" s="4" t="s">
        <v>2521</v>
      </c>
      <c r="D173" s="4" t="s">
        <v>3725</v>
      </c>
      <c r="E173" s="4" t="s">
        <v>3726</v>
      </c>
      <c r="F173" s="4" t="s">
        <v>3637</v>
      </c>
      <c r="G173" s="4" t="s">
        <v>3727</v>
      </c>
      <c r="H173" s="4" t="s">
        <v>4097</v>
      </c>
      <c r="I173" s="4" t="s">
        <v>590</v>
      </c>
      <c r="J173" s="4" t="s">
        <v>4098</v>
      </c>
      <c r="K173" s="4">
        <v>1200</v>
      </c>
      <c r="L173" s="4"/>
      <c r="M173" s="4"/>
      <c r="N173" s="4"/>
      <c r="O173" s="4">
        <v>11</v>
      </c>
      <c r="P173" s="7">
        <v>3</v>
      </c>
      <c r="Q173" s="4">
        <v>150</v>
      </c>
      <c r="R173" s="4"/>
      <c r="S173" s="4"/>
      <c r="T173" s="4">
        <v>0</v>
      </c>
      <c r="U173" s="4">
        <v>450</v>
      </c>
      <c r="V173" s="4">
        <v>1650</v>
      </c>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c r="IA173" s="4"/>
      <c r="IB173" s="4"/>
      <c r="IC173" s="4"/>
      <c r="ID173" s="4"/>
      <c r="IE173" s="4"/>
      <c r="IF173" s="4"/>
      <c r="IG173" s="4"/>
      <c r="IH173" s="4"/>
      <c r="II173" s="4"/>
      <c r="IJ173" s="4"/>
      <c r="IK173" s="4"/>
      <c r="IL173" s="4"/>
      <c r="IM173" s="4"/>
      <c r="IN173" s="4"/>
      <c r="IO173" s="4"/>
      <c r="IP173" s="4"/>
      <c r="IQ173" s="4"/>
      <c r="IR173" s="4"/>
      <c r="IS173" s="4"/>
      <c r="IT173" s="4"/>
      <c r="IU173" s="4"/>
      <c r="IV173" s="4"/>
      <c r="IW173" s="4"/>
      <c r="IX173" s="4"/>
      <c r="IY173" s="4"/>
      <c r="IZ173" s="4"/>
      <c r="JA173" s="4"/>
      <c r="JB173" s="4"/>
      <c r="JC173" s="4"/>
      <c r="JD173" s="4"/>
      <c r="JE173" s="4"/>
      <c r="JF173" s="4"/>
      <c r="JG173" s="4"/>
      <c r="JH173" s="4"/>
      <c r="JI173" s="4"/>
      <c r="JJ173" s="4"/>
    </row>
    <row r="174" s="1" customFormat="1" spans="1:270">
      <c r="A174" s="4" t="s">
        <v>4084</v>
      </c>
      <c r="B174" s="4" t="s">
        <v>3584</v>
      </c>
      <c r="C174" s="4" t="s">
        <v>2300</v>
      </c>
      <c r="D174" s="4" t="s">
        <v>3674</v>
      </c>
      <c r="E174" s="4" t="s">
        <v>3675</v>
      </c>
      <c r="F174" s="4" t="s">
        <v>589</v>
      </c>
      <c r="G174" s="4" t="s">
        <v>3676</v>
      </c>
      <c r="H174" s="4" t="s">
        <v>4087</v>
      </c>
      <c r="I174" s="4" t="s">
        <v>590</v>
      </c>
      <c r="J174" s="4" t="s">
        <v>4099</v>
      </c>
      <c r="K174" s="4">
        <v>3500</v>
      </c>
      <c r="L174" s="4"/>
      <c r="M174" s="4"/>
      <c r="N174" s="4"/>
      <c r="O174" s="4"/>
      <c r="P174" s="7"/>
      <c r="Q174" s="4"/>
      <c r="R174" s="4">
        <v>10</v>
      </c>
      <c r="S174" s="4">
        <v>20</v>
      </c>
      <c r="T174" s="4">
        <v>0</v>
      </c>
      <c r="U174" s="4">
        <v>0</v>
      </c>
      <c r="V174" s="4">
        <v>3530</v>
      </c>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c r="IA174" s="4"/>
      <c r="IB174" s="4"/>
      <c r="IC174" s="4"/>
      <c r="ID174" s="4"/>
      <c r="IE174" s="4"/>
      <c r="IF174" s="4"/>
      <c r="IG174" s="4"/>
      <c r="IH174" s="4"/>
      <c r="II174" s="4"/>
      <c r="IJ174" s="4"/>
      <c r="IK174" s="4"/>
      <c r="IL174" s="4"/>
      <c r="IM174" s="4"/>
      <c r="IN174" s="4"/>
      <c r="IO174" s="4"/>
      <c r="IP174" s="4"/>
      <c r="IQ174" s="4"/>
      <c r="IR174" s="4"/>
      <c r="IS174" s="4"/>
      <c r="IT174" s="4"/>
      <c r="IU174" s="4"/>
      <c r="IV174" s="4"/>
      <c r="IW174" s="4"/>
      <c r="IX174" s="4"/>
      <c r="IY174" s="4"/>
      <c r="IZ174" s="4"/>
      <c r="JA174" s="4"/>
      <c r="JB174" s="4"/>
      <c r="JC174" s="4"/>
      <c r="JD174" s="4"/>
      <c r="JE174" s="4"/>
      <c r="JF174" s="4"/>
      <c r="JG174" s="4"/>
      <c r="JH174" s="4"/>
      <c r="JI174" s="4"/>
      <c r="JJ174" s="4"/>
    </row>
    <row r="175" s="1" customFormat="1" spans="1:270">
      <c r="A175" s="4" t="s">
        <v>4084</v>
      </c>
      <c r="B175" s="4" t="s">
        <v>3584</v>
      </c>
      <c r="C175" s="4" t="s">
        <v>2562</v>
      </c>
      <c r="D175" s="4" t="s">
        <v>3731</v>
      </c>
      <c r="E175" s="4" t="s">
        <v>3732</v>
      </c>
      <c r="F175" s="4" t="s">
        <v>3637</v>
      </c>
      <c r="G175" s="4" t="s">
        <v>3733</v>
      </c>
      <c r="H175" s="4" t="s">
        <v>4100</v>
      </c>
      <c r="I175" s="4" t="s">
        <v>590</v>
      </c>
      <c r="J175" s="4" t="s">
        <v>4101</v>
      </c>
      <c r="K175" s="4">
        <v>1200</v>
      </c>
      <c r="L175" s="4">
        <v>203</v>
      </c>
      <c r="M175" s="4">
        <v>103</v>
      </c>
      <c r="N175" s="4">
        <v>20</v>
      </c>
      <c r="O175" s="4">
        <v>11</v>
      </c>
      <c r="P175" s="7">
        <v>3</v>
      </c>
      <c r="Q175" s="4">
        <v>150</v>
      </c>
      <c r="R175" s="4">
        <v>10</v>
      </c>
      <c r="S175" s="4"/>
      <c r="T175" s="4">
        <v>2060</v>
      </c>
      <c r="U175" s="4">
        <v>450</v>
      </c>
      <c r="V175" s="4">
        <v>3720</v>
      </c>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c r="IA175" s="4"/>
      <c r="IB175" s="4"/>
      <c r="IC175" s="4"/>
      <c r="ID175" s="4"/>
      <c r="IE175" s="4"/>
      <c r="IF175" s="4"/>
      <c r="IG175" s="4"/>
      <c r="IH175" s="4"/>
      <c r="II175" s="4"/>
      <c r="IJ175" s="4"/>
      <c r="IK175" s="4"/>
      <c r="IL175" s="4"/>
      <c r="IM175" s="4"/>
      <c r="IN175" s="4"/>
      <c r="IO175" s="4"/>
      <c r="IP175" s="4"/>
      <c r="IQ175" s="4"/>
      <c r="IR175" s="4"/>
      <c r="IS175" s="4"/>
      <c r="IT175" s="4"/>
      <c r="IU175" s="4"/>
      <c r="IV175" s="4"/>
      <c r="IW175" s="4"/>
      <c r="IX175" s="4"/>
      <c r="IY175" s="4"/>
      <c r="IZ175" s="4"/>
      <c r="JA175" s="4"/>
      <c r="JB175" s="4"/>
      <c r="JC175" s="4"/>
      <c r="JD175" s="4"/>
      <c r="JE175" s="4"/>
      <c r="JF175" s="4"/>
      <c r="JG175" s="4"/>
      <c r="JH175" s="4"/>
      <c r="JI175" s="4"/>
      <c r="JJ175" s="4"/>
    </row>
    <row r="176" s="1" customFormat="1" spans="1:270">
      <c r="A176" s="4" t="s">
        <v>4084</v>
      </c>
      <c r="B176" s="4" t="s">
        <v>3584</v>
      </c>
      <c r="C176" s="4" t="s">
        <v>2017</v>
      </c>
      <c r="D176" s="4" t="s">
        <v>3137</v>
      </c>
      <c r="E176" s="4" t="s">
        <v>3736</v>
      </c>
      <c r="F176" s="4" t="s">
        <v>3637</v>
      </c>
      <c r="G176" s="4" t="s">
        <v>3737</v>
      </c>
      <c r="H176" s="4" t="s">
        <v>4102</v>
      </c>
      <c r="I176" s="4" t="s">
        <v>590</v>
      </c>
      <c r="J176" s="4" t="s">
        <v>4103</v>
      </c>
      <c r="K176" s="4">
        <v>1200</v>
      </c>
      <c r="L176" s="4"/>
      <c r="M176" s="4"/>
      <c r="N176" s="4"/>
      <c r="O176" s="4">
        <v>13</v>
      </c>
      <c r="P176" s="7">
        <v>5</v>
      </c>
      <c r="Q176" s="4">
        <v>150</v>
      </c>
      <c r="R176" s="4"/>
      <c r="S176" s="4">
        <v>10</v>
      </c>
      <c r="T176" s="4">
        <v>0</v>
      </c>
      <c r="U176" s="4">
        <v>750</v>
      </c>
      <c r="V176" s="4">
        <v>1960</v>
      </c>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c r="IA176" s="4"/>
      <c r="IB176" s="4"/>
      <c r="IC176" s="4"/>
      <c r="ID176" s="4"/>
      <c r="IE176" s="4"/>
      <c r="IF176" s="4"/>
      <c r="IG176" s="4"/>
      <c r="IH176" s="4"/>
      <c r="II176" s="4"/>
      <c r="IJ176" s="4"/>
      <c r="IK176" s="4"/>
      <c r="IL176" s="4"/>
      <c r="IM176" s="4"/>
      <c r="IN176" s="4"/>
      <c r="IO176" s="4"/>
      <c r="IP176" s="4"/>
      <c r="IQ176" s="4"/>
      <c r="IR176" s="4"/>
      <c r="IS176" s="4"/>
      <c r="IT176" s="4"/>
      <c r="IU176" s="4"/>
      <c r="IV176" s="4"/>
      <c r="IW176" s="4"/>
      <c r="IX176" s="4"/>
      <c r="IY176" s="4"/>
      <c r="IZ176" s="4"/>
      <c r="JA176" s="4"/>
      <c r="JB176" s="4"/>
      <c r="JC176" s="4"/>
      <c r="JD176" s="4"/>
      <c r="JE176" s="4"/>
      <c r="JF176" s="4"/>
      <c r="JG176" s="4"/>
      <c r="JH176" s="4"/>
      <c r="JI176" s="4"/>
      <c r="JJ176" s="4"/>
    </row>
    <row r="177" s="1" customFormat="1" spans="1:270">
      <c r="A177" s="4" t="s">
        <v>4084</v>
      </c>
      <c r="B177" s="4" t="s">
        <v>3584</v>
      </c>
      <c r="C177" s="4" t="s">
        <v>2317</v>
      </c>
      <c r="D177" s="4" t="s">
        <v>3740</v>
      </c>
      <c r="E177" s="4" t="s">
        <v>3741</v>
      </c>
      <c r="F177" s="4" t="s">
        <v>3637</v>
      </c>
      <c r="G177" s="4" t="s">
        <v>3742</v>
      </c>
      <c r="H177" s="4" t="s">
        <v>4104</v>
      </c>
      <c r="I177" s="4" t="s">
        <v>590</v>
      </c>
      <c r="J177" s="4" t="s">
        <v>4105</v>
      </c>
      <c r="K177" s="4">
        <v>1200</v>
      </c>
      <c r="L177" s="4"/>
      <c r="M177" s="4"/>
      <c r="N177" s="4"/>
      <c r="O177" s="4"/>
      <c r="P177" s="7"/>
      <c r="Q177" s="4"/>
      <c r="R177" s="4">
        <v>10</v>
      </c>
      <c r="S177" s="4"/>
      <c r="T177" s="4">
        <v>0</v>
      </c>
      <c r="U177" s="4">
        <v>0</v>
      </c>
      <c r="V177" s="4">
        <v>1210</v>
      </c>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c r="IA177" s="4"/>
      <c r="IB177" s="4"/>
      <c r="IC177" s="4"/>
      <c r="ID177" s="4"/>
      <c r="IE177" s="4"/>
      <c r="IF177" s="4"/>
      <c r="IG177" s="4"/>
      <c r="IH177" s="4"/>
      <c r="II177" s="4"/>
      <c r="IJ177" s="4"/>
      <c r="IK177" s="4"/>
      <c r="IL177" s="4"/>
      <c r="IM177" s="4"/>
      <c r="IN177" s="4"/>
      <c r="IO177" s="4"/>
      <c r="IP177" s="4"/>
      <c r="IQ177" s="4"/>
      <c r="IR177" s="4"/>
      <c r="IS177" s="4"/>
      <c r="IT177" s="4"/>
      <c r="IU177" s="4"/>
      <c r="IV177" s="4"/>
      <c r="IW177" s="4"/>
      <c r="IX177" s="4"/>
      <c r="IY177" s="4"/>
      <c r="IZ177" s="4"/>
      <c r="JA177" s="4"/>
      <c r="JB177" s="4"/>
      <c r="JC177" s="4"/>
      <c r="JD177" s="4"/>
      <c r="JE177" s="4"/>
      <c r="JF177" s="4"/>
      <c r="JG177" s="4"/>
      <c r="JH177" s="4"/>
      <c r="JI177" s="4"/>
      <c r="JJ177" s="4"/>
    </row>
    <row r="178" s="1" customFormat="1" spans="1:270">
      <c r="A178" s="4" t="s">
        <v>4084</v>
      </c>
      <c r="B178" s="4" t="s">
        <v>3584</v>
      </c>
      <c r="C178" s="4" t="s">
        <v>2348</v>
      </c>
      <c r="D178" s="4" t="s">
        <v>3679</v>
      </c>
      <c r="E178" s="4" t="s">
        <v>3680</v>
      </c>
      <c r="F178" s="4" t="s">
        <v>589</v>
      </c>
      <c r="G178" s="4" t="s">
        <v>3681</v>
      </c>
      <c r="H178" s="4" t="s">
        <v>4106</v>
      </c>
      <c r="I178" s="4" t="s">
        <v>590</v>
      </c>
      <c r="J178" s="4" t="s">
        <v>3784</v>
      </c>
      <c r="K178" s="4">
        <v>3500</v>
      </c>
      <c r="L178" s="4"/>
      <c r="M178" s="4"/>
      <c r="N178" s="4"/>
      <c r="O178" s="4"/>
      <c r="P178" s="7"/>
      <c r="Q178" s="4"/>
      <c r="R178" s="4"/>
      <c r="S178" s="4">
        <v>30</v>
      </c>
      <c r="T178" s="4">
        <v>0</v>
      </c>
      <c r="U178" s="4">
        <v>0</v>
      </c>
      <c r="V178" s="4">
        <v>3530</v>
      </c>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c r="IA178" s="4"/>
      <c r="IB178" s="4"/>
      <c r="IC178" s="4"/>
      <c r="ID178" s="4"/>
      <c r="IE178" s="4"/>
      <c r="IF178" s="4"/>
      <c r="IG178" s="4"/>
      <c r="IH178" s="4"/>
      <c r="II178" s="4"/>
      <c r="IJ178" s="4"/>
      <c r="IK178" s="4"/>
      <c r="IL178" s="4"/>
      <c r="IM178" s="4"/>
      <c r="IN178" s="4"/>
      <c r="IO178" s="4"/>
      <c r="IP178" s="4"/>
      <c r="IQ178" s="4"/>
      <c r="IR178" s="4"/>
      <c r="IS178" s="4"/>
      <c r="IT178" s="4"/>
      <c r="IU178" s="4"/>
      <c r="IV178" s="4"/>
      <c r="IW178" s="4"/>
      <c r="IX178" s="4"/>
      <c r="IY178" s="4"/>
      <c r="IZ178" s="4"/>
      <c r="JA178" s="4"/>
      <c r="JB178" s="4"/>
      <c r="JC178" s="4"/>
      <c r="JD178" s="4"/>
      <c r="JE178" s="4"/>
      <c r="JF178" s="4"/>
      <c r="JG178" s="4"/>
      <c r="JH178" s="4"/>
      <c r="JI178" s="4"/>
      <c r="JJ178" s="4"/>
    </row>
    <row r="179" s="1" customFormat="1" spans="1:270">
      <c r="A179" s="4" t="s">
        <v>4084</v>
      </c>
      <c r="B179" s="4" t="s">
        <v>3584</v>
      </c>
      <c r="C179" s="4" t="s">
        <v>2400</v>
      </c>
      <c r="D179" s="4" t="s">
        <v>3759</v>
      </c>
      <c r="E179" s="4" t="s">
        <v>3760</v>
      </c>
      <c r="F179" s="4" t="s">
        <v>3637</v>
      </c>
      <c r="G179" s="4" t="s">
        <v>3761</v>
      </c>
      <c r="H179" s="4" t="s">
        <v>4107</v>
      </c>
      <c r="I179" s="4" t="s">
        <v>590</v>
      </c>
      <c r="J179" s="4" t="s">
        <v>4108</v>
      </c>
      <c r="K179" s="4">
        <v>1200</v>
      </c>
      <c r="L179" s="4"/>
      <c r="M179" s="4"/>
      <c r="N179" s="4"/>
      <c r="O179" s="4"/>
      <c r="P179" s="7"/>
      <c r="Q179" s="4"/>
      <c r="R179" s="4">
        <v>10</v>
      </c>
      <c r="S179" s="4"/>
      <c r="T179" s="4">
        <v>0</v>
      </c>
      <c r="U179" s="4">
        <v>0</v>
      </c>
      <c r="V179" s="4">
        <v>1210</v>
      </c>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c r="IA179" s="4"/>
      <c r="IB179" s="4"/>
      <c r="IC179" s="4"/>
      <c r="ID179" s="4"/>
      <c r="IE179" s="4"/>
      <c r="IF179" s="4"/>
      <c r="IG179" s="4"/>
      <c r="IH179" s="4"/>
      <c r="II179" s="4"/>
      <c r="IJ179" s="4"/>
      <c r="IK179" s="4"/>
      <c r="IL179" s="4"/>
      <c r="IM179" s="4"/>
      <c r="IN179" s="4"/>
      <c r="IO179" s="4"/>
      <c r="IP179" s="4"/>
      <c r="IQ179" s="4"/>
      <c r="IR179" s="4"/>
      <c r="IS179" s="4"/>
      <c r="IT179" s="4"/>
      <c r="IU179" s="4"/>
      <c r="IV179" s="4"/>
      <c r="IW179" s="4"/>
      <c r="IX179" s="4"/>
      <c r="IY179" s="4"/>
      <c r="IZ179" s="4"/>
      <c r="JA179" s="4"/>
      <c r="JB179" s="4"/>
      <c r="JC179" s="4"/>
      <c r="JD179" s="4"/>
      <c r="JE179" s="4"/>
      <c r="JF179" s="4"/>
      <c r="JG179" s="4"/>
      <c r="JH179" s="4"/>
      <c r="JI179" s="4"/>
      <c r="JJ179" s="4"/>
    </row>
    <row r="180" s="1" customFormat="1" spans="1:270">
      <c r="A180" s="4" t="s">
        <v>4084</v>
      </c>
      <c r="B180" s="4" t="s">
        <v>3584</v>
      </c>
      <c r="C180" s="4" t="s">
        <v>2727</v>
      </c>
      <c r="D180" s="4" t="s">
        <v>3764</v>
      </c>
      <c r="E180" s="4" t="s">
        <v>3765</v>
      </c>
      <c r="F180" s="4" t="s">
        <v>589</v>
      </c>
      <c r="G180" s="4" t="s">
        <v>3766</v>
      </c>
      <c r="H180" s="4" t="s">
        <v>4109</v>
      </c>
      <c r="I180" s="4" t="s">
        <v>590</v>
      </c>
      <c r="J180" s="4" t="s">
        <v>4110</v>
      </c>
      <c r="K180" s="4">
        <v>3500</v>
      </c>
      <c r="L180" s="4"/>
      <c r="M180" s="4"/>
      <c r="N180" s="4"/>
      <c r="O180" s="4"/>
      <c r="P180" s="7"/>
      <c r="Q180" s="4"/>
      <c r="R180" s="4"/>
      <c r="S180" s="4">
        <v>26</v>
      </c>
      <c r="T180" s="4">
        <v>0</v>
      </c>
      <c r="U180" s="4">
        <v>0</v>
      </c>
      <c r="V180" s="4">
        <v>3526</v>
      </c>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c r="IA180" s="4"/>
      <c r="IB180" s="4"/>
      <c r="IC180" s="4"/>
      <c r="ID180" s="4"/>
      <c r="IE180" s="4"/>
      <c r="IF180" s="4"/>
      <c r="IG180" s="4"/>
      <c r="IH180" s="4"/>
      <c r="II180" s="4"/>
      <c r="IJ180" s="4"/>
      <c r="IK180" s="4"/>
      <c r="IL180" s="4"/>
      <c r="IM180" s="4"/>
      <c r="IN180" s="4"/>
      <c r="IO180" s="4"/>
      <c r="IP180" s="4"/>
      <c r="IQ180" s="4"/>
      <c r="IR180" s="4"/>
      <c r="IS180" s="4"/>
      <c r="IT180" s="4"/>
      <c r="IU180" s="4"/>
      <c r="IV180" s="4"/>
      <c r="IW180" s="4"/>
      <c r="IX180" s="4"/>
      <c r="IY180" s="4"/>
      <c r="IZ180" s="4"/>
      <c r="JA180" s="4"/>
      <c r="JB180" s="4"/>
      <c r="JC180" s="4"/>
      <c r="JD180" s="4"/>
      <c r="JE180" s="4"/>
      <c r="JF180" s="4"/>
      <c r="JG180" s="4"/>
      <c r="JH180" s="4"/>
      <c r="JI180" s="4"/>
      <c r="JJ180" s="4"/>
    </row>
    <row r="181" s="1" customFormat="1" spans="1:270">
      <c r="A181" s="4" t="s">
        <v>4084</v>
      </c>
      <c r="B181" s="4" t="s">
        <v>3584</v>
      </c>
      <c r="C181" s="4" t="s">
        <v>2396</v>
      </c>
      <c r="D181" s="4" t="s">
        <v>3769</v>
      </c>
      <c r="E181" s="4" t="s">
        <v>3770</v>
      </c>
      <c r="F181" s="4" t="s">
        <v>3637</v>
      </c>
      <c r="G181" s="4" t="s">
        <v>3771</v>
      </c>
      <c r="H181" s="4" t="s">
        <v>4111</v>
      </c>
      <c r="I181" s="4" t="s">
        <v>590</v>
      </c>
      <c r="J181" s="4" t="s">
        <v>3964</v>
      </c>
      <c r="K181" s="4">
        <v>1200</v>
      </c>
      <c r="L181" s="4"/>
      <c r="M181" s="4"/>
      <c r="N181" s="4"/>
      <c r="O181" s="4"/>
      <c r="P181" s="7"/>
      <c r="Q181" s="4"/>
      <c r="R181" s="4"/>
      <c r="S181" s="4"/>
      <c r="T181" s="4">
        <v>0</v>
      </c>
      <c r="U181" s="4">
        <v>0</v>
      </c>
      <c r="V181" s="4">
        <v>1200</v>
      </c>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c r="IA181" s="4"/>
      <c r="IB181" s="4"/>
      <c r="IC181" s="4"/>
      <c r="ID181" s="4"/>
      <c r="IE181" s="4"/>
      <c r="IF181" s="4"/>
      <c r="IG181" s="4"/>
      <c r="IH181" s="4"/>
      <c r="II181" s="4"/>
      <c r="IJ181" s="4"/>
      <c r="IK181" s="4"/>
      <c r="IL181" s="4"/>
      <c r="IM181" s="4"/>
      <c r="IN181" s="4"/>
      <c r="IO181" s="4"/>
      <c r="IP181" s="4"/>
      <c r="IQ181" s="4"/>
      <c r="IR181" s="4"/>
      <c r="IS181" s="4"/>
      <c r="IT181" s="4"/>
      <c r="IU181" s="4"/>
      <c r="IV181" s="4"/>
      <c r="IW181" s="4"/>
      <c r="IX181" s="4"/>
      <c r="IY181" s="4"/>
      <c r="IZ181" s="4"/>
      <c r="JA181" s="4"/>
      <c r="JB181" s="4"/>
      <c r="JC181" s="4"/>
      <c r="JD181" s="4"/>
      <c r="JE181" s="4"/>
      <c r="JF181" s="4"/>
      <c r="JG181" s="4"/>
      <c r="JH181" s="4"/>
      <c r="JI181" s="4"/>
      <c r="JJ181" s="4"/>
    </row>
    <row r="182" s="1" customFormat="1" spans="1:270">
      <c r="A182" s="4" t="s">
        <v>4084</v>
      </c>
      <c r="B182" s="4" t="s">
        <v>3584</v>
      </c>
      <c r="C182" s="4" t="s">
        <v>2381</v>
      </c>
      <c r="D182" s="4"/>
      <c r="E182" s="4" t="s">
        <v>3657</v>
      </c>
      <c r="F182" s="4" t="s">
        <v>3637</v>
      </c>
      <c r="G182" s="4" t="s">
        <v>3658</v>
      </c>
      <c r="H182" s="4" t="s">
        <v>4112</v>
      </c>
      <c r="I182" s="4" t="s">
        <v>590</v>
      </c>
      <c r="J182" s="4" t="s">
        <v>4113</v>
      </c>
      <c r="K182" s="4">
        <v>1200</v>
      </c>
      <c r="L182" s="4"/>
      <c r="M182" s="4"/>
      <c r="N182" s="4"/>
      <c r="O182" s="4"/>
      <c r="P182" s="7"/>
      <c r="Q182" s="4"/>
      <c r="R182" s="4">
        <v>10</v>
      </c>
      <c r="S182" s="4"/>
      <c r="T182" s="4">
        <v>0</v>
      </c>
      <c r="U182" s="4">
        <v>0</v>
      </c>
      <c r="V182" s="4">
        <v>1210</v>
      </c>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c r="IA182" s="4"/>
      <c r="IB182" s="4"/>
      <c r="IC182" s="4"/>
      <c r="ID182" s="4"/>
      <c r="IE182" s="4"/>
      <c r="IF182" s="4"/>
      <c r="IG182" s="4"/>
      <c r="IH182" s="4"/>
      <c r="II182" s="4"/>
      <c r="IJ182" s="4"/>
      <c r="IK182" s="4"/>
      <c r="IL182" s="4"/>
      <c r="IM182" s="4"/>
      <c r="IN182" s="4"/>
      <c r="IO182" s="4"/>
      <c r="IP182" s="4"/>
      <c r="IQ182" s="4"/>
      <c r="IR182" s="4"/>
      <c r="IS182" s="4"/>
      <c r="IT182" s="4"/>
      <c r="IU182" s="4"/>
      <c r="IV182" s="4"/>
      <c r="IW182" s="4"/>
      <c r="IX182" s="4"/>
      <c r="IY182" s="4"/>
      <c r="IZ182" s="4"/>
      <c r="JA182" s="4"/>
      <c r="JB182" s="4"/>
      <c r="JC182" s="4"/>
      <c r="JD182" s="4"/>
      <c r="JE182" s="4"/>
      <c r="JF182" s="4"/>
      <c r="JG182" s="4"/>
      <c r="JH182" s="4"/>
      <c r="JI182" s="4"/>
      <c r="JJ182" s="4"/>
    </row>
    <row r="183" s="1" customFormat="1" spans="1:270">
      <c r="A183" s="4" t="s">
        <v>4084</v>
      </c>
      <c r="B183" s="4" t="s">
        <v>3584</v>
      </c>
      <c r="C183" s="4" t="s">
        <v>2510</v>
      </c>
      <c r="D183" s="4" t="s">
        <v>3656</v>
      </c>
      <c r="E183" s="4" t="s">
        <v>3777</v>
      </c>
      <c r="F183" s="4" t="s">
        <v>3637</v>
      </c>
      <c r="G183" s="4" t="s">
        <v>3778</v>
      </c>
      <c r="H183" s="4" t="s">
        <v>4114</v>
      </c>
      <c r="I183" s="4" t="s">
        <v>590</v>
      </c>
      <c r="J183" s="4" t="s">
        <v>4115</v>
      </c>
      <c r="K183" s="4">
        <v>1200</v>
      </c>
      <c r="L183" s="4">
        <v>142</v>
      </c>
      <c r="M183" s="4">
        <v>42</v>
      </c>
      <c r="N183" s="4">
        <v>20</v>
      </c>
      <c r="O183" s="4"/>
      <c r="P183" s="7"/>
      <c r="Q183" s="4"/>
      <c r="R183" s="4"/>
      <c r="S183" s="4"/>
      <c r="T183" s="4">
        <v>840</v>
      </c>
      <c r="U183" s="4">
        <v>0</v>
      </c>
      <c r="V183" s="4">
        <v>2040</v>
      </c>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c r="IA183" s="4"/>
      <c r="IB183" s="4"/>
      <c r="IC183" s="4"/>
      <c r="ID183" s="4"/>
      <c r="IE183" s="4"/>
      <c r="IF183" s="4"/>
      <c r="IG183" s="4"/>
      <c r="IH183" s="4"/>
      <c r="II183" s="4"/>
      <c r="IJ183" s="4"/>
      <c r="IK183" s="4"/>
      <c r="IL183" s="4"/>
      <c r="IM183" s="4"/>
      <c r="IN183" s="4"/>
      <c r="IO183" s="4"/>
      <c r="IP183" s="4"/>
      <c r="IQ183" s="4"/>
      <c r="IR183" s="4"/>
      <c r="IS183" s="4"/>
      <c r="IT183" s="4"/>
      <c r="IU183" s="4"/>
      <c r="IV183" s="4"/>
      <c r="IW183" s="4"/>
      <c r="IX183" s="4"/>
      <c r="IY183" s="4"/>
      <c r="IZ183" s="4"/>
      <c r="JA183" s="4"/>
      <c r="JB183" s="4"/>
      <c r="JC183" s="4"/>
      <c r="JD183" s="4"/>
      <c r="JE183" s="4"/>
      <c r="JF183" s="4"/>
      <c r="JG183" s="4"/>
      <c r="JH183" s="4"/>
      <c r="JI183" s="4"/>
      <c r="JJ183" s="4"/>
    </row>
    <row r="184" s="1" customFormat="1" spans="1:270">
      <c r="A184" s="4" t="s">
        <v>4084</v>
      </c>
      <c r="B184" s="4" t="s">
        <v>3584</v>
      </c>
      <c r="C184" s="4" t="s">
        <v>3620</v>
      </c>
      <c r="D184" s="4" t="s">
        <v>3621</v>
      </c>
      <c r="E184" s="4" t="s">
        <v>3781</v>
      </c>
      <c r="F184" s="4" t="s">
        <v>589</v>
      </c>
      <c r="G184" s="4" t="s">
        <v>3782</v>
      </c>
      <c r="H184" s="4" t="s">
        <v>4087</v>
      </c>
      <c r="I184" s="4" t="s">
        <v>590</v>
      </c>
      <c r="J184" s="4" t="s">
        <v>4116</v>
      </c>
      <c r="K184" s="4">
        <v>3500</v>
      </c>
      <c r="L184" s="4"/>
      <c r="M184" s="4"/>
      <c r="N184" s="4"/>
      <c r="O184" s="4"/>
      <c r="P184" s="7"/>
      <c r="Q184" s="4"/>
      <c r="R184" s="4"/>
      <c r="S184" s="4">
        <v>20</v>
      </c>
      <c r="T184" s="4">
        <v>0</v>
      </c>
      <c r="U184" s="4">
        <v>0</v>
      </c>
      <c r="V184" s="4">
        <v>3520</v>
      </c>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c r="IA184" s="4"/>
      <c r="IB184" s="4"/>
      <c r="IC184" s="4"/>
      <c r="ID184" s="4"/>
      <c r="IE184" s="4"/>
      <c r="IF184" s="4"/>
      <c r="IG184" s="4"/>
      <c r="IH184" s="4"/>
      <c r="II184" s="4"/>
      <c r="IJ184" s="4"/>
      <c r="IK184" s="4"/>
      <c r="IL184" s="4"/>
      <c r="IM184" s="4"/>
      <c r="IN184" s="4"/>
      <c r="IO184" s="4"/>
      <c r="IP184" s="4"/>
      <c r="IQ184" s="4"/>
      <c r="IR184" s="4"/>
      <c r="IS184" s="4"/>
      <c r="IT184" s="4"/>
      <c r="IU184" s="4"/>
      <c r="IV184" s="4"/>
      <c r="IW184" s="4"/>
      <c r="IX184" s="4"/>
      <c r="IY184" s="4"/>
      <c r="IZ184" s="4"/>
      <c r="JA184" s="4"/>
      <c r="JB184" s="4"/>
      <c r="JC184" s="4"/>
      <c r="JD184" s="4"/>
      <c r="JE184" s="4"/>
      <c r="JF184" s="4"/>
      <c r="JG184" s="4"/>
      <c r="JH184" s="4"/>
      <c r="JI184" s="4"/>
      <c r="JJ184" s="4"/>
    </row>
    <row r="185" s="1" customFormat="1" spans="1:270">
      <c r="A185" s="4" t="s">
        <v>4084</v>
      </c>
      <c r="B185" s="4" t="s">
        <v>3584</v>
      </c>
      <c r="C185" s="4" t="s">
        <v>2386</v>
      </c>
      <c r="D185" s="4" t="s">
        <v>3785</v>
      </c>
      <c r="E185" s="4" t="s">
        <v>3786</v>
      </c>
      <c r="F185" s="4" t="s">
        <v>589</v>
      </c>
      <c r="G185" s="4" t="s">
        <v>3601</v>
      </c>
      <c r="H185" s="4" t="s">
        <v>4117</v>
      </c>
      <c r="I185" s="4" t="s">
        <v>590</v>
      </c>
      <c r="J185" s="4" t="s">
        <v>4118</v>
      </c>
      <c r="K185" s="4">
        <v>3500</v>
      </c>
      <c r="L185" s="4"/>
      <c r="M185" s="4"/>
      <c r="N185" s="4"/>
      <c r="O185" s="4"/>
      <c r="P185" s="7"/>
      <c r="Q185" s="4"/>
      <c r="R185" s="4">
        <v>10</v>
      </c>
      <c r="S185" s="4"/>
      <c r="T185" s="4">
        <v>0</v>
      </c>
      <c r="U185" s="4">
        <v>0</v>
      </c>
      <c r="V185" s="4">
        <v>3510</v>
      </c>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c r="IA185" s="4"/>
      <c r="IB185" s="4"/>
      <c r="IC185" s="4"/>
      <c r="ID185" s="4"/>
      <c r="IE185" s="4"/>
      <c r="IF185" s="4"/>
      <c r="IG185" s="4"/>
      <c r="IH185" s="4"/>
      <c r="II185" s="4"/>
      <c r="IJ185" s="4"/>
      <c r="IK185" s="4"/>
      <c r="IL185" s="4"/>
      <c r="IM185" s="4"/>
      <c r="IN185" s="4"/>
      <c r="IO185" s="4"/>
      <c r="IP185" s="4"/>
      <c r="IQ185" s="4"/>
      <c r="IR185" s="4"/>
      <c r="IS185" s="4"/>
      <c r="IT185" s="4"/>
      <c r="IU185" s="4"/>
      <c r="IV185" s="4"/>
      <c r="IW185" s="4"/>
      <c r="IX185" s="4"/>
      <c r="IY185" s="4"/>
      <c r="IZ185" s="4"/>
      <c r="JA185" s="4"/>
      <c r="JB185" s="4"/>
      <c r="JC185" s="4"/>
      <c r="JD185" s="4"/>
      <c r="JE185" s="4"/>
      <c r="JF185" s="4"/>
      <c r="JG185" s="4"/>
      <c r="JH185" s="4"/>
      <c r="JI185" s="4"/>
      <c r="JJ185" s="4"/>
    </row>
    <row r="186" s="1" customFormat="1" spans="1:270">
      <c r="A186" s="4" t="s">
        <v>4084</v>
      </c>
      <c r="B186" s="4" t="s">
        <v>3584</v>
      </c>
      <c r="C186" s="4" t="s">
        <v>2334</v>
      </c>
      <c r="D186" s="4" t="s">
        <v>3651</v>
      </c>
      <c r="E186" s="4" t="s">
        <v>3685</v>
      </c>
      <c r="F186" s="4" t="s">
        <v>3587</v>
      </c>
      <c r="G186" s="4" t="s">
        <v>4119</v>
      </c>
      <c r="H186" s="4" t="s">
        <v>4120</v>
      </c>
      <c r="I186" s="4" t="s">
        <v>590</v>
      </c>
      <c r="J186" s="4" t="s">
        <v>4121</v>
      </c>
      <c r="K186" s="4">
        <v>3000</v>
      </c>
      <c r="L186" s="4"/>
      <c r="M186" s="4"/>
      <c r="N186" s="4"/>
      <c r="O186" s="4"/>
      <c r="P186" s="7"/>
      <c r="Q186" s="4"/>
      <c r="R186" s="4"/>
      <c r="S186" s="4"/>
      <c r="T186" s="4">
        <v>0</v>
      </c>
      <c r="U186" s="4">
        <v>0</v>
      </c>
      <c r="V186" s="4">
        <v>3000</v>
      </c>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c r="IA186" s="4"/>
      <c r="IB186" s="4"/>
      <c r="IC186" s="4"/>
      <c r="ID186" s="4"/>
      <c r="IE186" s="4"/>
      <c r="IF186" s="4"/>
      <c r="IG186" s="4"/>
      <c r="IH186" s="4"/>
      <c r="II186" s="4"/>
      <c r="IJ186" s="4"/>
      <c r="IK186" s="4"/>
      <c r="IL186" s="4"/>
      <c r="IM186" s="4"/>
      <c r="IN186" s="4"/>
      <c r="IO186" s="4"/>
      <c r="IP186" s="4"/>
      <c r="IQ186" s="4"/>
      <c r="IR186" s="4"/>
      <c r="IS186" s="4"/>
      <c r="IT186" s="4"/>
      <c r="IU186" s="4"/>
      <c r="IV186" s="4"/>
      <c r="IW186" s="4"/>
      <c r="IX186" s="4"/>
      <c r="IY186" s="4"/>
      <c r="IZ186" s="4"/>
      <c r="JA186" s="4"/>
      <c r="JB186" s="4"/>
      <c r="JC186" s="4"/>
      <c r="JD186" s="4"/>
      <c r="JE186" s="4"/>
      <c r="JF186" s="4"/>
      <c r="JG186" s="4"/>
      <c r="JH186" s="4"/>
      <c r="JI186" s="4"/>
      <c r="JJ186" s="4"/>
    </row>
    <row r="187" s="1" customFormat="1" spans="1:270">
      <c r="A187" s="4" t="s">
        <v>4084</v>
      </c>
      <c r="B187" s="4" t="s">
        <v>3584</v>
      </c>
      <c r="C187" s="4" t="s">
        <v>2302</v>
      </c>
      <c r="D187" s="4" t="s">
        <v>3660</v>
      </c>
      <c r="E187" s="4" t="s">
        <v>3791</v>
      </c>
      <c r="F187" s="4" t="s">
        <v>3587</v>
      </c>
      <c r="G187" s="4" t="s">
        <v>4122</v>
      </c>
      <c r="H187" s="4" t="s">
        <v>4123</v>
      </c>
      <c r="I187" s="4" t="s">
        <v>590</v>
      </c>
      <c r="J187" s="4" t="s">
        <v>4124</v>
      </c>
      <c r="K187" s="4">
        <v>3000</v>
      </c>
      <c r="L187" s="4">
        <v>133</v>
      </c>
      <c r="M187" s="4">
        <v>33</v>
      </c>
      <c r="N187" s="4">
        <v>50</v>
      </c>
      <c r="O187" s="4"/>
      <c r="P187" s="7"/>
      <c r="Q187" s="4"/>
      <c r="R187" s="4">
        <v>10</v>
      </c>
      <c r="S187" s="4"/>
      <c r="T187" s="4">
        <v>1650</v>
      </c>
      <c r="U187" s="4">
        <v>0</v>
      </c>
      <c r="V187" s="4">
        <v>4660</v>
      </c>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c r="IA187" s="4"/>
      <c r="IB187" s="4"/>
      <c r="IC187" s="4"/>
      <c r="ID187" s="4"/>
      <c r="IE187" s="4"/>
      <c r="IF187" s="4"/>
      <c r="IG187" s="4"/>
      <c r="IH187" s="4"/>
      <c r="II187" s="4"/>
      <c r="IJ187" s="4"/>
      <c r="IK187" s="4"/>
      <c r="IL187" s="4"/>
      <c r="IM187" s="4"/>
      <c r="IN187" s="4"/>
      <c r="IO187" s="4"/>
      <c r="IP187" s="4"/>
      <c r="IQ187" s="4"/>
      <c r="IR187" s="4"/>
      <c r="IS187" s="4"/>
      <c r="IT187" s="4"/>
      <c r="IU187" s="4"/>
      <c r="IV187" s="4"/>
      <c r="IW187" s="4"/>
      <c r="IX187" s="4"/>
      <c r="IY187" s="4"/>
      <c r="IZ187" s="4"/>
      <c r="JA187" s="4"/>
      <c r="JB187" s="4"/>
      <c r="JC187" s="4"/>
      <c r="JD187" s="4"/>
      <c r="JE187" s="4"/>
      <c r="JF187" s="4"/>
      <c r="JG187" s="4"/>
      <c r="JH187" s="4"/>
      <c r="JI187" s="4"/>
      <c r="JJ187" s="4"/>
    </row>
    <row r="188" s="1" customFormat="1" spans="1:270">
      <c r="A188" s="4" t="s">
        <v>4084</v>
      </c>
      <c r="B188" s="4" t="s">
        <v>3584</v>
      </c>
      <c r="C188" s="4" t="s">
        <v>2326</v>
      </c>
      <c r="D188" s="4" t="s">
        <v>3795</v>
      </c>
      <c r="E188" s="4" t="s">
        <v>3593</v>
      </c>
      <c r="F188" s="4" t="s">
        <v>3587</v>
      </c>
      <c r="G188" s="4" t="s">
        <v>4125</v>
      </c>
      <c r="H188" s="4" t="s">
        <v>4126</v>
      </c>
      <c r="I188" s="4" t="s">
        <v>590</v>
      </c>
      <c r="J188" s="4" t="s">
        <v>4127</v>
      </c>
      <c r="K188" s="4">
        <v>3000</v>
      </c>
      <c r="L188" s="4"/>
      <c r="M188" s="4"/>
      <c r="N188" s="4"/>
      <c r="O188" s="4"/>
      <c r="P188" s="7"/>
      <c r="Q188" s="4"/>
      <c r="R188" s="4"/>
      <c r="S188" s="4"/>
      <c r="T188" s="4">
        <v>0</v>
      </c>
      <c r="U188" s="4">
        <v>0</v>
      </c>
      <c r="V188" s="4">
        <v>3000</v>
      </c>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c r="IA188" s="4"/>
      <c r="IB188" s="4"/>
      <c r="IC188" s="4"/>
      <c r="ID188" s="4"/>
      <c r="IE188" s="4"/>
      <c r="IF188" s="4"/>
      <c r="IG188" s="4"/>
      <c r="IH188" s="4"/>
      <c r="II188" s="4"/>
      <c r="IJ188" s="4"/>
      <c r="IK188" s="4"/>
      <c r="IL188" s="4"/>
      <c r="IM188" s="4"/>
      <c r="IN188" s="4"/>
      <c r="IO188" s="4"/>
      <c r="IP188" s="4"/>
      <c r="IQ188" s="4"/>
      <c r="IR188" s="4"/>
      <c r="IS188" s="4"/>
      <c r="IT188" s="4"/>
      <c r="IU188" s="4"/>
      <c r="IV188" s="4"/>
      <c r="IW188" s="4"/>
      <c r="IX188" s="4"/>
      <c r="IY188" s="4"/>
      <c r="IZ188" s="4"/>
      <c r="JA188" s="4"/>
      <c r="JB188" s="4"/>
      <c r="JC188" s="4"/>
      <c r="JD188" s="4"/>
      <c r="JE188" s="4"/>
      <c r="JF188" s="4"/>
      <c r="JG188" s="4"/>
      <c r="JH188" s="4"/>
      <c r="JI188" s="4"/>
      <c r="JJ188" s="4"/>
    </row>
    <row r="189" s="1" customFormat="1" spans="1:270">
      <c r="A189" s="4" t="s">
        <v>4084</v>
      </c>
      <c r="B189" s="4" t="s">
        <v>3584</v>
      </c>
      <c r="C189" s="4" t="s">
        <v>2350</v>
      </c>
      <c r="D189" s="4" t="s">
        <v>3626</v>
      </c>
      <c r="E189" s="4" t="s">
        <v>3798</v>
      </c>
      <c r="F189" s="4" t="s">
        <v>3587</v>
      </c>
      <c r="G189" s="4" t="s">
        <v>4128</v>
      </c>
      <c r="H189" s="4" t="s">
        <v>4129</v>
      </c>
      <c r="I189" s="4" t="s">
        <v>590</v>
      </c>
      <c r="J189" s="4"/>
      <c r="K189" s="4">
        <v>3000</v>
      </c>
      <c r="L189" s="4"/>
      <c r="M189" s="4"/>
      <c r="N189" s="4"/>
      <c r="O189" s="4"/>
      <c r="P189" s="7"/>
      <c r="Q189" s="4"/>
      <c r="R189" s="4"/>
      <c r="S189" s="4"/>
      <c r="T189" s="4">
        <v>0</v>
      </c>
      <c r="U189" s="4">
        <v>0</v>
      </c>
      <c r="V189" s="4">
        <v>3000</v>
      </c>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c r="IA189" s="4"/>
      <c r="IB189" s="4"/>
      <c r="IC189" s="4"/>
      <c r="ID189" s="4"/>
      <c r="IE189" s="4"/>
      <c r="IF189" s="4"/>
      <c r="IG189" s="4"/>
      <c r="IH189" s="4"/>
      <c r="II189" s="4"/>
      <c r="IJ189" s="4"/>
      <c r="IK189" s="4"/>
      <c r="IL189" s="4"/>
      <c r="IM189" s="4"/>
      <c r="IN189" s="4"/>
      <c r="IO189" s="4"/>
      <c r="IP189" s="4"/>
      <c r="IQ189" s="4"/>
      <c r="IR189" s="4"/>
      <c r="IS189" s="4"/>
      <c r="IT189" s="4"/>
      <c r="IU189" s="4"/>
      <c r="IV189" s="4"/>
      <c r="IW189" s="4"/>
      <c r="IX189" s="4"/>
      <c r="IY189" s="4"/>
      <c r="IZ189" s="4"/>
      <c r="JA189" s="4"/>
      <c r="JB189" s="4"/>
      <c r="JC189" s="4"/>
      <c r="JD189" s="4"/>
      <c r="JE189" s="4"/>
      <c r="JF189" s="4"/>
      <c r="JG189" s="4"/>
      <c r="JH189" s="4"/>
      <c r="JI189" s="4"/>
      <c r="JJ189" s="4"/>
    </row>
    <row r="190" s="1" customFormat="1" spans="1:270">
      <c r="A190" s="4" t="s">
        <v>4084</v>
      </c>
      <c r="B190" s="4" t="s">
        <v>3584</v>
      </c>
      <c r="C190" s="4" t="s">
        <v>2321</v>
      </c>
      <c r="D190" s="4" t="s">
        <v>3801</v>
      </c>
      <c r="E190" s="4" t="s">
        <v>3802</v>
      </c>
      <c r="F190" s="4" t="s">
        <v>3587</v>
      </c>
      <c r="G190" s="4" t="s">
        <v>4130</v>
      </c>
      <c r="H190" s="4" t="s">
        <v>4131</v>
      </c>
      <c r="I190" s="4" t="s">
        <v>590</v>
      </c>
      <c r="J190" s="4" t="s">
        <v>4132</v>
      </c>
      <c r="K190" s="4">
        <v>3000</v>
      </c>
      <c r="L190" s="4"/>
      <c r="M190" s="4"/>
      <c r="N190" s="4"/>
      <c r="O190" s="4">
        <v>18</v>
      </c>
      <c r="P190" s="7">
        <v>10</v>
      </c>
      <c r="Q190" s="4">
        <v>250</v>
      </c>
      <c r="R190" s="4"/>
      <c r="S190" s="4"/>
      <c r="T190" s="4">
        <v>0</v>
      </c>
      <c r="U190" s="4">
        <v>2500</v>
      </c>
      <c r="V190" s="4">
        <v>5500</v>
      </c>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c r="IA190" s="4"/>
      <c r="IB190" s="4"/>
      <c r="IC190" s="4"/>
      <c r="ID190" s="4"/>
      <c r="IE190" s="4"/>
      <c r="IF190" s="4"/>
      <c r="IG190" s="4"/>
      <c r="IH190" s="4"/>
      <c r="II190" s="4"/>
      <c r="IJ190" s="4"/>
      <c r="IK190" s="4"/>
      <c r="IL190" s="4"/>
      <c r="IM190" s="4"/>
      <c r="IN190" s="4"/>
      <c r="IO190" s="4"/>
      <c r="IP190" s="4"/>
      <c r="IQ190" s="4"/>
      <c r="IR190" s="4"/>
      <c r="IS190" s="4"/>
      <c r="IT190" s="4"/>
      <c r="IU190" s="4"/>
      <c r="IV190" s="4"/>
      <c r="IW190" s="4"/>
      <c r="IX190" s="4"/>
      <c r="IY190" s="4"/>
      <c r="IZ190" s="4"/>
      <c r="JA190" s="4"/>
      <c r="JB190" s="4"/>
      <c r="JC190" s="4"/>
      <c r="JD190" s="4"/>
      <c r="JE190" s="4"/>
      <c r="JF190" s="4"/>
      <c r="JG190" s="4"/>
      <c r="JH190" s="4"/>
      <c r="JI190" s="4"/>
      <c r="JJ190" s="4"/>
    </row>
    <row r="191" s="1" customFormat="1" spans="1:270">
      <c r="A191" s="4" t="s">
        <v>4084</v>
      </c>
      <c r="B191" s="4" t="s">
        <v>3584</v>
      </c>
      <c r="C191" s="4" t="s">
        <v>3805</v>
      </c>
      <c r="D191" s="4" t="s">
        <v>3806</v>
      </c>
      <c r="E191" s="4" t="s">
        <v>3807</v>
      </c>
      <c r="F191" s="4" t="s">
        <v>3587</v>
      </c>
      <c r="G191" s="4" t="s">
        <v>4133</v>
      </c>
      <c r="H191" s="4" t="s">
        <v>4134</v>
      </c>
      <c r="I191" s="4" t="s">
        <v>590</v>
      </c>
      <c r="J191" s="4" t="s">
        <v>4135</v>
      </c>
      <c r="K191" s="4">
        <v>3000</v>
      </c>
      <c r="L191" s="4"/>
      <c r="M191" s="4"/>
      <c r="N191" s="4"/>
      <c r="O191" s="4"/>
      <c r="P191" s="7"/>
      <c r="Q191" s="4"/>
      <c r="R191" s="4"/>
      <c r="S191" s="4"/>
      <c r="T191" s="4">
        <v>0</v>
      </c>
      <c r="U191" s="4">
        <v>0</v>
      </c>
      <c r="V191" s="4">
        <v>3000</v>
      </c>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c r="IA191" s="4"/>
      <c r="IB191" s="4"/>
      <c r="IC191" s="4"/>
      <c r="ID191" s="4"/>
      <c r="IE191" s="4"/>
      <c r="IF191" s="4"/>
      <c r="IG191" s="4"/>
      <c r="IH191" s="4"/>
      <c r="II191" s="4"/>
      <c r="IJ191" s="4"/>
      <c r="IK191" s="4"/>
      <c r="IL191" s="4"/>
      <c r="IM191" s="4"/>
      <c r="IN191" s="4"/>
      <c r="IO191" s="4"/>
      <c r="IP191" s="4"/>
      <c r="IQ191" s="4"/>
      <c r="IR191" s="4"/>
      <c r="IS191" s="4"/>
      <c r="IT191" s="4"/>
      <c r="IU191" s="4"/>
      <c r="IV191" s="4"/>
      <c r="IW191" s="4"/>
      <c r="IX191" s="4"/>
      <c r="IY191" s="4"/>
      <c r="IZ191" s="4"/>
      <c r="JA191" s="4"/>
      <c r="JB191" s="4"/>
      <c r="JC191" s="4"/>
      <c r="JD191" s="4"/>
      <c r="JE191" s="4"/>
      <c r="JF191" s="4"/>
      <c r="JG191" s="4"/>
      <c r="JH191" s="4"/>
      <c r="JI191" s="4"/>
      <c r="JJ191" s="4"/>
    </row>
    <row r="192" s="1" customFormat="1" spans="1:270">
      <c r="A192" s="4" t="s">
        <v>4084</v>
      </c>
      <c r="B192" s="4" t="s">
        <v>3584</v>
      </c>
      <c r="C192" s="4" t="s">
        <v>2296</v>
      </c>
      <c r="D192" s="4" t="s">
        <v>3689</v>
      </c>
      <c r="E192" s="4" t="s">
        <v>3690</v>
      </c>
      <c r="F192" s="4" t="s">
        <v>3587</v>
      </c>
      <c r="G192" s="4" t="s">
        <v>4136</v>
      </c>
      <c r="H192" s="4" t="s">
        <v>4137</v>
      </c>
      <c r="I192" s="4" t="s">
        <v>590</v>
      </c>
      <c r="J192" s="4" t="s">
        <v>4138</v>
      </c>
      <c r="K192" s="4">
        <v>3000</v>
      </c>
      <c r="L192" s="4"/>
      <c r="M192" s="4"/>
      <c r="N192" s="4"/>
      <c r="O192" s="4"/>
      <c r="P192" s="7"/>
      <c r="Q192" s="4"/>
      <c r="R192" s="4"/>
      <c r="S192" s="4"/>
      <c r="T192" s="4">
        <v>0</v>
      </c>
      <c r="U192" s="4">
        <v>0</v>
      </c>
      <c r="V192" s="4">
        <v>3000</v>
      </c>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c r="IA192" s="4"/>
      <c r="IB192" s="4"/>
      <c r="IC192" s="4"/>
      <c r="ID192" s="4"/>
      <c r="IE192" s="4"/>
      <c r="IF192" s="4"/>
      <c r="IG192" s="4"/>
      <c r="IH192" s="4"/>
      <c r="II192" s="4"/>
      <c r="IJ192" s="4"/>
      <c r="IK192" s="4"/>
      <c r="IL192" s="4"/>
      <c r="IM192" s="4"/>
      <c r="IN192" s="4"/>
      <c r="IO192" s="4"/>
      <c r="IP192" s="4"/>
      <c r="IQ192" s="4"/>
      <c r="IR192" s="4"/>
      <c r="IS192" s="4"/>
      <c r="IT192" s="4"/>
      <c r="IU192" s="4"/>
      <c r="IV192" s="4"/>
      <c r="IW192" s="4"/>
      <c r="IX192" s="4"/>
      <c r="IY192" s="4"/>
      <c r="IZ192" s="4"/>
      <c r="JA192" s="4"/>
      <c r="JB192" s="4"/>
      <c r="JC192" s="4"/>
      <c r="JD192" s="4"/>
      <c r="JE192" s="4"/>
      <c r="JF192" s="4"/>
      <c r="JG192" s="4"/>
      <c r="JH192" s="4"/>
      <c r="JI192" s="4"/>
      <c r="JJ192" s="4"/>
    </row>
    <row r="193" s="1" customFormat="1" spans="1:270">
      <c r="A193" s="4" t="s">
        <v>4084</v>
      </c>
      <c r="B193" s="4" t="s">
        <v>3584</v>
      </c>
      <c r="C193" s="4" t="s">
        <v>2373</v>
      </c>
      <c r="D193" s="4" t="s">
        <v>3662</v>
      </c>
      <c r="E193" s="4" t="s">
        <v>3663</v>
      </c>
      <c r="F193" s="4" t="s">
        <v>3587</v>
      </c>
      <c r="G193" s="4" t="s">
        <v>4139</v>
      </c>
      <c r="H193" s="4" t="s">
        <v>4140</v>
      </c>
      <c r="I193" s="4" t="s">
        <v>590</v>
      </c>
      <c r="J193" s="4" t="s">
        <v>4141</v>
      </c>
      <c r="K193" s="4">
        <v>3000</v>
      </c>
      <c r="L193" s="4"/>
      <c r="M193" s="4"/>
      <c r="N193" s="4"/>
      <c r="O193" s="4"/>
      <c r="P193" s="7"/>
      <c r="Q193" s="4"/>
      <c r="R193" s="4">
        <v>10</v>
      </c>
      <c r="S193" s="4"/>
      <c r="T193" s="4">
        <v>0</v>
      </c>
      <c r="U193" s="4">
        <v>0</v>
      </c>
      <c r="V193" s="4">
        <v>3010</v>
      </c>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c r="IA193" s="4"/>
      <c r="IB193" s="4"/>
      <c r="IC193" s="4"/>
      <c r="ID193" s="4"/>
      <c r="IE193" s="4"/>
      <c r="IF193" s="4"/>
      <c r="IG193" s="4"/>
      <c r="IH193" s="4"/>
      <c r="II193" s="4"/>
      <c r="IJ193" s="4"/>
      <c r="IK193" s="4"/>
      <c r="IL193" s="4"/>
      <c r="IM193" s="4"/>
      <c r="IN193" s="4"/>
      <c r="IO193" s="4"/>
      <c r="IP193" s="4"/>
      <c r="IQ193" s="4"/>
      <c r="IR193" s="4"/>
      <c r="IS193" s="4"/>
      <c r="IT193" s="4"/>
      <c r="IU193" s="4"/>
      <c r="IV193" s="4"/>
      <c r="IW193" s="4"/>
      <c r="IX193" s="4"/>
      <c r="IY193" s="4"/>
      <c r="IZ193" s="4"/>
      <c r="JA193" s="4"/>
      <c r="JB193" s="4"/>
      <c r="JC193" s="4"/>
      <c r="JD193" s="4"/>
      <c r="JE193" s="4"/>
      <c r="JF193" s="4"/>
      <c r="JG193" s="4"/>
      <c r="JH193" s="4"/>
      <c r="JI193" s="4"/>
      <c r="JJ193" s="4"/>
    </row>
    <row r="194" s="1" customFormat="1" spans="1:270">
      <c r="A194" s="4" t="s">
        <v>4084</v>
      </c>
      <c r="B194" s="4" t="s">
        <v>3584</v>
      </c>
      <c r="C194" s="4" t="s">
        <v>2341</v>
      </c>
      <c r="D194" s="4" t="s">
        <v>3817</v>
      </c>
      <c r="E194" s="4" t="s">
        <v>3605</v>
      </c>
      <c r="F194" s="4" t="s">
        <v>3587</v>
      </c>
      <c r="G194" s="4" t="s">
        <v>4142</v>
      </c>
      <c r="H194" s="4" t="s">
        <v>4143</v>
      </c>
      <c r="I194" s="4" t="s">
        <v>590</v>
      </c>
      <c r="J194" s="4" t="s">
        <v>4144</v>
      </c>
      <c r="K194" s="4">
        <v>3000</v>
      </c>
      <c r="L194" s="4"/>
      <c r="M194" s="4"/>
      <c r="N194" s="4"/>
      <c r="O194" s="4"/>
      <c r="P194" s="7"/>
      <c r="Q194" s="4"/>
      <c r="R194" s="4"/>
      <c r="S194" s="4"/>
      <c r="T194" s="4">
        <v>0</v>
      </c>
      <c r="U194" s="4">
        <v>0</v>
      </c>
      <c r="V194" s="4">
        <v>3000</v>
      </c>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c r="IA194" s="4"/>
      <c r="IB194" s="4"/>
      <c r="IC194" s="4"/>
      <c r="ID194" s="4"/>
      <c r="IE194" s="4"/>
      <c r="IF194" s="4"/>
      <c r="IG194" s="4"/>
      <c r="IH194" s="4"/>
      <c r="II194" s="4"/>
      <c r="IJ194" s="4"/>
      <c r="IK194" s="4"/>
      <c r="IL194" s="4"/>
      <c r="IM194" s="4"/>
      <c r="IN194" s="4"/>
      <c r="IO194" s="4"/>
      <c r="IP194" s="4"/>
      <c r="IQ194" s="4"/>
      <c r="IR194" s="4"/>
      <c r="IS194" s="4"/>
      <c r="IT194" s="4"/>
      <c r="IU194" s="4"/>
      <c r="IV194" s="4"/>
      <c r="IW194" s="4"/>
      <c r="IX194" s="4"/>
      <c r="IY194" s="4"/>
      <c r="IZ194" s="4"/>
      <c r="JA194" s="4"/>
      <c r="JB194" s="4"/>
      <c r="JC194" s="4"/>
      <c r="JD194" s="4"/>
      <c r="JE194" s="4"/>
      <c r="JF194" s="4"/>
      <c r="JG194" s="4"/>
      <c r="JH194" s="4"/>
      <c r="JI194" s="4"/>
      <c r="JJ194" s="4"/>
    </row>
    <row r="195" s="1" customFormat="1" spans="1:270">
      <c r="A195" s="4" t="s">
        <v>4084</v>
      </c>
      <c r="B195" s="4" t="s">
        <v>3584</v>
      </c>
      <c r="C195" s="4" t="s">
        <v>3820</v>
      </c>
      <c r="D195" s="4" t="s">
        <v>3821</v>
      </c>
      <c r="E195" s="4" t="s">
        <v>3822</v>
      </c>
      <c r="F195" s="4" t="s">
        <v>3587</v>
      </c>
      <c r="G195" s="4" t="s">
        <v>4145</v>
      </c>
      <c r="H195" s="4" t="s">
        <v>4146</v>
      </c>
      <c r="I195" s="4" t="s">
        <v>590</v>
      </c>
      <c r="J195" s="4" t="s">
        <v>4147</v>
      </c>
      <c r="K195" s="4">
        <v>3000</v>
      </c>
      <c r="L195" s="4"/>
      <c r="M195" s="4"/>
      <c r="N195" s="4"/>
      <c r="O195" s="4">
        <v>12</v>
      </c>
      <c r="P195" s="7">
        <v>4</v>
      </c>
      <c r="Q195" s="4">
        <v>250</v>
      </c>
      <c r="R195" s="4">
        <v>10</v>
      </c>
      <c r="S195" s="4"/>
      <c r="T195" s="4">
        <v>0</v>
      </c>
      <c r="U195" s="4">
        <v>1000</v>
      </c>
      <c r="V195" s="4">
        <v>4010</v>
      </c>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c r="IA195" s="4"/>
      <c r="IB195" s="4"/>
      <c r="IC195" s="4"/>
      <c r="ID195" s="4"/>
      <c r="IE195" s="4"/>
      <c r="IF195" s="4"/>
      <c r="IG195" s="4"/>
      <c r="IH195" s="4"/>
      <c r="II195" s="4"/>
      <c r="IJ195" s="4"/>
      <c r="IK195" s="4"/>
      <c r="IL195" s="4"/>
      <c r="IM195" s="4"/>
      <c r="IN195" s="4"/>
      <c r="IO195" s="4"/>
      <c r="IP195" s="4"/>
      <c r="IQ195" s="4"/>
      <c r="IR195" s="4"/>
      <c r="IS195" s="4"/>
      <c r="IT195" s="4"/>
      <c r="IU195" s="4"/>
      <c r="IV195" s="4"/>
      <c r="IW195" s="4"/>
      <c r="IX195" s="4"/>
      <c r="IY195" s="4"/>
      <c r="IZ195" s="4"/>
      <c r="JA195" s="4"/>
      <c r="JB195" s="4"/>
      <c r="JC195" s="4"/>
      <c r="JD195" s="4"/>
      <c r="JE195" s="4"/>
      <c r="JF195" s="4"/>
      <c r="JG195" s="4"/>
      <c r="JH195" s="4"/>
      <c r="JI195" s="4"/>
      <c r="JJ195" s="4"/>
    </row>
    <row r="196" s="1" customFormat="1" spans="1:270">
      <c r="A196" s="4" t="s">
        <v>4084</v>
      </c>
      <c r="B196" s="4" t="s">
        <v>3584</v>
      </c>
      <c r="C196" s="4" t="s">
        <v>2389</v>
      </c>
      <c r="D196" s="4" t="s">
        <v>3666</v>
      </c>
      <c r="E196" s="4" t="s">
        <v>3825</v>
      </c>
      <c r="F196" s="4" t="s">
        <v>3587</v>
      </c>
      <c r="G196" s="4" t="s">
        <v>4148</v>
      </c>
      <c r="H196" s="4" t="s">
        <v>4149</v>
      </c>
      <c r="I196" s="4" t="s">
        <v>590</v>
      </c>
      <c r="J196" s="4" t="s">
        <v>4141</v>
      </c>
      <c r="K196" s="4">
        <v>3000</v>
      </c>
      <c r="L196" s="4"/>
      <c r="M196" s="4"/>
      <c r="N196" s="4"/>
      <c r="O196" s="4"/>
      <c r="P196" s="7"/>
      <c r="Q196" s="4"/>
      <c r="R196" s="4">
        <v>10</v>
      </c>
      <c r="S196" s="4"/>
      <c r="T196" s="4">
        <v>0</v>
      </c>
      <c r="U196" s="4">
        <v>0</v>
      </c>
      <c r="V196" s="4">
        <v>3010</v>
      </c>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c r="IA196" s="4"/>
      <c r="IB196" s="4"/>
      <c r="IC196" s="4"/>
      <c r="ID196" s="4"/>
      <c r="IE196" s="4"/>
      <c r="IF196" s="4"/>
      <c r="IG196" s="4"/>
      <c r="IH196" s="4"/>
      <c r="II196" s="4"/>
      <c r="IJ196" s="4"/>
      <c r="IK196" s="4"/>
      <c r="IL196" s="4"/>
      <c r="IM196" s="4"/>
      <c r="IN196" s="4"/>
      <c r="IO196" s="4"/>
      <c r="IP196" s="4"/>
      <c r="IQ196" s="4"/>
      <c r="IR196" s="4"/>
      <c r="IS196" s="4"/>
      <c r="IT196" s="4"/>
      <c r="IU196" s="4"/>
      <c r="IV196" s="4"/>
      <c r="IW196" s="4"/>
      <c r="IX196" s="4"/>
      <c r="IY196" s="4"/>
      <c r="IZ196" s="4"/>
      <c r="JA196" s="4"/>
      <c r="JB196" s="4"/>
      <c r="JC196" s="4"/>
      <c r="JD196" s="4"/>
      <c r="JE196" s="4"/>
      <c r="JF196" s="4"/>
      <c r="JG196" s="4"/>
      <c r="JH196" s="4"/>
      <c r="JI196" s="4"/>
      <c r="JJ196" s="4"/>
    </row>
    <row r="197" s="1" customFormat="1" spans="1:270">
      <c r="A197" s="4" t="s">
        <v>4084</v>
      </c>
      <c r="B197" s="4" t="s">
        <v>3584</v>
      </c>
      <c r="C197" s="4" t="s">
        <v>2366</v>
      </c>
      <c r="D197" s="4" t="s">
        <v>3670</v>
      </c>
      <c r="E197" s="4" t="s">
        <v>3627</v>
      </c>
      <c r="F197" s="4" t="s">
        <v>3587</v>
      </c>
      <c r="G197" s="4" t="s">
        <v>4150</v>
      </c>
      <c r="H197" s="4" t="s">
        <v>4151</v>
      </c>
      <c r="I197" s="4" t="s">
        <v>590</v>
      </c>
      <c r="J197" s="4" t="s">
        <v>4152</v>
      </c>
      <c r="K197" s="4">
        <v>3000</v>
      </c>
      <c r="L197" s="4"/>
      <c r="M197" s="4"/>
      <c r="N197" s="4"/>
      <c r="O197" s="4"/>
      <c r="P197" s="7"/>
      <c r="Q197" s="4"/>
      <c r="R197" s="4">
        <v>10</v>
      </c>
      <c r="S197" s="4"/>
      <c r="T197" s="4">
        <v>0</v>
      </c>
      <c r="U197" s="4">
        <v>0</v>
      </c>
      <c r="V197" s="4">
        <v>3010</v>
      </c>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c r="IA197" s="4"/>
      <c r="IB197" s="4"/>
      <c r="IC197" s="4"/>
      <c r="ID197" s="4"/>
      <c r="IE197" s="4"/>
      <c r="IF197" s="4"/>
      <c r="IG197" s="4"/>
      <c r="IH197" s="4"/>
      <c r="II197" s="4"/>
      <c r="IJ197" s="4"/>
      <c r="IK197" s="4"/>
      <c r="IL197" s="4"/>
      <c r="IM197" s="4"/>
      <c r="IN197" s="4"/>
      <c r="IO197" s="4"/>
      <c r="IP197" s="4"/>
      <c r="IQ197" s="4"/>
      <c r="IR197" s="4"/>
      <c r="IS197" s="4"/>
      <c r="IT197" s="4"/>
      <c r="IU197" s="4"/>
      <c r="IV197" s="4"/>
      <c r="IW197" s="4"/>
      <c r="IX197" s="4"/>
      <c r="IY197" s="4"/>
      <c r="IZ197" s="4"/>
      <c r="JA197" s="4"/>
      <c r="JB197" s="4"/>
      <c r="JC197" s="4"/>
      <c r="JD197" s="4"/>
      <c r="JE197" s="4"/>
      <c r="JF197" s="4"/>
      <c r="JG197" s="4"/>
      <c r="JH197" s="4"/>
      <c r="JI197" s="4"/>
      <c r="JJ197" s="4"/>
    </row>
    <row r="198" s="1" customFormat="1" spans="1:270">
      <c r="A198" s="4" t="s">
        <v>4084</v>
      </c>
      <c r="B198" s="4" t="s">
        <v>3584</v>
      </c>
      <c r="C198" s="4" t="s">
        <v>2356</v>
      </c>
      <c r="D198" s="4" t="s">
        <v>3832</v>
      </c>
      <c r="E198" s="4" t="s">
        <v>3833</v>
      </c>
      <c r="F198" s="4" t="s">
        <v>3587</v>
      </c>
      <c r="G198" s="4" t="s">
        <v>4153</v>
      </c>
      <c r="H198" s="4" t="s">
        <v>4154</v>
      </c>
      <c r="I198" s="4" t="s">
        <v>590</v>
      </c>
      <c r="J198" s="4" t="s">
        <v>4141</v>
      </c>
      <c r="K198" s="4">
        <v>3000</v>
      </c>
      <c r="L198" s="4"/>
      <c r="M198" s="4"/>
      <c r="N198" s="4"/>
      <c r="O198" s="4"/>
      <c r="P198" s="7"/>
      <c r="Q198" s="4"/>
      <c r="R198" s="4"/>
      <c r="S198" s="4"/>
      <c r="T198" s="4">
        <v>0</v>
      </c>
      <c r="U198" s="4">
        <v>0</v>
      </c>
      <c r="V198" s="4">
        <v>3000</v>
      </c>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c r="IA198" s="4"/>
      <c r="IB198" s="4"/>
      <c r="IC198" s="4"/>
      <c r="ID198" s="4"/>
      <c r="IE198" s="4"/>
      <c r="IF198" s="4"/>
      <c r="IG198" s="4"/>
      <c r="IH198" s="4"/>
      <c r="II198" s="4"/>
      <c r="IJ198" s="4"/>
      <c r="IK198" s="4"/>
      <c r="IL198" s="4"/>
      <c r="IM198" s="4"/>
      <c r="IN198" s="4"/>
      <c r="IO198" s="4"/>
      <c r="IP198" s="4"/>
      <c r="IQ198" s="4"/>
      <c r="IR198" s="4"/>
      <c r="IS198" s="4"/>
      <c r="IT198" s="4"/>
      <c r="IU198" s="4"/>
      <c r="IV198" s="4"/>
      <c r="IW198" s="4"/>
      <c r="IX198" s="4"/>
      <c r="IY198" s="4"/>
      <c r="IZ198" s="4"/>
      <c r="JA198" s="4"/>
      <c r="JB198" s="4"/>
      <c r="JC198" s="4"/>
      <c r="JD198" s="4"/>
      <c r="JE198" s="4"/>
      <c r="JF198" s="4"/>
      <c r="JG198" s="4"/>
      <c r="JH198" s="4"/>
      <c r="JI198" s="4"/>
      <c r="JJ198" s="4"/>
    </row>
    <row r="199" s="1" customFormat="1" spans="1:270">
      <c r="A199" s="4" t="s">
        <v>4084</v>
      </c>
      <c r="B199" s="4" t="s">
        <v>3584</v>
      </c>
      <c r="C199" s="4" t="s">
        <v>2371</v>
      </c>
      <c r="D199" s="4" t="s">
        <v>3836</v>
      </c>
      <c r="E199" s="4" t="s">
        <v>3612</v>
      </c>
      <c r="F199" s="4" t="s">
        <v>3587</v>
      </c>
      <c r="G199" s="4" t="s">
        <v>4155</v>
      </c>
      <c r="H199" s="4" t="s">
        <v>4156</v>
      </c>
      <c r="I199" s="4" t="s">
        <v>590</v>
      </c>
      <c r="J199" s="4" t="s">
        <v>4127</v>
      </c>
      <c r="K199" s="4">
        <v>3000</v>
      </c>
      <c r="L199" s="4"/>
      <c r="M199" s="4"/>
      <c r="N199" s="4"/>
      <c r="O199" s="4">
        <v>13</v>
      </c>
      <c r="P199" s="7">
        <v>5</v>
      </c>
      <c r="Q199" s="4">
        <v>250</v>
      </c>
      <c r="R199" s="4"/>
      <c r="S199" s="4"/>
      <c r="T199" s="4">
        <v>0</v>
      </c>
      <c r="U199" s="4">
        <v>1250</v>
      </c>
      <c r="V199" s="4">
        <v>4250</v>
      </c>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c r="IA199" s="4"/>
      <c r="IB199" s="4"/>
      <c r="IC199" s="4"/>
      <c r="ID199" s="4"/>
      <c r="IE199" s="4"/>
      <c r="IF199" s="4"/>
      <c r="IG199" s="4"/>
      <c r="IH199" s="4"/>
      <c r="II199" s="4"/>
      <c r="IJ199" s="4"/>
      <c r="IK199" s="4"/>
      <c r="IL199" s="4"/>
      <c r="IM199" s="4"/>
      <c r="IN199" s="4"/>
      <c r="IO199" s="4"/>
      <c r="IP199" s="4"/>
      <c r="IQ199" s="4"/>
      <c r="IR199" s="4"/>
      <c r="IS199" s="4"/>
      <c r="IT199" s="4"/>
      <c r="IU199" s="4"/>
      <c r="IV199" s="4"/>
      <c r="IW199" s="4"/>
      <c r="IX199" s="4"/>
      <c r="IY199" s="4"/>
      <c r="IZ199" s="4"/>
      <c r="JA199" s="4"/>
      <c r="JB199" s="4"/>
      <c r="JC199" s="4"/>
      <c r="JD199" s="4"/>
      <c r="JE199" s="4"/>
      <c r="JF199" s="4"/>
      <c r="JG199" s="4"/>
      <c r="JH199" s="4"/>
      <c r="JI199" s="4"/>
      <c r="JJ199" s="4"/>
    </row>
    <row r="200" s="1" customFormat="1" spans="1:270">
      <c r="A200" s="4" t="s">
        <v>4084</v>
      </c>
      <c r="B200" s="4" t="s">
        <v>3584</v>
      </c>
      <c r="C200" s="4" t="s">
        <v>2415</v>
      </c>
      <c r="D200" s="4" t="s">
        <v>3839</v>
      </c>
      <c r="E200" s="4" t="s">
        <v>3840</v>
      </c>
      <c r="F200" s="4" t="s">
        <v>3587</v>
      </c>
      <c r="G200" s="4" t="s">
        <v>4157</v>
      </c>
      <c r="H200" s="4" t="s">
        <v>4158</v>
      </c>
      <c r="I200" s="4" t="s">
        <v>590</v>
      </c>
      <c r="J200" s="4" t="s">
        <v>4159</v>
      </c>
      <c r="K200" s="4">
        <v>3000</v>
      </c>
      <c r="L200" s="4"/>
      <c r="M200" s="4"/>
      <c r="N200" s="4"/>
      <c r="O200" s="4"/>
      <c r="P200" s="7"/>
      <c r="Q200" s="4"/>
      <c r="R200" s="4"/>
      <c r="S200" s="4"/>
      <c r="T200" s="4">
        <v>0</v>
      </c>
      <c r="U200" s="4">
        <v>0</v>
      </c>
      <c r="V200" s="4">
        <v>3000</v>
      </c>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c r="IA200" s="4"/>
      <c r="IB200" s="4"/>
      <c r="IC200" s="4"/>
      <c r="ID200" s="4"/>
      <c r="IE200" s="4"/>
      <c r="IF200" s="4"/>
      <c r="IG200" s="4"/>
      <c r="IH200" s="4"/>
      <c r="II200" s="4"/>
      <c r="IJ200" s="4"/>
      <c r="IK200" s="4"/>
      <c r="IL200" s="4"/>
      <c r="IM200" s="4"/>
      <c r="IN200" s="4"/>
      <c r="IO200" s="4"/>
      <c r="IP200" s="4"/>
      <c r="IQ200" s="4"/>
      <c r="IR200" s="4"/>
      <c r="IS200" s="4"/>
      <c r="IT200" s="4"/>
      <c r="IU200" s="4"/>
      <c r="IV200" s="4"/>
      <c r="IW200" s="4"/>
      <c r="IX200" s="4"/>
      <c r="IY200" s="4"/>
      <c r="IZ200" s="4"/>
      <c r="JA200" s="4"/>
      <c r="JB200" s="4"/>
      <c r="JC200" s="4"/>
      <c r="JD200" s="4"/>
      <c r="JE200" s="4"/>
      <c r="JF200" s="4"/>
      <c r="JG200" s="4"/>
      <c r="JH200" s="4"/>
      <c r="JI200" s="4"/>
      <c r="JJ200" s="4"/>
    </row>
    <row r="201" s="1" customFormat="1" spans="1:270">
      <c r="A201" s="4" t="s">
        <v>4084</v>
      </c>
      <c r="B201" s="4" t="s">
        <v>3584</v>
      </c>
      <c r="C201" s="4" t="s">
        <v>2354</v>
      </c>
      <c r="D201" s="4" t="s">
        <v>3843</v>
      </c>
      <c r="E201" s="4" t="s">
        <v>3667</v>
      </c>
      <c r="F201" s="4" t="s">
        <v>3587</v>
      </c>
      <c r="G201" s="4" t="s">
        <v>4160</v>
      </c>
      <c r="H201" s="4" t="s">
        <v>4161</v>
      </c>
      <c r="I201" s="4" t="s">
        <v>590</v>
      </c>
      <c r="J201" s="4" t="s">
        <v>4162</v>
      </c>
      <c r="K201" s="4">
        <v>3000</v>
      </c>
      <c r="L201" s="4"/>
      <c r="M201" s="4"/>
      <c r="N201" s="4"/>
      <c r="O201" s="4">
        <v>11</v>
      </c>
      <c r="P201" s="7">
        <v>3</v>
      </c>
      <c r="Q201" s="4">
        <v>250</v>
      </c>
      <c r="R201" s="4"/>
      <c r="S201" s="4">
        <v>12</v>
      </c>
      <c r="T201" s="4">
        <v>0</v>
      </c>
      <c r="U201" s="4">
        <v>750</v>
      </c>
      <c r="V201" s="4">
        <v>3762</v>
      </c>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c r="HN201" s="4"/>
      <c r="HO201" s="4"/>
      <c r="HP201" s="4"/>
      <c r="HQ201" s="4"/>
      <c r="HR201" s="4"/>
      <c r="HS201" s="4"/>
      <c r="HT201" s="4"/>
      <c r="HU201" s="4"/>
      <c r="HV201" s="4"/>
      <c r="HW201" s="4"/>
      <c r="HX201" s="4"/>
      <c r="HY201" s="4"/>
      <c r="HZ201" s="4"/>
      <c r="IA201" s="4"/>
      <c r="IB201" s="4"/>
      <c r="IC201" s="4"/>
      <c r="ID201" s="4"/>
      <c r="IE201" s="4"/>
      <c r="IF201" s="4"/>
      <c r="IG201" s="4"/>
      <c r="IH201" s="4"/>
      <c r="II201" s="4"/>
      <c r="IJ201" s="4"/>
      <c r="IK201" s="4"/>
      <c r="IL201" s="4"/>
      <c r="IM201" s="4"/>
      <c r="IN201" s="4"/>
      <c r="IO201" s="4"/>
      <c r="IP201" s="4"/>
      <c r="IQ201" s="4"/>
      <c r="IR201" s="4"/>
      <c r="IS201" s="4"/>
      <c r="IT201" s="4"/>
      <c r="IU201" s="4"/>
      <c r="IV201" s="4"/>
      <c r="IW201" s="4"/>
      <c r="IX201" s="4"/>
      <c r="IY201" s="4"/>
      <c r="IZ201" s="4"/>
      <c r="JA201" s="4"/>
      <c r="JB201" s="4"/>
      <c r="JC201" s="4"/>
      <c r="JD201" s="4"/>
      <c r="JE201" s="4"/>
      <c r="JF201" s="4"/>
      <c r="JG201" s="4"/>
      <c r="JH201" s="4"/>
      <c r="JI201" s="4"/>
      <c r="JJ201" s="4"/>
    </row>
    <row r="202" s="1" customFormat="1" spans="1:270">
      <c r="A202" s="4" t="s">
        <v>4084</v>
      </c>
      <c r="B202" s="4" t="s">
        <v>3584</v>
      </c>
      <c r="C202" s="4" t="s">
        <v>3846</v>
      </c>
      <c r="D202" s="4"/>
      <c r="E202" s="4" t="s">
        <v>3847</v>
      </c>
      <c r="F202" s="4" t="s">
        <v>3587</v>
      </c>
      <c r="G202" s="4" t="s">
        <v>4163</v>
      </c>
      <c r="H202" s="4" t="s">
        <v>4164</v>
      </c>
      <c r="I202" s="4" t="s">
        <v>590</v>
      </c>
      <c r="J202" s="4" t="s">
        <v>4165</v>
      </c>
      <c r="K202" s="4">
        <v>3000</v>
      </c>
      <c r="L202" s="4"/>
      <c r="M202" s="4"/>
      <c r="N202" s="4"/>
      <c r="O202" s="4"/>
      <c r="P202" s="7"/>
      <c r="Q202" s="4"/>
      <c r="R202" s="4"/>
      <c r="S202" s="4"/>
      <c r="T202" s="4">
        <v>0</v>
      </c>
      <c r="U202" s="4">
        <v>0</v>
      </c>
      <c r="V202" s="4">
        <v>3000</v>
      </c>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c r="HN202" s="4"/>
      <c r="HO202" s="4"/>
      <c r="HP202" s="4"/>
      <c r="HQ202" s="4"/>
      <c r="HR202" s="4"/>
      <c r="HS202" s="4"/>
      <c r="HT202" s="4"/>
      <c r="HU202" s="4"/>
      <c r="HV202" s="4"/>
      <c r="HW202" s="4"/>
      <c r="HX202" s="4"/>
      <c r="HY202" s="4"/>
      <c r="HZ202" s="4"/>
      <c r="IA202" s="4"/>
      <c r="IB202" s="4"/>
      <c r="IC202" s="4"/>
      <c r="ID202" s="4"/>
      <c r="IE202" s="4"/>
      <c r="IF202" s="4"/>
      <c r="IG202" s="4"/>
      <c r="IH202" s="4"/>
      <c r="II202" s="4"/>
      <c r="IJ202" s="4"/>
      <c r="IK202" s="4"/>
      <c r="IL202" s="4"/>
      <c r="IM202" s="4"/>
      <c r="IN202" s="4"/>
      <c r="IO202" s="4"/>
      <c r="IP202" s="4"/>
      <c r="IQ202" s="4"/>
      <c r="IR202" s="4"/>
      <c r="IS202" s="4"/>
      <c r="IT202" s="4"/>
      <c r="IU202" s="4"/>
      <c r="IV202" s="4"/>
      <c r="IW202" s="4"/>
      <c r="IX202" s="4"/>
      <c r="IY202" s="4"/>
      <c r="IZ202" s="4"/>
      <c r="JA202" s="4"/>
      <c r="JB202" s="4"/>
      <c r="JC202" s="4"/>
      <c r="JD202" s="4"/>
      <c r="JE202" s="4"/>
      <c r="JF202" s="4"/>
      <c r="JG202" s="4"/>
      <c r="JH202" s="4"/>
      <c r="JI202" s="4"/>
      <c r="JJ202" s="4"/>
    </row>
    <row r="203" s="1" customFormat="1" spans="1:270">
      <c r="A203" s="4" t="s">
        <v>4084</v>
      </c>
      <c r="B203" s="4" t="s">
        <v>3584</v>
      </c>
      <c r="C203" s="4" t="s">
        <v>2324</v>
      </c>
      <c r="D203" s="4" t="s">
        <v>3850</v>
      </c>
      <c r="E203" s="4" t="s">
        <v>3851</v>
      </c>
      <c r="F203" s="4" t="s">
        <v>3587</v>
      </c>
      <c r="G203" s="4" t="s">
        <v>4166</v>
      </c>
      <c r="H203" s="4" t="s">
        <v>4167</v>
      </c>
      <c r="I203" s="4" t="s">
        <v>590</v>
      </c>
      <c r="J203" s="4" t="s">
        <v>4141</v>
      </c>
      <c r="K203" s="4">
        <v>3000</v>
      </c>
      <c r="L203" s="4"/>
      <c r="M203" s="4"/>
      <c r="N203" s="4"/>
      <c r="O203" s="4"/>
      <c r="P203" s="7"/>
      <c r="Q203" s="4"/>
      <c r="R203" s="4"/>
      <c r="S203" s="4"/>
      <c r="T203" s="4">
        <v>0</v>
      </c>
      <c r="U203" s="4">
        <v>0</v>
      </c>
      <c r="V203" s="4">
        <v>3000</v>
      </c>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c r="HT203" s="4"/>
      <c r="HU203" s="4"/>
      <c r="HV203" s="4"/>
      <c r="HW203" s="4"/>
      <c r="HX203" s="4"/>
      <c r="HY203" s="4"/>
      <c r="HZ203" s="4"/>
      <c r="IA203" s="4"/>
      <c r="IB203" s="4"/>
      <c r="IC203" s="4"/>
      <c r="ID203" s="4"/>
      <c r="IE203" s="4"/>
      <c r="IF203" s="4"/>
      <c r="IG203" s="4"/>
      <c r="IH203" s="4"/>
      <c r="II203" s="4"/>
      <c r="IJ203" s="4"/>
      <c r="IK203" s="4"/>
      <c r="IL203" s="4"/>
      <c r="IM203" s="4"/>
      <c r="IN203" s="4"/>
      <c r="IO203" s="4"/>
      <c r="IP203" s="4"/>
      <c r="IQ203" s="4"/>
      <c r="IR203" s="4"/>
      <c r="IS203" s="4"/>
      <c r="IT203" s="4"/>
      <c r="IU203" s="4"/>
      <c r="IV203" s="4"/>
      <c r="IW203" s="4"/>
      <c r="IX203" s="4"/>
      <c r="IY203" s="4"/>
      <c r="IZ203" s="4"/>
      <c r="JA203" s="4"/>
      <c r="JB203" s="4"/>
      <c r="JC203" s="4"/>
      <c r="JD203" s="4"/>
      <c r="JE203" s="4"/>
      <c r="JF203" s="4"/>
      <c r="JG203" s="4"/>
      <c r="JH203" s="4"/>
      <c r="JI203" s="4"/>
      <c r="JJ203" s="4"/>
    </row>
    <row r="204" s="1" customFormat="1" spans="1:270">
      <c r="A204" s="4" t="s">
        <v>4084</v>
      </c>
      <c r="B204" s="4" t="s">
        <v>3584</v>
      </c>
      <c r="C204" s="4" t="s">
        <v>2481</v>
      </c>
      <c r="D204" s="4" t="s">
        <v>3855</v>
      </c>
      <c r="E204" s="4" t="s">
        <v>3586</v>
      </c>
      <c r="F204" s="4" t="s">
        <v>3587</v>
      </c>
      <c r="G204" s="4" t="s">
        <v>4168</v>
      </c>
      <c r="H204" s="4" t="s">
        <v>4169</v>
      </c>
      <c r="I204" s="4" t="s">
        <v>590</v>
      </c>
      <c r="J204" s="4" t="s">
        <v>4170</v>
      </c>
      <c r="K204" s="4">
        <v>3000</v>
      </c>
      <c r="L204" s="4"/>
      <c r="M204" s="4"/>
      <c r="N204" s="4"/>
      <c r="O204" s="4"/>
      <c r="P204" s="7"/>
      <c r="Q204" s="4"/>
      <c r="R204" s="4"/>
      <c r="S204" s="4">
        <v>14</v>
      </c>
      <c r="T204" s="4">
        <v>0</v>
      </c>
      <c r="U204" s="4">
        <v>0</v>
      </c>
      <c r="V204" s="4">
        <v>3014</v>
      </c>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c r="HN204" s="4"/>
      <c r="HO204" s="4"/>
      <c r="HP204" s="4"/>
      <c r="HQ204" s="4"/>
      <c r="HR204" s="4"/>
      <c r="HS204" s="4"/>
      <c r="HT204" s="4"/>
      <c r="HU204" s="4"/>
      <c r="HV204" s="4"/>
      <c r="HW204" s="4"/>
      <c r="HX204" s="4"/>
      <c r="HY204" s="4"/>
      <c r="HZ204" s="4"/>
      <c r="IA204" s="4"/>
      <c r="IB204" s="4"/>
      <c r="IC204" s="4"/>
      <c r="ID204" s="4"/>
      <c r="IE204" s="4"/>
      <c r="IF204" s="4"/>
      <c r="IG204" s="4"/>
      <c r="IH204" s="4"/>
      <c r="II204" s="4"/>
      <c r="IJ204" s="4"/>
      <c r="IK204" s="4"/>
      <c r="IL204" s="4"/>
      <c r="IM204" s="4"/>
      <c r="IN204" s="4"/>
      <c r="IO204" s="4"/>
      <c r="IP204" s="4"/>
      <c r="IQ204" s="4"/>
      <c r="IR204" s="4"/>
      <c r="IS204" s="4"/>
      <c r="IT204" s="4"/>
      <c r="IU204" s="4"/>
      <c r="IV204" s="4"/>
      <c r="IW204" s="4"/>
      <c r="IX204" s="4"/>
      <c r="IY204" s="4"/>
      <c r="IZ204" s="4"/>
      <c r="JA204" s="4"/>
      <c r="JB204" s="4"/>
      <c r="JC204" s="4"/>
      <c r="JD204" s="4"/>
      <c r="JE204" s="4"/>
      <c r="JF204" s="4"/>
      <c r="JG204" s="4"/>
      <c r="JH204" s="4"/>
      <c r="JI204" s="4"/>
      <c r="JJ204" s="4"/>
    </row>
    <row r="205" s="1" customFormat="1" spans="1:270">
      <c r="A205" s="4" t="s">
        <v>4084</v>
      </c>
      <c r="B205" s="4" t="s">
        <v>3584</v>
      </c>
      <c r="C205" s="4" t="s">
        <v>2461</v>
      </c>
      <c r="D205" s="4" t="s">
        <v>4171</v>
      </c>
      <c r="E205" s="4" t="s">
        <v>3860</v>
      </c>
      <c r="F205" s="4" t="s">
        <v>3587</v>
      </c>
      <c r="G205" s="4" t="s">
        <v>4172</v>
      </c>
      <c r="H205" s="4" t="s">
        <v>4173</v>
      </c>
      <c r="I205" s="4" t="s">
        <v>590</v>
      </c>
      <c r="J205" s="4" t="s">
        <v>4174</v>
      </c>
      <c r="K205" s="4">
        <v>3000</v>
      </c>
      <c r="L205" s="4"/>
      <c r="M205" s="4"/>
      <c r="N205" s="4"/>
      <c r="O205" s="4">
        <v>13</v>
      </c>
      <c r="P205" s="7">
        <v>5</v>
      </c>
      <c r="Q205" s="4">
        <v>250</v>
      </c>
      <c r="R205" s="4"/>
      <c r="S205" s="4"/>
      <c r="T205" s="4">
        <v>0</v>
      </c>
      <c r="U205" s="4">
        <v>1250</v>
      </c>
      <c r="V205" s="4">
        <v>4250</v>
      </c>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4"/>
      <c r="GE205" s="4"/>
      <c r="GF205" s="4"/>
      <c r="GG205" s="4"/>
      <c r="GH205" s="4"/>
      <c r="GI205" s="4"/>
      <c r="GJ205" s="4"/>
      <c r="GK205" s="4"/>
      <c r="GL205" s="4"/>
      <c r="GM205" s="4"/>
      <c r="GN205" s="4"/>
      <c r="GO205" s="4"/>
      <c r="GP205" s="4"/>
      <c r="GQ205" s="4"/>
      <c r="GR205" s="4"/>
      <c r="GS205" s="4"/>
      <c r="GT205" s="4"/>
      <c r="GU205" s="4"/>
      <c r="GV205" s="4"/>
      <c r="GW205" s="4"/>
      <c r="GX205" s="4"/>
      <c r="GY205" s="4"/>
      <c r="GZ205" s="4"/>
      <c r="HA205" s="4"/>
      <c r="HB205" s="4"/>
      <c r="HC205" s="4"/>
      <c r="HD205" s="4"/>
      <c r="HE205" s="4"/>
      <c r="HF205" s="4"/>
      <c r="HG205" s="4"/>
      <c r="HH205" s="4"/>
      <c r="HI205" s="4"/>
      <c r="HJ205" s="4"/>
      <c r="HK205" s="4"/>
      <c r="HL205" s="4"/>
      <c r="HM205" s="4"/>
      <c r="HN205" s="4"/>
      <c r="HO205" s="4"/>
      <c r="HP205" s="4"/>
      <c r="HQ205" s="4"/>
      <c r="HR205" s="4"/>
      <c r="HS205" s="4"/>
      <c r="HT205" s="4"/>
      <c r="HU205" s="4"/>
      <c r="HV205" s="4"/>
      <c r="HW205" s="4"/>
      <c r="HX205" s="4"/>
      <c r="HY205" s="4"/>
      <c r="HZ205" s="4"/>
      <c r="IA205" s="4"/>
      <c r="IB205" s="4"/>
      <c r="IC205" s="4"/>
      <c r="ID205" s="4"/>
      <c r="IE205" s="4"/>
      <c r="IF205" s="4"/>
      <c r="IG205" s="4"/>
      <c r="IH205" s="4"/>
      <c r="II205" s="4"/>
      <c r="IJ205" s="4"/>
      <c r="IK205" s="4"/>
      <c r="IL205" s="4"/>
      <c r="IM205" s="4"/>
      <c r="IN205" s="4"/>
      <c r="IO205" s="4"/>
      <c r="IP205" s="4"/>
      <c r="IQ205" s="4"/>
      <c r="IR205" s="4"/>
      <c r="IS205" s="4"/>
      <c r="IT205" s="4"/>
      <c r="IU205" s="4"/>
      <c r="IV205" s="4"/>
      <c r="IW205" s="4"/>
      <c r="IX205" s="4"/>
      <c r="IY205" s="4"/>
      <c r="IZ205" s="4"/>
      <c r="JA205" s="4"/>
      <c r="JB205" s="4"/>
      <c r="JC205" s="4"/>
      <c r="JD205" s="4"/>
      <c r="JE205" s="4"/>
      <c r="JF205" s="4"/>
      <c r="JG205" s="4"/>
      <c r="JH205" s="4"/>
      <c r="JI205" s="4"/>
      <c r="JJ205" s="4"/>
    </row>
    <row r="206" s="1" customFormat="1" spans="1:270">
      <c r="A206" s="4" t="s">
        <v>4084</v>
      </c>
      <c r="B206" s="4" t="s">
        <v>3584</v>
      </c>
      <c r="C206" s="4" t="s">
        <v>2307</v>
      </c>
      <c r="D206" s="4" t="s">
        <v>3604</v>
      </c>
      <c r="E206" s="4" t="s">
        <v>3862</v>
      </c>
      <c r="F206" s="4" t="s">
        <v>3863</v>
      </c>
      <c r="G206" s="4" t="s">
        <v>3864</v>
      </c>
      <c r="H206" s="4" t="s">
        <v>4175</v>
      </c>
      <c r="I206" s="4" t="s">
        <v>590</v>
      </c>
      <c r="J206" s="4" t="s">
        <v>4176</v>
      </c>
      <c r="K206" s="4">
        <v>8000</v>
      </c>
      <c r="L206" s="4"/>
      <c r="M206" s="4"/>
      <c r="N206" s="4"/>
      <c r="O206" s="4"/>
      <c r="P206" s="7"/>
      <c r="Q206" s="4"/>
      <c r="R206" s="4"/>
      <c r="S206" s="4"/>
      <c r="T206" s="4">
        <v>0</v>
      </c>
      <c r="U206" s="4">
        <v>0</v>
      </c>
      <c r="V206" s="4">
        <v>8000</v>
      </c>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c r="HN206" s="4"/>
      <c r="HO206" s="4"/>
      <c r="HP206" s="4"/>
      <c r="HQ206" s="4"/>
      <c r="HR206" s="4"/>
      <c r="HS206" s="4"/>
      <c r="HT206" s="4"/>
      <c r="HU206" s="4"/>
      <c r="HV206" s="4"/>
      <c r="HW206" s="4"/>
      <c r="HX206" s="4"/>
      <c r="HY206" s="4"/>
      <c r="HZ206" s="4"/>
      <c r="IA206" s="4"/>
      <c r="IB206" s="4"/>
      <c r="IC206" s="4"/>
      <c r="ID206" s="4"/>
      <c r="IE206" s="4"/>
      <c r="IF206" s="4"/>
      <c r="IG206" s="4"/>
      <c r="IH206" s="4"/>
      <c r="II206" s="4"/>
      <c r="IJ206" s="4"/>
      <c r="IK206" s="4"/>
      <c r="IL206" s="4"/>
      <c r="IM206" s="4"/>
      <c r="IN206" s="4"/>
      <c r="IO206" s="4"/>
      <c r="IP206" s="4"/>
      <c r="IQ206" s="4"/>
      <c r="IR206" s="4"/>
      <c r="IS206" s="4"/>
      <c r="IT206" s="4"/>
      <c r="IU206" s="4"/>
      <c r="IV206" s="4"/>
      <c r="IW206" s="4"/>
      <c r="IX206" s="4"/>
      <c r="IY206" s="4"/>
      <c r="IZ206" s="4"/>
      <c r="JA206" s="4"/>
      <c r="JB206" s="4"/>
      <c r="JC206" s="4"/>
      <c r="JD206" s="4"/>
      <c r="JE206" s="4"/>
      <c r="JF206" s="4"/>
      <c r="JG206" s="4"/>
      <c r="JH206" s="4"/>
      <c r="JI206" s="4"/>
      <c r="JJ206" s="4"/>
    </row>
    <row r="207" s="1" customFormat="1" spans="1:270">
      <c r="A207" s="4" t="s">
        <v>4084</v>
      </c>
      <c r="B207" s="4" t="s">
        <v>3584</v>
      </c>
      <c r="C207" s="4" t="s">
        <v>2498</v>
      </c>
      <c r="D207" s="4" t="s">
        <v>3867</v>
      </c>
      <c r="E207" s="4" t="s">
        <v>3868</v>
      </c>
      <c r="F207" s="4" t="s">
        <v>3863</v>
      </c>
      <c r="G207" s="4" t="s">
        <v>3869</v>
      </c>
      <c r="H207" s="4" t="s">
        <v>4177</v>
      </c>
      <c r="I207" s="4" t="s">
        <v>590</v>
      </c>
      <c r="J207" s="4" t="s">
        <v>4178</v>
      </c>
      <c r="K207" s="4">
        <v>8000</v>
      </c>
      <c r="L207" s="4"/>
      <c r="M207" s="4"/>
      <c r="N207" s="4"/>
      <c r="O207" s="4"/>
      <c r="P207" s="7"/>
      <c r="Q207" s="4"/>
      <c r="R207" s="4">
        <v>10</v>
      </c>
      <c r="S207" s="4"/>
      <c r="T207" s="4">
        <v>0</v>
      </c>
      <c r="U207" s="4">
        <v>0</v>
      </c>
      <c r="V207" s="4">
        <v>8010</v>
      </c>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c r="HN207" s="4"/>
      <c r="HO207" s="4"/>
      <c r="HP207" s="4"/>
      <c r="HQ207" s="4"/>
      <c r="HR207" s="4"/>
      <c r="HS207" s="4"/>
      <c r="HT207" s="4"/>
      <c r="HU207" s="4"/>
      <c r="HV207" s="4"/>
      <c r="HW207" s="4"/>
      <c r="HX207" s="4"/>
      <c r="HY207" s="4"/>
      <c r="HZ207" s="4"/>
      <c r="IA207" s="4"/>
      <c r="IB207" s="4"/>
      <c r="IC207" s="4"/>
      <c r="ID207" s="4"/>
      <c r="IE207" s="4"/>
      <c r="IF207" s="4"/>
      <c r="IG207" s="4"/>
      <c r="IH207" s="4"/>
      <c r="II207" s="4"/>
      <c r="IJ207" s="4"/>
      <c r="IK207" s="4"/>
      <c r="IL207" s="4"/>
      <c r="IM207" s="4"/>
      <c r="IN207" s="4"/>
      <c r="IO207" s="4"/>
      <c r="IP207" s="4"/>
      <c r="IQ207" s="4"/>
      <c r="IR207" s="4"/>
      <c r="IS207" s="4"/>
      <c r="IT207" s="4"/>
      <c r="IU207" s="4"/>
      <c r="IV207" s="4"/>
      <c r="IW207" s="4"/>
      <c r="IX207" s="4"/>
      <c r="IY207" s="4"/>
      <c r="IZ207" s="4"/>
      <c r="JA207" s="4"/>
      <c r="JB207" s="4"/>
      <c r="JC207" s="4"/>
      <c r="JD207" s="4"/>
      <c r="JE207" s="4"/>
      <c r="JF207" s="4"/>
      <c r="JG207" s="4"/>
      <c r="JH207" s="4"/>
      <c r="JI207" s="4"/>
      <c r="JJ207" s="4"/>
    </row>
    <row r="208" s="1" customFormat="1" spans="1:270">
      <c r="A208" s="4" t="s">
        <v>4084</v>
      </c>
      <c r="B208" s="4" t="s">
        <v>3584</v>
      </c>
      <c r="C208" s="4" t="s">
        <v>2330</v>
      </c>
      <c r="D208" s="4" t="s">
        <v>3871</v>
      </c>
      <c r="E208" s="4" t="s">
        <v>3872</v>
      </c>
      <c r="F208" s="4" t="s">
        <v>3863</v>
      </c>
      <c r="G208" s="4" t="s">
        <v>3873</v>
      </c>
      <c r="H208" s="4" t="s">
        <v>4179</v>
      </c>
      <c r="I208" s="4" t="s">
        <v>590</v>
      </c>
      <c r="J208" s="4" t="s">
        <v>4180</v>
      </c>
      <c r="K208" s="4">
        <v>8000</v>
      </c>
      <c r="L208" s="4">
        <v>141</v>
      </c>
      <c r="M208" s="4">
        <v>41</v>
      </c>
      <c r="N208" s="4">
        <v>50</v>
      </c>
      <c r="O208" s="4"/>
      <c r="P208" s="7"/>
      <c r="Q208" s="4"/>
      <c r="R208" s="4"/>
      <c r="S208" s="4"/>
      <c r="T208" s="4">
        <v>2050</v>
      </c>
      <c r="U208" s="4">
        <v>0</v>
      </c>
      <c r="V208" s="4">
        <v>10050</v>
      </c>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c r="HN208" s="4"/>
      <c r="HO208" s="4"/>
      <c r="HP208" s="4"/>
      <c r="HQ208" s="4"/>
      <c r="HR208" s="4"/>
      <c r="HS208" s="4"/>
      <c r="HT208" s="4"/>
      <c r="HU208" s="4"/>
      <c r="HV208" s="4"/>
      <c r="HW208" s="4"/>
      <c r="HX208" s="4"/>
      <c r="HY208" s="4"/>
      <c r="HZ208" s="4"/>
      <c r="IA208" s="4"/>
      <c r="IB208" s="4"/>
      <c r="IC208" s="4"/>
      <c r="ID208" s="4"/>
      <c r="IE208" s="4"/>
      <c r="IF208" s="4"/>
      <c r="IG208" s="4"/>
      <c r="IH208" s="4"/>
      <c r="II208" s="4"/>
      <c r="IJ208" s="4"/>
      <c r="IK208" s="4"/>
      <c r="IL208" s="4"/>
      <c r="IM208" s="4"/>
      <c r="IN208" s="4"/>
      <c r="IO208" s="4"/>
      <c r="IP208" s="4"/>
      <c r="IQ208" s="4"/>
      <c r="IR208" s="4"/>
      <c r="IS208" s="4"/>
      <c r="IT208" s="4"/>
      <c r="IU208" s="4"/>
      <c r="IV208" s="4"/>
      <c r="IW208" s="4"/>
      <c r="IX208" s="4"/>
      <c r="IY208" s="4"/>
      <c r="IZ208" s="4"/>
      <c r="JA208" s="4"/>
      <c r="JB208" s="4"/>
      <c r="JC208" s="4"/>
      <c r="JD208" s="4"/>
      <c r="JE208" s="4"/>
      <c r="JF208" s="4"/>
      <c r="JG208" s="4"/>
      <c r="JH208" s="4"/>
      <c r="JI208" s="4"/>
      <c r="JJ208" s="4"/>
    </row>
    <row r="209" s="1" customFormat="1" spans="1:270">
      <c r="A209" s="4" t="s">
        <v>4084</v>
      </c>
      <c r="B209" s="4" t="s">
        <v>3877</v>
      </c>
      <c r="C209" s="4" t="s">
        <v>3878</v>
      </c>
      <c r="D209" s="4" t="s">
        <v>3878</v>
      </c>
      <c r="E209" s="4" t="s">
        <v>3879</v>
      </c>
      <c r="F209" s="4" t="s">
        <v>589</v>
      </c>
      <c r="G209" s="4" t="s">
        <v>3880</v>
      </c>
      <c r="H209" s="4" t="s">
        <v>4181</v>
      </c>
      <c r="I209" s="4" t="s">
        <v>590</v>
      </c>
      <c r="J209" s="4" t="s">
        <v>4182</v>
      </c>
      <c r="K209" s="4">
        <v>3500</v>
      </c>
      <c r="L209" s="4">
        <v>127</v>
      </c>
      <c r="M209" s="4">
        <v>27</v>
      </c>
      <c r="N209" s="4">
        <v>50</v>
      </c>
      <c r="O209" s="4">
        <v>11</v>
      </c>
      <c r="P209" s="7">
        <v>3</v>
      </c>
      <c r="Q209" s="4">
        <v>250</v>
      </c>
      <c r="R209" s="4"/>
      <c r="S209" s="4">
        <v>20</v>
      </c>
      <c r="T209" s="4">
        <v>1350</v>
      </c>
      <c r="U209" s="4">
        <v>750</v>
      </c>
      <c r="V209" s="4">
        <v>5620</v>
      </c>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c r="FQ209" s="4"/>
      <c r="FR209" s="4"/>
      <c r="FS209" s="4"/>
      <c r="FT209" s="4"/>
      <c r="FU209" s="4"/>
      <c r="FV209" s="4"/>
      <c r="FW209" s="4"/>
      <c r="FX209" s="4"/>
      <c r="FY209" s="4"/>
      <c r="FZ209" s="4"/>
      <c r="GA209" s="4"/>
      <c r="GB209" s="4"/>
      <c r="GC209" s="4"/>
      <c r="GD209" s="4"/>
      <c r="GE209" s="4"/>
      <c r="GF209" s="4"/>
      <c r="GG209" s="4"/>
      <c r="GH209" s="4"/>
      <c r="GI209" s="4"/>
      <c r="GJ209" s="4"/>
      <c r="GK209" s="4"/>
      <c r="GL209" s="4"/>
      <c r="GM209" s="4"/>
      <c r="GN209" s="4"/>
      <c r="GO209" s="4"/>
      <c r="GP209" s="4"/>
      <c r="GQ209" s="4"/>
      <c r="GR209" s="4"/>
      <c r="GS209" s="4"/>
      <c r="GT209" s="4"/>
      <c r="GU209" s="4"/>
      <c r="GV209" s="4"/>
      <c r="GW209" s="4"/>
      <c r="GX209" s="4"/>
      <c r="GY209" s="4"/>
      <c r="GZ209" s="4"/>
      <c r="HA209" s="4"/>
      <c r="HB209" s="4"/>
      <c r="HC209" s="4"/>
      <c r="HD209" s="4"/>
      <c r="HE209" s="4"/>
      <c r="HF209" s="4"/>
      <c r="HG209" s="4"/>
      <c r="HH209" s="4"/>
      <c r="HI209" s="4"/>
      <c r="HJ209" s="4"/>
      <c r="HK209" s="4"/>
      <c r="HL209" s="4"/>
      <c r="HM209" s="4"/>
      <c r="HN209" s="4"/>
      <c r="HO209" s="4"/>
      <c r="HP209" s="4"/>
      <c r="HQ209" s="4"/>
      <c r="HR209" s="4"/>
      <c r="HS209" s="4"/>
      <c r="HT209" s="4"/>
      <c r="HU209" s="4"/>
      <c r="HV209" s="4"/>
      <c r="HW209" s="4"/>
      <c r="HX209" s="4"/>
      <c r="HY209" s="4"/>
      <c r="HZ209" s="4"/>
      <c r="IA209" s="4"/>
      <c r="IB209" s="4"/>
      <c r="IC209" s="4"/>
      <c r="ID209" s="4"/>
      <c r="IE209" s="4"/>
      <c r="IF209" s="4"/>
      <c r="IG209" s="4"/>
      <c r="IH209" s="4"/>
      <c r="II209" s="4"/>
      <c r="IJ209" s="4"/>
      <c r="IK209" s="4"/>
      <c r="IL209" s="4"/>
      <c r="IM209" s="4"/>
      <c r="IN209" s="4"/>
      <c r="IO209" s="4"/>
      <c r="IP209" s="4"/>
      <c r="IQ209" s="4"/>
      <c r="IR209" s="4"/>
      <c r="IS209" s="4"/>
      <c r="IT209" s="4"/>
      <c r="IU209" s="4"/>
      <c r="IV209" s="4"/>
      <c r="IW209" s="4"/>
      <c r="IX209" s="4"/>
      <c r="IY209" s="4"/>
      <c r="IZ209" s="4"/>
      <c r="JA209" s="4"/>
      <c r="JB209" s="4"/>
      <c r="JC209" s="4"/>
      <c r="JD209" s="4"/>
      <c r="JE209" s="4"/>
      <c r="JF209" s="4"/>
      <c r="JG209" s="4"/>
      <c r="JH209" s="4"/>
      <c r="JI209" s="4"/>
      <c r="JJ209" s="4"/>
    </row>
    <row r="210" s="1" customFormat="1" spans="1:270">
      <c r="A210" s="4" t="s">
        <v>4084</v>
      </c>
      <c r="B210" s="4" t="s">
        <v>3892</v>
      </c>
      <c r="C210" s="4"/>
      <c r="D210" s="4"/>
      <c r="E210" s="4" t="s">
        <v>3753</v>
      </c>
      <c r="F210" s="4" t="s">
        <v>3637</v>
      </c>
      <c r="G210" s="4" t="s">
        <v>3754</v>
      </c>
      <c r="H210" s="4" t="s">
        <v>4183</v>
      </c>
      <c r="I210" s="4" t="s">
        <v>590</v>
      </c>
      <c r="J210" s="4" t="s">
        <v>3775</v>
      </c>
      <c r="K210" s="4">
        <v>1200</v>
      </c>
      <c r="L210" s="4"/>
      <c r="M210" s="4"/>
      <c r="N210" s="4"/>
      <c r="O210" s="4"/>
      <c r="P210" s="7"/>
      <c r="Q210" s="4"/>
      <c r="R210" s="4"/>
      <c r="S210" s="4"/>
      <c r="T210" s="4">
        <v>0</v>
      </c>
      <c r="U210" s="4">
        <v>0</v>
      </c>
      <c r="V210" s="4">
        <v>1200</v>
      </c>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4"/>
      <c r="GD210" s="4"/>
      <c r="GE210" s="4"/>
      <c r="GF210" s="4"/>
      <c r="GG210" s="4"/>
      <c r="GH210" s="4"/>
      <c r="GI210" s="4"/>
      <c r="GJ210" s="4"/>
      <c r="GK210" s="4"/>
      <c r="GL210" s="4"/>
      <c r="GM210" s="4"/>
      <c r="GN210" s="4"/>
      <c r="GO210" s="4"/>
      <c r="GP210" s="4"/>
      <c r="GQ210" s="4"/>
      <c r="GR210" s="4"/>
      <c r="GS210" s="4"/>
      <c r="GT210" s="4"/>
      <c r="GU210" s="4"/>
      <c r="GV210" s="4"/>
      <c r="GW210" s="4"/>
      <c r="GX210" s="4"/>
      <c r="GY210" s="4"/>
      <c r="GZ210" s="4"/>
      <c r="HA210" s="4"/>
      <c r="HB210" s="4"/>
      <c r="HC210" s="4"/>
      <c r="HD210" s="4"/>
      <c r="HE210" s="4"/>
      <c r="HF210" s="4"/>
      <c r="HG210" s="4"/>
      <c r="HH210" s="4"/>
      <c r="HI210" s="4"/>
      <c r="HJ210" s="4"/>
      <c r="HK210" s="4"/>
      <c r="HL210" s="4"/>
      <c r="HM210" s="4"/>
      <c r="HN210" s="4"/>
      <c r="HO210" s="4"/>
      <c r="HP210" s="4"/>
      <c r="HQ210" s="4"/>
      <c r="HR210" s="4"/>
      <c r="HS210" s="4"/>
      <c r="HT210" s="4"/>
      <c r="HU210" s="4"/>
      <c r="HV210" s="4"/>
      <c r="HW210" s="4"/>
      <c r="HX210" s="4"/>
      <c r="HY210" s="4"/>
      <c r="HZ210" s="4"/>
      <c r="IA210" s="4"/>
      <c r="IB210" s="4"/>
      <c r="IC210" s="4"/>
      <c r="ID210" s="4"/>
      <c r="IE210" s="4"/>
      <c r="IF210" s="4"/>
      <c r="IG210" s="4"/>
      <c r="IH210" s="4"/>
      <c r="II210" s="4"/>
      <c r="IJ210" s="4"/>
      <c r="IK210" s="4"/>
      <c r="IL210" s="4"/>
      <c r="IM210" s="4"/>
      <c r="IN210" s="4"/>
      <c r="IO210" s="4"/>
      <c r="IP210" s="4"/>
      <c r="IQ210" s="4"/>
      <c r="IR210" s="4"/>
      <c r="IS210" s="4"/>
      <c r="IT210" s="4"/>
      <c r="IU210" s="4"/>
      <c r="IV210" s="4"/>
      <c r="IW210" s="4"/>
      <c r="IX210" s="4"/>
      <c r="IY210" s="4"/>
      <c r="IZ210" s="4"/>
      <c r="JA210" s="4"/>
      <c r="JB210" s="4"/>
      <c r="JC210" s="4"/>
      <c r="JD210" s="4"/>
      <c r="JE210" s="4"/>
      <c r="JF210" s="4"/>
      <c r="JG210" s="4"/>
      <c r="JH210" s="4"/>
      <c r="JI210" s="4"/>
      <c r="JJ210" s="4"/>
    </row>
    <row r="211" s="1" customFormat="1" spans="1:270">
      <c r="A211" s="4" t="s">
        <v>4084</v>
      </c>
      <c r="B211" s="4" t="s">
        <v>3892</v>
      </c>
      <c r="C211" s="4"/>
      <c r="D211" s="4"/>
      <c r="E211" s="4" t="s">
        <v>3893</v>
      </c>
      <c r="F211" s="4" t="s">
        <v>3637</v>
      </c>
      <c r="G211" s="4" t="s">
        <v>3894</v>
      </c>
      <c r="H211" s="4" t="s">
        <v>4184</v>
      </c>
      <c r="I211" s="4" t="s">
        <v>590</v>
      </c>
      <c r="J211" s="4" t="s">
        <v>3784</v>
      </c>
      <c r="K211" s="4">
        <v>1200</v>
      </c>
      <c r="L211" s="4"/>
      <c r="M211" s="4"/>
      <c r="N211" s="4"/>
      <c r="O211" s="4"/>
      <c r="P211" s="7"/>
      <c r="Q211" s="4"/>
      <c r="R211" s="4"/>
      <c r="S211" s="4"/>
      <c r="T211" s="4">
        <v>0</v>
      </c>
      <c r="U211" s="4">
        <v>0</v>
      </c>
      <c r="V211" s="4">
        <v>1200</v>
      </c>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c r="FQ211" s="4"/>
      <c r="FR211" s="4"/>
      <c r="FS211" s="4"/>
      <c r="FT211" s="4"/>
      <c r="FU211" s="4"/>
      <c r="FV211" s="4"/>
      <c r="FW211" s="4"/>
      <c r="FX211" s="4"/>
      <c r="FY211" s="4"/>
      <c r="FZ211" s="4"/>
      <c r="GA211" s="4"/>
      <c r="GB211" s="4"/>
      <c r="GC211" s="4"/>
      <c r="GD211" s="4"/>
      <c r="GE211" s="4"/>
      <c r="GF211" s="4"/>
      <c r="GG211" s="4"/>
      <c r="GH211" s="4"/>
      <c r="GI211" s="4"/>
      <c r="GJ211" s="4"/>
      <c r="GK211" s="4"/>
      <c r="GL211" s="4"/>
      <c r="GM211" s="4"/>
      <c r="GN211" s="4"/>
      <c r="GO211" s="4"/>
      <c r="GP211" s="4"/>
      <c r="GQ211" s="4"/>
      <c r="GR211" s="4"/>
      <c r="GS211" s="4"/>
      <c r="GT211" s="4"/>
      <c r="GU211" s="4"/>
      <c r="GV211" s="4"/>
      <c r="GW211" s="4"/>
      <c r="GX211" s="4"/>
      <c r="GY211" s="4"/>
      <c r="GZ211" s="4"/>
      <c r="HA211" s="4"/>
      <c r="HB211" s="4"/>
      <c r="HC211" s="4"/>
      <c r="HD211" s="4"/>
      <c r="HE211" s="4"/>
      <c r="HF211" s="4"/>
      <c r="HG211" s="4"/>
      <c r="HH211" s="4"/>
      <c r="HI211" s="4"/>
      <c r="HJ211" s="4"/>
      <c r="HK211" s="4"/>
      <c r="HL211" s="4"/>
      <c r="HM211" s="4"/>
      <c r="HN211" s="4"/>
      <c r="HO211" s="4"/>
      <c r="HP211" s="4"/>
      <c r="HQ211" s="4"/>
      <c r="HR211" s="4"/>
      <c r="HS211" s="4"/>
      <c r="HT211" s="4"/>
      <c r="HU211" s="4"/>
      <c r="HV211" s="4"/>
      <c r="HW211" s="4"/>
      <c r="HX211" s="4"/>
      <c r="HY211" s="4"/>
      <c r="HZ211" s="4"/>
      <c r="IA211" s="4"/>
      <c r="IB211" s="4"/>
      <c r="IC211" s="4"/>
      <c r="ID211" s="4"/>
      <c r="IE211" s="4"/>
      <c r="IF211" s="4"/>
      <c r="IG211" s="4"/>
      <c r="IH211" s="4"/>
      <c r="II211" s="4"/>
      <c r="IJ211" s="4"/>
      <c r="IK211" s="4"/>
      <c r="IL211" s="4"/>
      <c r="IM211" s="4"/>
      <c r="IN211" s="4"/>
      <c r="IO211" s="4"/>
      <c r="IP211" s="4"/>
      <c r="IQ211" s="4"/>
      <c r="IR211" s="4"/>
      <c r="IS211" s="4"/>
      <c r="IT211" s="4"/>
      <c r="IU211" s="4"/>
      <c r="IV211" s="4"/>
      <c r="IW211" s="4"/>
      <c r="IX211" s="4"/>
      <c r="IY211" s="4"/>
      <c r="IZ211" s="4"/>
      <c r="JA211" s="4"/>
      <c r="JB211" s="4"/>
      <c r="JC211" s="4"/>
      <c r="JD211" s="4"/>
      <c r="JE211" s="4"/>
      <c r="JF211" s="4"/>
      <c r="JG211" s="4"/>
      <c r="JH211" s="4"/>
      <c r="JI211" s="4"/>
      <c r="JJ211" s="4"/>
    </row>
    <row r="212" s="1" customFormat="1" spans="1:270">
      <c r="A212" s="4" t="s">
        <v>4084</v>
      </c>
      <c r="B212" s="4" t="s">
        <v>3892</v>
      </c>
      <c r="C212" s="4"/>
      <c r="D212" s="4"/>
      <c r="E212" s="4" t="s">
        <v>3897</v>
      </c>
      <c r="F212" s="4" t="s">
        <v>3637</v>
      </c>
      <c r="G212" s="4" t="s">
        <v>3898</v>
      </c>
      <c r="H212" s="4" t="s">
        <v>4185</v>
      </c>
      <c r="I212" s="4" t="s">
        <v>590</v>
      </c>
      <c r="J212" s="4" t="s">
        <v>4186</v>
      </c>
      <c r="K212" s="4">
        <v>1200</v>
      </c>
      <c r="L212" s="4">
        <v>188</v>
      </c>
      <c r="M212" s="4">
        <v>88</v>
      </c>
      <c r="N212" s="4">
        <v>20</v>
      </c>
      <c r="O212" s="4">
        <v>14</v>
      </c>
      <c r="P212" s="7">
        <v>6</v>
      </c>
      <c r="Q212" s="4">
        <v>150</v>
      </c>
      <c r="R212" s="4">
        <v>54</v>
      </c>
      <c r="S212" s="4">
        <v>20</v>
      </c>
      <c r="T212" s="4">
        <v>1760</v>
      </c>
      <c r="U212" s="4">
        <v>900</v>
      </c>
      <c r="V212" s="4">
        <v>3934</v>
      </c>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c r="FL212" s="4"/>
      <c r="FM212" s="4"/>
      <c r="FN212" s="4"/>
      <c r="FO212" s="4"/>
      <c r="FP212" s="4"/>
      <c r="FQ212" s="4"/>
      <c r="FR212" s="4"/>
      <c r="FS212" s="4"/>
      <c r="FT212" s="4"/>
      <c r="FU212" s="4"/>
      <c r="FV212" s="4"/>
      <c r="FW212" s="4"/>
      <c r="FX212" s="4"/>
      <c r="FY212" s="4"/>
      <c r="FZ212" s="4"/>
      <c r="GA212" s="4"/>
      <c r="GB212" s="4"/>
      <c r="GC212" s="4"/>
      <c r="GD212" s="4"/>
      <c r="GE212" s="4"/>
      <c r="GF212" s="4"/>
      <c r="GG212" s="4"/>
      <c r="GH212" s="4"/>
      <c r="GI212" s="4"/>
      <c r="GJ212" s="4"/>
      <c r="GK212" s="4"/>
      <c r="GL212" s="4"/>
      <c r="GM212" s="4"/>
      <c r="GN212" s="4"/>
      <c r="GO212" s="4"/>
      <c r="GP212" s="4"/>
      <c r="GQ212" s="4"/>
      <c r="GR212" s="4"/>
      <c r="GS212" s="4"/>
      <c r="GT212" s="4"/>
      <c r="GU212" s="4"/>
      <c r="GV212" s="4"/>
      <c r="GW212" s="4"/>
      <c r="GX212" s="4"/>
      <c r="GY212" s="4"/>
      <c r="GZ212" s="4"/>
      <c r="HA212" s="4"/>
      <c r="HB212" s="4"/>
      <c r="HC212" s="4"/>
      <c r="HD212" s="4"/>
      <c r="HE212" s="4"/>
      <c r="HF212" s="4"/>
      <c r="HG212" s="4"/>
      <c r="HH212" s="4"/>
      <c r="HI212" s="4"/>
      <c r="HJ212" s="4"/>
      <c r="HK212" s="4"/>
      <c r="HL212" s="4"/>
      <c r="HM212" s="4"/>
      <c r="HN212" s="4"/>
      <c r="HO212" s="4"/>
      <c r="HP212" s="4"/>
      <c r="HQ212" s="4"/>
      <c r="HR212" s="4"/>
      <c r="HS212" s="4"/>
      <c r="HT212" s="4"/>
      <c r="HU212" s="4"/>
      <c r="HV212" s="4"/>
      <c r="HW212" s="4"/>
      <c r="HX212" s="4"/>
      <c r="HY212" s="4"/>
      <c r="HZ212" s="4"/>
      <c r="IA212" s="4"/>
      <c r="IB212" s="4"/>
      <c r="IC212" s="4"/>
      <c r="ID212" s="4"/>
      <c r="IE212" s="4"/>
      <c r="IF212" s="4"/>
      <c r="IG212" s="4"/>
      <c r="IH212" s="4"/>
      <c r="II212" s="4"/>
      <c r="IJ212" s="4"/>
      <c r="IK212" s="4"/>
      <c r="IL212" s="4"/>
      <c r="IM212" s="4"/>
      <c r="IN212" s="4"/>
      <c r="IO212" s="4"/>
      <c r="IP212" s="4"/>
      <c r="IQ212" s="4"/>
      <c r="IR212" s="4"/>
      <c r="IS212" s="4"/>
      <c r="IT212" s="4"/>
      <c r="IU212" s="4"/>
      <c r="IV212" s="4"/>
      <c r="IW212" s="4"/>
      <c r="IX212" s="4"/>
      <c r="IY212" s="4"/>
      <c r="IZ212" s="4"/>
      <c r="JA212" s="4"/>
      <c r="JB212" s="4"/>
      <c r="JC212" s="4"/>
      <c r="JD212" s="4"/>
      <c r="JE212" s="4"/>
      <c r="JF212" s="4"/>
      <c r="JG212" s="4"/>
      <c r="JH212" s="4"/>
      <c r="JI212" s="4"/>
      <c r="JJ212" s="4"/>
    </row>
    <row r="213" s="1" customFormat="1" spans="1:270">
      <c r="A213" s="4" t="s">
        <v>4084</v>
      </c>
      <c r="B213" s="4" t="s">
        <v>3892</v>
      </c>
      <c r="C213" s="4"/>
      <c r="D213" s="4"/>
      <c r="E213" s="4" t="s">
        <v>3900</v>
      </c>
      <c r="F213" s="4" t="s">
        <v>3637</v>
      </c>
      <c r="G213" s="4" t="s">
        <v>3901</v>
      </c>
      <c r="H213" s="4" t="s">
        <v>4020</v>
      </c>
      <c r="I213" s="4" t="s">
        <v>590</v>
      </c>
      <c r="J213" s="4" t="s">
        <v>4187</v>
      </c>
      <c r="K213" s="4">
        <v>1200</v>
      </c>
      <c r="L213" s="4"/>
      <c r="M213" s="4"/>
      <c r="N213" s="4"/>
      <c r="O213" s="4"/>
      <c r="P213" s="7"/>
      <c r="Q213" s="4"/>
      <c r="R213" s="4"/>
      <c r="S213" s="4"/>
      <c r="T213" s="4">
        <v>0</v>
      </c>
      <c r="U213" s="4">
        <v>0</v>
      </c>
      <c r="V213" s="4">
        <v>1200</v>
      </c>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c r="FL213" s="4"/>
      <c r="FM213" s="4"/>
      <c r="FN213" s="4"/>
      <c r="FO213" s="4"/>
      <c r="FP213" s="4"/>
      <c r="FQ213" s="4"/>
      <c r="FR213" s="4"/>
      <c r="FS213" s="4"/>
      <c r="FT213" s="4"/>
      <c r="FU213" s="4"/>
      <c r="FV213" s="4"/>
      <c r="FW213" s="4"/>
      <c r="FX213" s="4"/>
      <c r="FY213" s="4"/>
      <c r="FZ213" s="4"/>
      <c r="GA213" s="4"/>
      <c r="GB213" s="4"/>
      <c r="GC213" s="4"/>
      <c r="GD213" s="4"/>
      <c r="GE213" s="4"/>
      <c r="GF213" s="4"/>
      <c r="GG213" s="4"/>
      <c r="GH213" s="4"/>
      <c r="GI213" s="4"/>
      <c r="GJ213" s="4"/>
      <c r="GK213" s="4"/>
      <c r="GL213" s="4"/>
      <c r="GM213" s="4"/>
      <c r="GN213" s="4"/>
      <c r="GO213" s="4"/>
      <c r="GP213" s="4"/>
      <c r="GQ213" s="4"/>
      <c r="GR213" s="4"/>
      <c r="GS213" s="4"/>
      <c r="GT213" s="4"/>
      <c r="GU213" s="4"/>
      <c r="GV213" s="4"/>
      <c r="GW213" s="4"/>
      <c r="GX213" s="4"/>
      <c r="GY213" s="4"/>
      <c r="GZ213" s="4"/>
      <c r="HA213" s="4"/>
      <c r="HB213" s="4"/>
      <c r="HC213" s="4"/>
      <c r="HD213" s="4"/>
      <c r="HE213" s="4"/>
      <c r="HF213" s="4"/>
      <c r="HG213" s="4"/>
      <c r="HH213" s="4"/>
      <c r="HI213" s="4"/>
      <c r="HJ213" s="4"/>
      <c r="HK213" s="4"/>
      <c r="HL213" s="4"/>
      <c r="HM213" s="4"/>
      <c r="HN213" s="4"/>
      <c r="HO213" s="4"/>
      <c r="HP213" s="4"/>
      <c r="HQ213" s="4"/>
      <c r="HR213" s="4"/>
      <c r="HS213" s="4"/>
      <c r="HT213" s="4"/>
      <c r="HU213" s="4"/>
      <c r="HV213" s="4"/>
      <c r="HW213" s="4"/>
      <c r="HX213" s="4"/>
      <c r="HY213" s="4"/>
      <c r="HZ213" s="4"/>
      <c r="IA213" s="4"/>
      <c r="IB213" s="4"/>
      <c r="IC213" s="4"/>
      <c r="ID213" s="4"/>
      <c r="IE213" s="4"/>
      <c r="IF213" s="4"/>
      <c r="IG213" s="4"/>
      <c r="IH213" s="4"/>
      <c r="II213" s="4"/>
      <c r="IJ213" s="4"/>
      <c r="IK213" s="4"/>
      <c r="IL213" s="4"/>
      <c r="IM213" s="4"/>
      <c r="IN213" s="4"/>
      <c r="IO213" s="4"/>
      <c r="IP213" s="4"/>
      <c r="IQ213" s="4"/>
      <c r="IR213" s="4"/>
      <c r="IS213" s="4"/>
      <c r="IT213" s="4"/>
      <c r="IU213" s="4"/>
      <c r="IV213" s="4"/>
      <c r="IW213" s="4"/>
      <c r="IX213" s="4"/>
      <c r="IY213" s="4"/>
      <c r="IZ213" s="4"/>
      <c r="JA213" s="4"/>
      <c r="JB213" s="4"/>
      <c r="JC213" s="4"/>
      <c r="JD213" s="4"/>
      <c r="JE213" s="4"/>
      <c r="JF213" s="4"/>
      <c r="JG213" s="4"/>
      <c r="JH213" s="4"/>
      <c r="JI213" s="4"/>
      <c r="JJ213" s="4"/>
    </row>
    <row r="214" s="1" customFormat="1" spans="1:270">
      <c r="A214" s="4" t="s">
        <v>4084</v>
      </c>
      <c r="B214" s="4" t="s">
        <v>3892</v>
      </c>
      <c r="C214" s="4"/>
      <c r="D214" s="4"/>
      <c r="E214" s="4" t="s">
        <v>3889</v>
      </c>
      <c r="F214" s="4" t="s">
        <v>3637</v>
      </c>
      <c r="G214" s="4" t="s">
        <v>3890</v>
      </c>
      <c r="H214" s="4" t="s">
        <v>4188</v>
      </c>
      <c r="I214" s="4" t="s">
        <v>590</v>
      </c>
      <c r="J214" s="4" t="s">
        <v>4178</v>
      </c>
      <c r="K214" s="4">
        <v>1200</v>
      </c>
      <c r="L214" s="4"/>
      <c r="M214" s="4"/>
      <c r="N214" s="4"/>
      <c r="O214" s="4"/>
      <c r="P214" s="7"/>
      <c r="Q214" s="4"/>
      <c r="R214" s="4">
        <v>10</v>
      </c>
      <c r="S214" s="4"/>
      <c r="T214" s="4">
        <v>0</v>
      </c>
      <c r="U214" s="4">
        <v>0</v>
      </c>
      <c r="V214" s="4">
        <v>1210</v>
      </c>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c r="FQ214" s="4"/>
      <c r="FR214" s="4"/>
      <c r="FS214" s="4"/>
      <c r="FT214" s="4"/>
      <c r="FU214" s="4"/>
      <c r="FV214" s="4"/>
      <c r="FW214" s="4"/>
      <c r="FX214" s="4"/>
      <c r="FY214" s="4"/>
      <c r="FZ214" s="4"/>
      <c r="GA214" s="4"/>
      <c r="GB214" s="4"/>
      <c r="GC214" s="4"/>
      <c r="GD214" s="4"/>
      <c r="GE214" s="4"/>
      <c r="GF214" s="4"/>
      <c r="GG214" s="4"/>
      <c r="GH214" s="4"/>
      <c r="GI214" s="4"/>
      <c r="GJ214" s="4"/>
      <c r="GK214" s="4"/>
      <c r="GL214" s="4"/>
      <c r="GM214" s="4"/>
      <c r="GN214" s="4"/>
      <c r="GO214" s="4"/>
      <c r="GP214" s="4"/>
      <c r="GQ214" s="4"/>
      <c r="GR214" s="4"/>
      <c r="GS214" s="4"/>
      <c r="GT214" s="4"/>
      <c r="GU214" s="4"/>
      <c r="GV214" s="4"/>
      <c r="GW214" s="4"/>
      <c r="GX214" s="4"/>
      <c r="GY214" s="4"/>
      <c r="GZ214" s="4"/>
      <c r="HA214" s="4"/>
      <c r="HB214" s="4"/>
      <c r="HC214" s="4"/>
      <c r="HD214" s="4"/>
      <c r="HE214" s="4"/>
      <c r="HF214" s="4"/>
      <c r="HG214" s="4"/>
      <c r="HH214" s="4"/>
      <c r="HI214" s="4"/>
      <c r="HJ214" s="4"/>
      <c r="HK214" s="4"/>
      <c r="HL214" s="4"/>
      <c r="HM214" s="4"/>
      <c r="HN214" s="4"/>
      <c r="HO214" s="4"/>
      <c r="HP214" s="4"/>
      <c r="HQ214" s="4"/>
      <c r="HR214" s="4"/>
      <c r="HS214" s="4"/>
      <c r="HT214" s="4"/>
      <c r="HU214" s="4"/>
      <c r="HV214" s="4"/>
      <c r="HW214" s="4"/>
      <c r="HX214" s="4"/>
      <c r="HY214" s="4"/>
      <c r="HZ214" s="4"/>
      <c r="IA214" s="4"/>
      <c r="IB214" s="4"/>
      <c r="IC214" s="4"/>
      <c r="ID214" s="4"/>
      <c r="IE214" s="4"/>
      <c r="IF214" s="4"/>
      <c r="IG214" s="4"/>
      <c r="IH214" s="4"/>
      <c r="II214" s="4"/>
      <c r="IJ214" s="4"/>
      <c r="IK214" s="4"/>
      <c r="IL214" s="4"/>
      <c r="IM214" s="4"/>
      <c r="IN214" s="4"/>
      <c r="IO214" s="4"/>
      <c r="IP214" s="4"/>
      <c r="IQ214" s="4"/>
      <c r="IR214" s="4"/>
      <c r="IS214" s="4"/>
      <c r="IT214" s="4"/>
      <c r="IU214" s="4"/>
      <c r="IV214" s="4"/>
      <c r="IW214" s="4"/>
      <c r="IX214" s="4"/>
      <c r="IY214" s="4"/>
      <c r="IZ214" s="4"/>
      <c r="JA214" s="4"/>
      <c r="JB214" s="4"/>
      <c r="JC214" s="4"/>
      <c r="JD214" s="4"/>
      <c r="JE214" s="4"/>
      <c r="JF214" s="4"/>
      <c r="JG214" s="4"/>
      <c r="JH214" s="4"/>
      <c r="JI214" s="4"/>
      <c r="JJ214" s="4"/>
    </row>
    <row r="215" s="1" customFormat="1" spans="1:270">
      <c r="A215" s="4" t="s">
        <v>4084</v>
      </c>
      <c r="B215" s="4" t="s">
        <v>3892</v>
      </c>
      <c r="C215" s="4"/>
      <c r="D215" s="4"/>
      <c r="E215" s="4" t="s">
        <v>3884</v>
      </c>
      <c r="F215" s="4" t="s">
        <v>3637</v>
      </c>
      <c r="G215" s="4" t="s">
        <v>3885</v>
      </c>
      <c r="H215" s="4" t="s">
        <v>4087</v>
      </c>
      <c r="I215" s="4" t="s">
        <v>590</v>
      </c>
      <c r="J215" s="4" t="s">
        <v>3964</v>
      </c>
      <c r="K215" s="4">
        <v>1200</v>
      </c>
      <c r="L215" s="4"/>
      <c r="M215" s="4"/>
      <c r="N215" s="4"/>
      <c r="O215" s="4"/>
      <c r="P215" s="7"/>
      <c r="Q215" s="4"/>
      <c r="R215" s="4"/>
      <c r="S215" s="4"/>
      <c r="T215" s="4">
        <v>0</v>
      </c>
      <c r="U215" s="4">
        <v>0</v>
      </c>
      <c r="V215" s="4">
        <v>1200</v>
      </c>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c r="FL215" s="4"/>
      <c r="FM215" s="4"/>
      <c r="FN215" s="4"/>
      <c r="FO215" s="4"/>
      <c r="FP215" s="4"/>
      <c r="FQ215" s="4"/>
      <c r="FR215" s="4"/>
      <c r="FS215" s="4"/>
      <c r="FT215" s="4"/>
      <c r="FU215" s="4"/>
      <c r="FV215" s="4"/>
      <c r="FW215" s="4"/>
      <c r="FX215" s="4"/>
      <c r="FY215" s="4"/>
      <c r="FZ215" s="4"/>
      <c r="GA215" s="4"/>
      <c r="GB215" s="4"/>
      <c r="GC215" s="4"/>
      <c r="GD215" s="4"/>
      <c r="GE215" s="4"/>
      <c r="GF215" s="4"/>
      <c r="GG215" s="4"/>
      <c r="GH215" s="4"/>
      <c r="GI215" s="4"/>
      <c r="GJ215" s="4"/>
      <c r="GK215" s="4"/>
      <c r="GL215" s="4"/>
      <c r="GM215" s="4"/>
      <c r="GN215" s="4"/>
      <c r="GO215" s="4"/>
      <c r="GP215" s="4"/>
      <c r="GQ215" s="4"/>
      <c r="GR215" s="4"/>
      <c r="GS215" s="4"/>
      <c r="GT215" s="4"/>
      <c r="GU215" s="4"/>
      <c r="GV215" s="4"/>
      <c r="GW215" s="4"/>
      <c r="GX215" s="4"/>
      <c r="GY215" s="4"/>
      <c r="GZ215" s="4"/>
      <c r="HA215" s="4"/>
      <c r="HB215" s="4"/>
      <c r="HC215" s="4"/>
      <c r="HD215" s="4"/>
      <c r="HE215" s="4"/>
      <c r="HF215" s="4"/>
      <c r="HG215" s="4"/>
      <c r="HH215" s="4"/>
      <c r="HI215" s="4"/>
      <c r="HJ215" s="4"/>
      <c r="HK215" s="4"/>
      <c r="HL215" s="4"/>
      <c r="HM215" s="4"/>
      <c r="HN215" s="4"/>
      <c r="HO215" s="4"/>
      <c r="HP215" s="4"/>
      <c r="HQ215" s="4"/>
      <c r="HR215" s="4"/>
      <c r="HS215" s="4"/>
      <c r="HT215" s="4"/>
      <c r="HU215" s="4"/>
      <c r="HV215" s="4"/>
      <c r="HW215" s="4"/>
      <c r="HX215" s="4"/>
      <c r="HY215" s="4"/>
      <c r="HZ215" s="4"/>
      <c r="IA215" s="4"/>
      <c r="IB215" s="4"/>
      <c r="IC215" s="4"/>
      <c r="ID215" s="4"/>
      <c r="IE215" s="4"/>
      <c r="IF215" s="4"/>
      <c r="IG215" s="4"/>
      <c r="IH215" s="4"/>
      <c r="II215" s="4"/>
      <c r="IJ215" s="4"/>
      <c r="IK215" s="4"/>
      <c r="IL215" s="4"/>
      <c r="IM215" s="4"/>
      <c r="IN215" s="4"/>
      <c r="IO215" s="4"/>
      <c r="IP215" s="4"/>
      <c r="IQ215" s="4"/>
      <c r="IR215" s="4"/>
      <c r="IS215" s="4"/>
      <c r="IT215" s="4"/>
      <c r="IU215" s="4"/>
      <c r="IV215" s="4"/>
      <c r="IW215" s="4"/>
      <c r="IX215" s="4"/>
      <c r="IY215" s="4"/>
      <c r="IZ215" s="4"/>
      <c r="JA215" s="4"/>
      <c r="JB215" s="4"/>
      <c r="JC215" s="4"/>
      <c r="JD215" s="4"/>
      <c r="JE215" s="4"/>
      <c r="JF215" s="4"/>
      <c r="JG215" s="4"/>
      <c r="JH215" s="4"/>
      <c r="JI215" s="4"/>
      <c r="JJ215" s="4"/>
    </row>
    <row r="216" s="1" customFormat="1" spans="1:270">
      <c r="A216" s="4" t="s">
        <v>4084</v>
      </c>
      <c r="B216" s="4" t="s">
        <v>3892</v>
      </c>
      <c r="C216" s="4"/>
      <c r="D216" s="4"/>
      <c r="E216" s="4" t="s">
        <v>3903</v>
      </c>
      <c r="F216" s="4" t="s">
        <v>3637</v>
      </c>
      <c r="G216" s="4" t="s">
        <v>3904</v>
      </c>
      <c r="H216" s="4" t="s">
        <v>4189</v>
      </c>
      <c r="I216" s="4" t="s">
        <v>590</v>
      </c>
      <c r="J216" s="4" t="s">
        <v>4190</v>
      </c>
      <c r="K216" s="4">
        <v>1200</v>
      </c>
      <c r="L216" s="4"/>
      <c r="M216" s="4"/>
      <c r="N216" s="4"/>
      <c r="O216" s="4"/>
      <c r="P216" s="7"/>
      <c r="Q216" s="4"/>
      <c r="R216" s="4">
        <v>10</v>
      </c>
      <c r="S216" s="4"/>
      <c r="T216" s="4">
        <v>0</v>
      </c>
      <c r="U216" s="4">
        <v>0</v>
      </c>
      <c r="V216" s="4">
        <v>1210</v>
      </c>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c r="FL216" s="4"/>
      <c r="FM216" s="4"/>
      <c r="FN216" s="4"/>
      <c r="FO216" s="4"/>
      <c r="FP216" s="4"/>
      <c r="FQ216" s="4"/>
      <c r="FR216" s="4"/>
      <c r="FS216" s="4"/>
      <c r="FT216" s="4"/>
      <c r="FU216" s="4"/>
      <c r="FV216" s="4"/>
      <c r="FW216" s="4"/>
      <c r="FX216" s="4"/>
      <c r="FY216" s="4"/>
      <c r="FZ216" s="4"/>
      <c r="GA216" s="4"/>
      <c r="GB216" s="4"/>
      <c r="GC216" s="4"/>
      <c r="GD216" s="4"/>
      <c r="GE216" s="4"/>
      <c r="GF216" s="4"/>
      <c r="GG216" s="4"/>
      <c r="GH216" s="4"/>
      <c r="GI216" s="4"/>
      <c r="GJ216" s="4"/>
      <c r="GK216" s="4"/>
      <c r="GL216" s="4"/>
      <c r="GM216" s="4"/>
      <c r="GN216" s="4"/>
      <c r="GO216" s="4"/>
      <c r="GP216" s="4"/>
      <c r="GQ216" s="4"/>
      <c r="GR216" s="4"/>
      <c r="GS216" s="4"/>
      <c r="GT216" s="4"/>
      <c r="GU216" s="4"/>
      <c r="GV216" s="4"/>
      <c r="GW216" s="4"/>
      <c r="GX216" s="4"/>
      <c r="GY216" s="4"/>
      <c r="GZ216" s="4"/>
      <c r="HA216" s="4"/>
      <c r="HB216" s="4"/>
      <c r="HC216" s="4"/>
      <c r="HD216" s="4"/>
      <c r="HE216" s="4"/>
      <c r="HF216" s="4"/>
      <c r="HG216" s="4"/>
      <c r="HH216" s="4"/>
      <c r="HI216" s="4"/>
      <c r="HJ216" s="4"/>
      <c r="HK216" s="4"/>
      <c r="HL216" s="4"/>
      <c r="HM216" s="4"/>
      <c r="HN216" s="4"/>
      <c r="HO216" s="4"/>
      <c r="HP216" s="4"/>
      <c r="HQ216" s="4"/>
      <c r="HR216" s="4"/>
      <c r="HS216" s="4"/>
      <c r="HT216" s="4"/>
      <c r="HU216" s="4"/>
      <c r="HV216" s="4"/>
      <c r="HW216" s="4"/>
      <c r="HX216" s="4"/>
      <c r="HY216" s="4"/>
      <c r="HZ216" s="4"/>
      <c r="IA216" s="4"/>
      <c r="IB216" s="4"/>
      <c r="IC216" s="4"/>
      <c r="ID216" s="4"/>
      <c r="IE216" s="4"/>
      <c r="IF216" s="4"/>
      <c r="IG216" s="4"/>
      <c r="IH216" s="4"/>
      <c r="II216" s="4"/>
      <c r="IJ216" s="4"/>
      <c r="IK216" s="4"/>
      <c r="IL216" s="4"/>
      <c r="IM216" s="4"/>
      <c r="IN216" s="4"/>
      <c r="IO216" s="4"/>
      <c r="IP216" s="4"/>
      <c r="IQ216" s="4"/>
      <c r="IR216" s="4"/>
      <c r="IS216" s="4"/>
      <c r="IT216" s="4"/>
      <c r="IU216" s="4"/>
      <c r="IV216" s="4"/>
      <c r="IW216" s="4"/>
      <c r="IX216" s="4"/>
      <c r="IY216" s="4"/>
      <c r="IZ216" s="4"/>
      <c r="JA216" s="4"/>
      <c r="JB216" s="4"/>
      <c r="JC216" s="4"/>
      <c r="JD216" s="4"/>
      <c r="JE216" s="4"/>
      <c r="JF216" s="4"/>
      <c r="JG216" s="4"/>
      <c r="JH216" s="4"/>
      <c r="JI216" s="4"/>
      <c r="JJ216" s="4"/>
    </row>
    <row r="217" s="1" customFormat="1" spans="1:270">
      <c r="A217" s="4" t="s">
        <v>4084</v>
      </c>
      <c r="B217" s="4" t="s">
        <v>3892</v>
      </c>
      <c r="C217" s="4"/>
      <c r="D217" s="4"/>
      <c r="E217" s="4" t="s">
        <v>3907</v>
      </c>
      <c r="F217" s="4" t="s">
        <v>589</v>
      </c>
      <c r="G217" s="4" t="s">
        <v>3908</v>
      </c>
      <c r="H217" s="4" t="s">
        <v>4052</v>
      </c>
      <c r="I217" s="4" t="s">
        <v>590</v>
      </c>
      <c r="J217" s="4" t="s">
        <v>4191</v>
      </c>
      <c r="K217" s="4">
        <v>3500</v>
      </c>
      <c r="L217" s="4"/>
      <c r="M217" s="4"/>
      <c r="N217" s="4"/>
      <c r="O217" s="4">
        <v>13</v>
      </c>
      <c r="P217" s="7">
        <v>5</v>
      </c>
      <c r="Q217" s="4">
        <v>250</v>
      </c>
      <c r="R217" s="4"/>
      <c r="S217" s="4"/>
      <c r="T217" s="4">
        <v>0</v>
      </c>
      <c r="U217" s="4">
        <v>1250</v>
      </c>
      <c r="V217" s="4">
        <v>4750</v>
      </c>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c r="FL217" s="4"/>
      <c r="FM217" s="4"/>
      <c r="FN217" s="4"/>
      <c r="FO217" s="4"/>
      <c r="FP217" s="4"/>
      <c r="FQ217" s="4"/>
      <c r="FR217" s="4"/>
      <c r="FS217" s="4"/>
      <c r="FT217" s="4"/>
      <c r="FU217" s="4"/>
      <c r="FV217" s="4"/>
      <c r="FW217" s="4"/>
      <c r="FX217" s="4"/>
      <c r="FY217" s="4"/>
      <c r="FZ217" s="4"/>
      <c r="GA217" s="4"/>
      <c r="GB217" s="4"/>
      <c r="GC217" s="4"/>
      <c r="GD217" s="4"/>
      <c r="GE217" s="4"/>
      <c r="GF217" s="4"/>
      <c r="GG217" s="4"/>
      <c r="GH217" s="4"/>
      <c r="GI217" s="4"/>
      <c r="GJ217" s="4"/>
      <c r="GK217" s="4"/>
      <c r="GL217" s="4"/>
      <c r="GM217" s="4"/>
      <c r="GN217" s="4"/>
      <c r="GO217" s="4"/>
      <c r="GP217" s="4"/>
      <c r="GQ217" s="4"/>
      <c r="GR217" s="4"/>
      <c r="GS217" s="4"/>
      <c r="GT217" s="4"/>
      <c r="GU217" s="4"/>
      <c r="GV217" s="4"/>
      <c r="GW217" s="4"/>
      <c r="GX217" s="4"/>
      <c r="GY217" s="4"/>
      <c r="GZ217" s="4"/>
      <c r="HA217" s="4"/>
      <c r="HB217" s="4"/>
      <c r="HC217" s="4"/>
      <c r="HD217" s="4"/>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row>
    <row r="218" s="1" customFormat="1" spans="1:270">
      <c r="A218" s="4" t="s">
        <v>4084</v>
      </c>
      <c r="B218" s="4" t="s">
        <v>3892</v>
      </c>
      <c r="C218" s="4"/>
      <c r="D218" s="4"/>
      <c r="E218" s="4" t="s">
        <v>3914</v>
      </c>
      <c r="F218" s="4" t="s">
        <v>3587</v>
      </c>
      <c r="G218" s="4" t="s">
        <v>3915</v>
      </c>
      <c r="H218" s="4" t="s">
        <v>4192</v>
      </c>
      <c r="I218" s="4" t="s">
        <v>590</v>
      </c>
      <c r="J218" s="4"/>
      <c r="K218" s="4">
        <v>3000</v>
      </c>
      <c r="L218" s="4"/>
      <c r="M218" s="4"/>
      <c r="N218" s="4"/>
      <c r="O218" s="4"/>
      <c r="P218" s="7"/>
      <c r="Q218" s="4"/>
      <c r="R218" s="4"/>
      <c r="S218" s="4"/>
      <c r="T218" s="4">
        <v>0</v>
      </c>
      <c r="U218" s="4">
        <v>0</v>
      </c>
      <c r="V218" s="4">
        <v>3000</v>
      </c>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c r="FL218" s="4"/>
      <c r="FM218" s="4"/>
      <c r="FN218" s="4"/>
      <c r="FO218" s="4"/>
      <c r="FP218" s="4"/>
      <c r="FQ218" s="4"/>
      <c r="FR218" s="4"/>
      <c r="FS218" s="4"/>
      <c r="FT218" s="4"/>
      <c r="FU218" s="4"/>
      <c r="FV218" s="4"/>
      <c r="FW218" s="4"/>
      <c r="FX218" s="4"/>
      <c r="FY218" s="4"/>
      <c r="FZ218" s="4"/>
      <c r="GA218" s="4"/>
      <c r="GB218" s="4"/>
      <c r="GC218" s="4"/>
      <c r="GD218" s="4"/>
      <c r="GE218" s="4"/>
      <c r="GF218" s="4"/>
      <c r="GG218" s="4"/>
      <c r="GH218" s="4"/>
      <c r="GI218" s="4"/>
      <c r="GJ218" s="4"/>
      <c r="GK218" s="4"/>
      <c r="GL218" s="4"/>
      <c r="GM218" s="4"/>
      <c r="GN218" s="4"/>
      <c r="GO218" s="4"/>
      <c r="GP218" s="4"/>
      <c r="GQ218" s="4"/>
      <c r="GR218" s="4"/>
      <c r="GS218" s="4"/>
      <c r="GT218" s="4"/>
      <c r="GU218" s="4"/>
      <c r="GV218" s="4"/>
      <c r="GW218" s="4"/>
      <c r="GX218" s="4"/>
      <c r="GY218" s="4"/>
      <c r="GZ218" s="4"/>
      <c r="HA218" s="4"/>
      <c r="HB218" s="4"/>
      <c r="HC218" s="4"/>
      <c r="HD218" s="4"/>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row>
    <row r="219" s="1" customFormat="1" spans="1:270">
      <c r="A219" s="4" t="s">
        <v>4084</v>
      </c>
      <c r="B219" s="4" t="s">
        <v>3892</v>
      </c>
      <c r="C219" s="4"/>
      <c r="D219" s="4"/>
      <c r="E219" s="4" t="s">
        <v>3911</v>
      </c>
      <c r="F219" s="4" t="s">
        <v>3587</v>
      </c>
      <c r="G219" s="4" t="s">
        <v>3912</v>
      </c>
      <c r="H219" s="4" t="s">
        <v>4193</v>
      </c>
      <c r="I219" s="4" t="s">
        <v>590</v>
      </c>
      <c r="J219" s="4"/>
      <c r="K219" s="4">
        <v>3000</v>
      </c>
      <c r="L219" s="4"/>
      <c r="M219" s="4"/>
      <c r="N219" s="4"/>
      <c r="O219" s="4"/>
      <c r="P219" s="7"/>
      <c r="Q219" s="4"/>
      <c r="R219" s="4"/>
      <c r="S219" s="4"/>
      <c r="T219" s="4">
        <v>0</v>
      </c>
      <c r="U219" s="4">
        <v>0</v>
      </c>
      <c r="V219" s="4">
        <v>3000</v>
      </c>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c r="FL219" s="4"/>
      <c r="FM219" s="4"/>
      <c r="FN219" s="4"/>
      <c r="FO219" s="4"/>
      <c r="FP219" s="4"/>
      <c r="FQ219" s="4"/>
      <c r="FR219" s="4"/>
      <c r="FS219" s="4"/>
      <c r="FT219" s="4"/>
      <c r="FU219" s="4"/>
      <c r="FV219" s="4"/>
      <c r="FW219" s="4"/>
      <c r="FX219" s="4"/>
      <c r="FY219" s="4"/>
      <c r="FZ219" s="4"/>
      <c r="GA219" s="4"/>
      <c r="GB219" s="4"/>
      <c r="GC219" s="4"/>
      <c r="GD219" s="4"/>
      <c r="GE219" s="4"/>
      <c r="GF219" s="4"/>
      <c r="GG219" s="4"/>
      <c r="GH219" s="4"/>
      <c r="GI219" s="4"/>
      <c r="GJ219" s="4"/>
      <c r="GK219" s="4"/>
      <c r="GL219" s="4"/>
      <c r="GM219" s="4"/>
      <c r="GN219" s="4"/>
      <c r="GO219" s="4"/>
      <c r="GP219" s="4"/>
      <c r="GQ219" s="4"/>
      <c r="GR219" s="4"/>
      <c r="GS219" s="4"/>
      <c r="GT219" s="4"/>
      <c r="GU219" s="4"/>
      <c r="GV219" s="4"/>
      <c r="GW219" s="4"/>
      <c r="GX219" s="4"/>
      <c r="GY219" s="4"/>
      <c r="GZ219" s="4"/>
      <c r="HA219" s="4"/>
      <c r="HB219" s="4"/>
      <c r="HC219" s="4"/>
      <c r="HD219" s="4"/>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row>
    <row r="220" s="1" customFormat="1" spans="1:270">
      <c r="A220" s="4" t="s">
        <v>4084</v>
      </c>
      <c r="B220" s="4" t="s">
        <v>3892</v>
      </c>
      <c r="C220" s="4"/>
      <c r="D220" s="4"/>
      <c r="E220" s="4" t="s">
        <v>3920</v>
      </c>
      <c r="F220" s="4" t="s">
        <v>3587</v>
      </c>
      <c r="G220" s="4" t="s">
        <v>3921</v>
      </c>
      <c r="H220" s="4" t="s">
        <v>4194</v>
      </c>
      <c r="I220" s="4" t="s">
        <v>590</v>
      </c>
      <c r="J220" s="4" t="s">
        <v>4195</v>
      </c>
      <c r="K220" s="4">
        <v>3000</v>
      </c>
      <c r="L220" s="4"/>
      <c r="M220" s="4"/>
      <c r="N220" s="4"/>
      <c r="O220" s="4"/>
      <c r="P220" s="7"/>
      <c r="Q220" s="4"/>
      <c r="R220" s="4">
        <v>18</v>
      </c>
      <c r="S220" s="4"/>
      <c r="T220" s="4">
        <v>0</v>
      </c>
      <c r="U220" s="4">
        <v>0</v>
      </c>
      <c r="V220" s="4">
        <v>3018</v>
      </c>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c r="FL220" s="4"/>
      <c r="FM220" s="4"/>
      <c r="FN220" s="4"/>
      <c r="FO220" s="4"/>
      <c r="FP220" s="4"/>
      <c r="FQ220" s="4"/>
      <c r="FR220" s="4"/>
      <c r="FS220" s="4"/>
      <c r="FT220" s="4"/>
      <c r="FU220" s="4"/>
      <c r="FV220" s="4"/>
      <c r="FW220" s="4"/>
      <c r="FX220" s="4"/>
      <c r="FY220" s="4"/>
      <c r="FZ220" s="4"/>
      <c r="GA220" s="4"/>
      <c r="GB220" s="4"/>
      <c r="GC220" s="4"/>
      <c r="GD220" s="4"/>
      <c r="GE220" s="4"/>
      <c r="GF220" s="4"/>
      <c r="GG220" s="4"/>
      <c r="GH220" s="4"/>
      <c r="GI220" s="4"/>
      <c r="GJ220" s="4"/>
      <c r="GK220" s="4"/>
      <c r="GL220" s="4"/>
      <c r="GM220" s="4"/>
      <c r="GN220" s="4"/>
      <c r="GO220" s="4"/>
      <c r="GP220" s="4"/>
      <c r="GQ220" s="4"/>
      <c r="GR220" s="4"/>
      <c r="GS220" s="4"/>
      <c r="GT220" s="4"/>
      <c r="GU220" s="4"/>
      <c r="GV220" s="4"/>
      <c r="GW220" s="4"/>
      <c r="GX220" s="4"/>
      <c r="GY220" s="4"/>
      <c r="GZ220" s="4"/>
      <c r="HA220" s="4"/>
      <c r="HB220" s="4"/>
      <c r="HC220" s="4"/>
      <c r="HD220" s="4"/>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row>
    <row r="221" s="1" customFormat="1" spans="1:270">
      <c r="A221" s="4" t="s">
        <v>4084</v>
      </c>
      <c r="B221" s="4" t="s">
        <v>3892</v>
      </c>
      <c r="C221" s="4"/>
      <c r="D221" s="4"/>
      <c r="E221" s="4" t="s">
        <v>3917</v>
      </c>
      <c r="F221" s="4" t="s">
        <v>3587</v>
      </c>
      <c r="G221" s="4" t="s">
        <v>3918</v>
      </c>
      <c r="H221" s="4" t="s">
        <v>4196</v>
      </c>
      <c r="I221" s="4" t="s">
        <v>590</v>
      </c>
      <c r="J221" s="4"/>
      <c r="K221" s="4">
        <v>3000</v>
      </c>
      <c r="L221" s="4"/>
      <c r="M221" s="4"/>
      <c r="N221" s="4"/>
      <c r="O221" s="4"/>
      <c r="P221" s="7"/>
      <c r="Q221" s="4"/>
      <c r="R221" s="4"/>
      <c r="S221" s="4"/>
      <c r="T221" s="4">
        <v>0</v>
      </c>
      <c r="U221" s="4">
        <v>0</v>
      </c>
      <c r="V221" s="4">
        <v>3000</v>
      </c>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c r="FL221" s="4"/>
      <c r="FM221" s="4"/>
      <c r="FN221" s="4"/>
      <c r="FO221" s="4"/>
      <c r="FP221" s="4"/>
      <c r="FQ221" s="4"/>
      <c r="FR221" s="4"/>
      <c r="FS221" s="4"/>
      <c r="FT221" s="4"/>
      <c r="FU221" s="4"/>
      <c r="FV221" s="4"/>
      <c r="FW221" s="4"/>
      <c r="FX221" s="4"/>
      <c r="FY221" s="4"/>
      <c r="FZ221" s="4"/>
      <c r="GA221" s="4"/>
      <c r="GB221" s="4"/>
      <c r="GC221" s="4"/>
      <c r="GD221" s="4"/>
      <c r="GE221" s="4"/>
      <c r="GF221" s="4"/>
      <c r="GG221" s="4"/>
      <c r="GH221" s="4"/>
      <c r="GI221" s="4"/>
      <c r="GJ221" s="4"/>
      <c r="GK221" s="4"/>
      <c r="GL221" s="4"/>
      <c r="GM221" s="4"/>
      <c r="GN221" s="4"/>
      <c r="GO221" s="4"/>
      <c r="GP221" s="4"/>
      <c r="GQ221" s="4"/>
      <c r="GR221" s="4"/>
      <c r="GS221" s="4"/>
      <c r="GT221" s="4"/>
      <c r="GU221" s="4"/>
      <c r="GV221" s="4"/>
      <c r="GW221" s="4"/>
      <c r="GX221" s="4"/>
      <c r="GY221" s="4"/>
      <c r="GZ221" s="4"/>
      <c r="HA221" s="4"/>
      <c r="HB221" s="4"/>
      <c r="HC221" s="4"/>
      <c r="HD221" s="4"/>
      <c r="HE221" s="4"/>
      <c r="HF221" s="4"/>
      <c r="HG221" s="4"/>
      <c r="HH221" s="4"/>
      <c r="HI221" s="4"/>
      <c r="HJ221" s="4"/>
      <c r="HK221" s="4"/>
      <c r="HL221" s="4"/>
      <c r="HM221" s="4"/>
      <c r="HN221" s="4"/>
      <c r="HO221" s="4"/>
      <c r="HP221" s="4"/>
      <c r="HQ221" s="4"/>
      <c r="HR221" s="4"/>
      <c r="HS221" s="4"/>
      <c r="HT221" s="4"/>
      <c r="HU221" s="4"/>
      <c r="HV221" s="4"/>
      <c r="HW221" s="4"/>
      <c r="HX221" s="4"/>
      <c r="HY221" s="4"/>
      <c r="HZ221" s="4"/>
      <c r="IA221" s="4"/>
      <c r="IB221" s="4"/>
      <c r="IC221" s="4"/>
      <c r="ID221" s="4"/>
      <c r="IE221" s="4"/>
      <c r="IF221" s="4"/>
      <c r="IG221" s="4"/>
      <c r="IH221" s="4"/>
      <c r="II221" s="4"/>
      <c r="IJ221" s="4"/>
      <c r="IK221" s="4"/>
      <c r="IL221" s="4"/>
      <c r="IM221" s="4"/>
      <c r="IN221" s="4"/>
      <c r="IO221" s="4"/>
      <c r="IP221" s="4"/>
      <c r="IQ221" s="4"/>
      <c r="IR221" s="4"/>
      <c r="IS221" s="4"/>
      <c r="IT221" s="4"/>
      <c r="IU221" s="4"/>
      <c r="IV221" s="4"/>
      <c r="IW221" s="4"/>
      <c r="IX221" s="4"/>
      <c r="IY221" s="4"/>
      <c r="IZ221" s="4"/>
      <c r="JA221" s="4"/>
      <c r="JB221" s="4"/>
      <c r="JC221" s="4"/>
      <c r="JD221" s="4"/>
      <c r="JE221" s="4"/>
      <c r="JF221" s="4"/>
      <c r="JG221" s="4"/>
      <c r="JH221" s="4"/>
      <c r="JI221" s="4"/>
      <c r="JJ221" s="4"/>
    </row>
    <row r="222" s="1" customFormat="1" spans="1:270">
      <c r="A222" s="4" t="s">
        <v>4084</v>
      </c>
      <c r="B222" s="4" t="s">
        <v>3892</v>
      </c>
      <c r="C222" s="4"/>
      <c r="D222" s="4"/>
      <c r="E222" s="4" t="s">
        <v>4197</v>
      </c>
      <c r="F222" s="4" t="s">
        <v>3587</v>
      </c>
      <c r="G222" s="4" t="s">
        <v>4198</v>
      </c>
      <c r="H222" s="4" t="s">
        <v>4199</v>
      </c>
      <c r="I222" s="4" t="s">
        <v>590</v>
      </c>
      <c r="J222" s="4"/>
      <c r="K222" s="4">
        <v>3000</v>
      </c>
      <c r="L222" s="4"/>
      <c r="M222" s="4"/>
      <c r="N222" s="4"/>
      <c r="O222" s="4"/>
      <c r="P222" s="7"/>
      <c r="Q222" s="4"/>
      <c r="R222" s="4">
        <v>10</v>
      </c>
      <c r="S222" s="4"/>
      <c r="T222" s="4">
        <v>0</v>
      </c>
      <c r="U222" s="4">
        <v>0</v>
      </c>
      <c r="V222" s="4">
        <v>3010</v>
      </c>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c r="FL222" s="4"/>
      <c r="FM222" s="4"/>
      <c r="FN222" s="4"/>
      <c r="FO222" s="4"/>
      <c r="FP222" s="4"/>
      <c r="FQ222" s="4"/>
      <c r="FR222" s="4"/>
      <c r="FS222" s="4"/>
      <c r="FT222" s="4"/>
      <c r="FU222" s="4"/>
      <c r="FV222" s="4"/>
      <c r="FW222" s="4"/>
      <c r="FX222" s="4"/>
      <c r="FY222" s="4"/>
      <c r="FZ222" s="4"/>
      <c r="GA222" s="4"/>
      <c r="GB222" s="4"/>
      <c r="GC222" s="4"/>
      <c r="GD222" s="4"/>
      <c r="GE222" s="4"/>
      <c r="GF222" s="4"/>
      <c r="GG222" s="4"/>
      <c r="GH222" s="4"/>
      <c r="GI222" s="4"/>
      <c r="GJ222" s="4"/>
      <c r="GK222" s="4"/>
      <c r="GL222" s="4"/>
      <c r="GM222" s="4"/>
      <c r="GN222" s="4"/>
      <c r="GO222" s="4"/>
      <c r="GP222" s="4"/>
      <c r="GQ222" s="4"/>
      <c r="GR222" s="4"/>
      <c r="GS222" s="4"/>
      <c r="GT222" s="4"/>
      <c r="GU222" s="4"/>
      <c r="GV222" s="4"/>
      <c r="GW222" s="4"/>
      <c r="GX222" s="4"/>
      <c r="GY222" s="4"/>
      <c r="GZ222" s="4"/>
      <c r="HA222" s="4"/>
      <c r="HB222" s="4"/>
      <c r="HC222" s="4"/>
      <c r="HD222" s="4"/>
      <c r="HE222" s="4"/>
      <c r="HF222" s="4"/>
      <c r="HG222" s="4"/>
      <c r="HH222" s="4"/>
      <c r="HI222" s="4"/>
      <c r="HJ222" s="4"/>
      <c r="HK222" s="4"/>
      <c r="HL222" s="4"/>
      <c r="HM222" s="4"/>
      <c r="HN222" s="4"/>
      <c r="HO222" s="4"/>
      <c r="HP222" s="4"/>
      <c r="HQ222" s="4"/>
      <c r="HR222" s="4"/>
      <c r="HS222" s="4"/>
      <c r="HT222" s="4"/>
      <c r="HU222" s="4"/>
      <c r="HV222" s="4"/>
      <c r="HW222" s="4"/>
      <c r="HX222" s="4"/>
      <c r="HY222" s="4"/>
      <c r="HZ222" s="4"/>
      <c r="IA222" s="4"/>
      <c r="IB222" s="4"/>
      <c r="IC222" s="4"/>
      <c r="ID222" s="4"/>
      <c r="IE222" s="4"/>
      <c r="IF222" s="4"/>
      <c r="IG222" s="4"/>
      <c r="IH222" s="4"/>
      <c r="II222" s="4"/>
      <c r="IJ222" s="4"/>
      <c r="IK222" s="4"/>
      <c r="IL222" s="4"/>
      <c r="IM222" s="4"/>
      <c r="IN222" s="4"/>
      <c r="IO222" s="4"/>
      <c r="IP222" s="4"/>
      <c r="IQ222" s="4"/>
      <c r="IR222" s="4"/>
      <c r="IS222" s="4"/>
      <c r="IT222" s="4"/>
      <c r="IU222" s="4"/>
      <c r="IV222" s="4"/>
      <c r="IW222" s="4"/>
      <c r="IX222" s="4"/>
      <c r="IY222" s="4"/>
      <c r="IZ222" s="4"/>
      <c r="JA222" s="4"/>
      <c r="JB222" s="4"/>
      <c r="JC222" s="4"/>
      <c r="JD222" s="4"/>
      <c r="JE222" s="4"/>
      <c r="JF222" s="4"/>
      <c r="JG222" s="4"/>
      <c r="JH222" s="4"/>
      <c r="JI222" s="4"/>
      <c r="JJ222" s="4"/>
    </row>
    <row r="223" s="1" customFormat="1" spans="1:270">
      <c r="A223" s="4" t="s">
        <v>4084</v>
      </c>
      <c r="B223" s="4" t="s">
        <v>3892</v>
      </c>
      <c r="C223" s="4"/>
      <c r="D223" s="4"/>
      <c r="E223" s="4" t="s">
        <v>3923</v>
      </c>
      <c r="F223" s="4" t="s">
        <v>3637</v>
      </c>
      <c r="G223" s="4" t="s">
        <v>4200</v>
      </c>
      <c r="H223" s="4" t="s">
        <v>4183</v>
      </c>
      <c r="I223" s="4" t="s">
        <v>590</v>
      </c>
      <c r="J223" s="4" t="s">
        <v>4201</v>
      </c>
      <c r="K223" s="4">
        <v>1200</v>
      </c>
      <c r="L223" s="4"/>
      <c r="M223" s="4"/>
      <c r="N223" s="4"/>
      <c r="O223" s="4"/>
      <c r="P223" s="7"/>
      <c r="Q223" s="4"/>
      <c r="R223" s="4"/>
      <c r="S223" s="4"/>
      <c r="T223" s="4">
        <v>0</v>
      </c>
      <c r="U223" s="4">
        <v>0</v>
      </c>
      <c r="V223" s="4">
        <v>1200</v>
      </c>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c r="FQ223" s="4"/>
      <c r="FR223" s="4"/>
      <c r="FS223" s="4"/>
      <c r="FT223" s="4"/>
      <c r="FU223" s="4"/>
      <c r="FV223" s="4"/>
      <c r="FW223" s="4"/>
      <c r="FX223" s="4"/>
      <c r="FY223" s="4"/>
      <c r="FZ223" s="4"/>
      <c r="GA223" s="4"/>
      <c r="GB223" s="4"/>
      <c r="GC223" s="4"/>
      <c r="GD223" s="4"/>
      <c r="GE223" s="4"/>
      <c r="GF223" s="4"/>
      <c r="GG223" s="4"/>
      <c r="GH223" s="4"/>
      <c r="GI223" s="4"/>
      <c r="GJ223" s="4"/>
      <c r="GK223" s="4"/>
      <c r="GL223" s="4"/>
      <c r="GM223" s="4"/>
      <c r="GN223" s="4"/>
      <c r="GO223" s="4"/>
      <c r="GP223" s="4"/>
      <c r="GQ223" s="4"/>
      <c r="GR223" s="4"/>
      <c r="GS223" s="4"/>
      <c r="GT223" s="4"/>
      <c r="GU223" s="4"/>
      <c r="GV223" s="4"/>
      <c r="GW223" s="4"/>
      <c r="GX223" s="4"/>
      <c r="GY223" s="4"/>
      <c r="GZ223" s="4"/>
      <c r="HA223" s="4"/>
      <c r="HB223" s="4"/>
      <c r="HC223" s="4"/>
      <c r="HD223" s="4"/>
      <c r="HE223" s="4"/>
      <c r="HF223" s="4"/>
      <c r="HG223" s="4"/>
      <c r="HH223" s="4"/>
      <c r="HI223" s="4"/>
      <c r="HJ223" s="4"/>
      <c r="HK223" s="4"/>
      <c r="HL223" s="4"/>
      <c r="HM223" s="4"/>
      <c r="HN223" s="4"/>
      <c r="HO223" s="4"/>
      <c r="HP223" s="4"/>
      <c r="HQ223" s="4"/>
      <c r="HR223" s="4"/>
      <c r="HS223" s="4"/>
      <c r="HT223" s="4"/>
      <c r="HU223" s="4"/>
      <c r="HV223" s="4"/>
      <c r="HW223" s="4"/>
      <c r="HX223" s="4"/>
      <c r="HY223" s="4"/>
      <c r="HZ223" s="4"/>
      <c r="IA223" s="4"/>
      <c r="IB223" s="4"/>
      <c r="IC223" s="4"/>
      <c r="ID223" s="4"/>
      <c r="IE223" s="4"/>
      <c r="IF223" s="4"/>
      <c r="IG223" s="4"/>
      <c r="IH223" s="4"/>
      <c r="II223" s="4"/>
      <c r="IJ223" s="4"/>
      <c r="IK223" s="4"/>
      <c r="IL223" s="4"/>
      <c r="IM223" s="4"/>
      <c r="IN223" s="4"/>
      <c r="IO223" s="4"/>
      <c r="IP223" s="4"/>
      <c r="IQ223" s="4"/>
      <c r="IR223" s="4"/>
      <c r="IS223" s="4"/>
      <c r="IT223" s="4"/>
      <c r="IU223" s="4"/>
      <c r="IV223" s="4"/>
      <c r="IW223" s="4"/>
      <c r="IX223" s="4"/>
      <c r="IY223" s="4"/>
      <c r="IZ223" s="4"/>
      <c r="JA223" s="4"/>
      <c r="JB223" s="4"/>
      <c r="JC223" s="4"/>
      <c r="JD223" s="4"/>
      <c r="JE223" s="4"/>
      <c r="JF223" s="4"/>
      <c r="JG223" s="4"/>
      <c r="JH223" s="4"/>
      <c r="JI223" s="4"/>
      <c r="JJ223" s="4"/>
    </row>
    <row r="224" s="1" customFormat="1" spans="1:270">
      <c r="A224" s="4" t="s">
        <v>4084</v>
      </c>
      <c r="B224" s="4" t="s">
        <v>3635</v>
      </c>
      <c r="C224" s="4"/>
      <c r="D224" s="4"/>
      <c r="E224" s="4" t="s">
        <v>3694</v>
      </c>
      <c r="F224" s="4" t="s">
        <v>3637</v>
      </c>
      <c r="G224" s="4" t="s">
        <v>3695</v>
      </c>
      <c r="H224" s="4" t="s">
        <v>4202</v>
      </c>
      <c r="I224" s="4" t="s">
        <v>590</v>
      </c>
      <c r="J224" s="4" t="s">
        <v>4071</v>
      </c>
      <c r="K224" s="4">
        <v>1200</v>
      </c>
      <c r="L224" s="4"/>
      <c r="M224" s="4"/>
      <c r="N224" s="4"/>
      <c r="O224" s="4"/>
      <c r="P224" s="7"/>
      <c r="Q224" s="4"/>
      <c r="R224" s="4"/>
      <c r="S224" s="4"/>
      <c r="T224" s="4">
        <v>0</v>
      </c>
      <c r="U224" s="4">
        <v>0</v>
      </c>
      <c r="V224" s="4">
        <v>1200</v>
      </c>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c r="FL224" s="4"/>
      <c r="FM224" s="4"/>
      <c r="FN224" s="4"/>
      <c r="FO224" s="4"/>
      <c r="FP224" s="4"/>
      <c r="FQ224" s="4"/>
      <c r="FR224" s="4"/>
      <c r="FS224" s="4"/>
      <c r="FT224" s="4"/>
      <c r="FU224" s="4"/>
      <c r="FV224" s="4"/>
      <c r="FW224" s="4"/>
      <c r="FX224" s="4"/>
      <c r="FY224" s="4"/>
      <c r="FZ224" s="4"/>
      <c r="GA224" s="4"/>
      <c r="GB224" s="4"/>
      <c r="GC224" s="4"/>
      <c r="GD224" s="4"/>
      <c r="GE224" s="4"/>
      <c r="GF224" s="4"/>
      <c r="GG224" s="4"/>
      <c r="GH224" s="4"/>
      <c r="GI224" s="4"/>
      <c r="GJ224" s="4"/>
      <c r="GK224" s="4"/>
      <c r="GL224" s="4"/>
      <c r="GM224" s="4"/>
      <c r="GN224" s="4"/>
      <c r="GO224" s="4"/>
      <c r="GP224" s="4"/>
      <c r="GQ224" s="4"/>
      <c r="GR224" s="4"/>
      <c r="GS224" s="4"/>
      <c r="GT224" s="4"/>
      <c r="GU224" s="4"/>
      <c r="GV224" s="4"/>
      <c r="GW224" s="4"/>
      <c r="GX224" s="4"/>
      <c r="GY224" s="4"/>
      <c r="GZ224" s="4"/>
      <c r="HA224" s="4"/>
      <c r="HB224" s="4"/>
      <c r="HC224" s="4"/>
      <c r="HD224" s="4"/>
      <c r="HE224" s="4"/>
      <c r="HF224" s="4"/>
      <c r="HG224" s="4"/>
      <c r="HH224" s="4"/>
      <c r="HI224" s="4"/>
      <c r="HJ224" s="4"/>
      <c r="HK224" s="4"/>
      <c r="HL224" s="4"/>
      <c r="HM224" s="4"/>
      <c r="HN224" s="4"/>
      <c r="HO224" s="4"/>
      <c r="HP224" s="4"/>
      <c r="HQ224" s="4"/>
      <c r="HR224" s="4"/>
      <c r="HS224" s="4"/>
      <c r="HT224" s="4"/>
      <c r="HU224" s="4"/>
      <c r="HV224" s="4"/>
      <c r="HW224" s="4"/>
      <c r="HX224" s="4"/>
      <c r="HY224" s="4"/>
      <c r="HZ224" s="4"/>
      <c r="IA224" s="4"/>
      <c r="IB224" s="4"/>
      <c r="IC224" s="4"/>
      <c r="ID224" s="4"/>
      <c r="IE224" s="4"/>
      <c r="IF224" s="4"/>
      <c r="IG224" s="4"/>
      <c r="IH224" s="4"/>
      <c r="II224" s="4"/>
      <c r="IJ224" s="4"/>
      <c r="IK224" s="4"/>
      <c r="IL224" s="4"/>
      <c r="IM224" s="4"/>
      <c r="IN224" s="4"/>
      <c r="IO224" s="4"/>
      <c r="IP224" s="4"/>
      <c r="IQ224" s="4"/>
      <c r="IR224" s="4"/>
      <c r="IS224" s="4"/>
      <c r="IT224" s="4"/>
      <c r="IU224" s="4"/>
      <c r="IV224" s="4"/>
      <c r="IW224" s="4"/>
      <c r="IX224" s="4"/>
      <c r="IY224" s="4"/>
      <c r="IZ224" s="4"/>
      <c r="JA224" s="4"/>
      <c r="JB224" s="4"/>
      <c r="JC224" s="4"/>
      <c r="JD224" s="4"/>
      <c r="JE224" s="4"/>
      <c r="JF224" s="4"/>
      <c r="JG224" s="4"/>
      <c r="JH224" s="4"/>
      <c r="JI224" s="4"/>
      <c r="JJ224" s="4"/>
    </row>
    <row r="225" s="1" customFormat="1" spans="1:270">
      <c r="A225" s="4" t="s">
        <v>4084</v>
      </c>
      <c r="B225" s="4" t="s">
        <v>3635</v>
      </c>
      <c r="C225" s="4"/>
      <c r="D225" s="4"/>
      <c r="E225" s="4" t="s">
        <v>3641</v>
      </c>
      <c r="F225" s="4" t="s">
        <v>3637</v>
      </c>
      <c r="G225" s="4" t="s">
        <v>3642</v>
      </c>
      <c r="H225" s="4" t="s">
        <v>3927</v>
      </c>
      <c r="I225" s="4" t="s">
        <v>590</v>
      </c>
      <c r="J225" s="4" t="s">
        <v>4071</v>
      </c>
      <c r="K225" s="4">
        <v>1200</v>
      </c>
      <c r="L225" s="4"/>
      <c r="M225" s="4"/>
      <c r="N225" s="4"/>
      <c r="O225" s="4"/>
      <c r="P225" s="7"/>
      <c r="Q225" s="4"/>
      <c r="R225" s="4"/>
      <c r="S225" s="4"/>
      <c r="T225" s="4">
        <v>0</v>
      </c>
      <c r="U225" s="4">
        <v>0</v>
      </c>
      <c r="V225" s="4">
        <v>1200</v>
      </c>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c r="FQ225" s="4"/>
      <c r="FR225" s="4"/>
      <c r="FS225" s="4"/>
      <c r="FT225" s="4"/>
      <c r="FU225" s="4"/>
      <c r="FV225" s="4"/>
      <c r="FW225" s="4"/>
      <c r="FX225" s="4"/>
      <c r="FY225" s="4"/>
      <c r="FZ225" s="4"/>
      <c r="GA225" s="4"/>
      <c r="GB225" s="4"/>
      <c r="GC225" s="4"/>
      <c r="GD225" s="4"/>
      <c r="GE225" s="4"/>
      <c r="GF225" s="4"/>
      <c r="GG225" s="4"/>
      <c r="GH225" s="4"/>
      <c r="GI225" s="4"/>
      <c r="GJ225" s="4"/>
      <c r="GK225" s="4"/>
      <c r="GL225" s="4"/>
      <c r="GM225" s="4"/>
      <c r="GN225" s="4"/>
      <c r="GO225" s="4"/>
      <c r="GP225" s="4"/>
      <c r="GQ225" s="4"/>
      <c r="GR225" s="4"/>
      <c r="GS225" s="4"/>
      <c r="GT225" s="4"/>
      <c r="GU225" s="4"/>
      <c r="GV225" s="4"/>
      <c r="GW225" s="4"/>
      <c r="GX225" s="4"/>
      <c r="GY225" s="4"/>
      <c r="GZ225" s="4"/>
      <c r="HA225" s="4"/>
      <c r="HB225" s="4"/>
      <c r="HC225" s="4"/>
      <c r="HD225" s="4"/>
      <c r="HE225" s="4"/>
      <c r="HF225" s="4"/>
      <c r="HG225" s="4"/>
      <c r="HH225" s="4"/>
      <c r="HI225" s="4"/>
      <c r="HJ225" s="4"/>
      <c r="HK225" s="4"/>
      <c r="HL225" s="4"/>
      <c r="HM225" s="4"/>
      <c r="HN225" s="4"/>
      <c r="HO225" s="4"/>
      <c r="HP225" s="4"/>
      <c r="HQ225" s="4"/>
      <c r="HR225" s="4"/>
      <c r="HS225" s="4"/>
      <c r="HT225" s="4"/>
      <c r="HU225" s="4"/>
      <c r="HV225" s="4"/>
      <c r="HW225" s="4"/>
      <c r="HX225" s="4"/>
      <c r="HY225" s="4"/>
      <c r="HZ225" s="4"/>
      <c r="IA225" s="4"/>
      <c r="IB225" s="4"/>
      <c r="IC225" s="4"/>
      <c r="ID225" s="4"/>
      <c r="IE225" s="4"/>
      <c r="IF225" s="4"/>
      <c r="IG225" s="4"/>
      <c r="IH225" s="4"/>
      <c r="II225" s="4"/>
      <c r="IJ225" s="4"/>
      <c r="IK225" s="4"/>
      <c r="IL225" s="4"/>
      <c r="IM225" s="4"/>
      <c r="IN225" s="4"/>
      <c r="IO225" s="4"/>
      <c r="IP225" s="4"/>
      <c r="IQ225" s="4"/>
      <c r="IR225" s="4"/>
      <c r="IS225" s="4"/>
      <c r="IT225" s="4"/>
      <c r="IU225" s="4"/>
      <c r="IV225" s="4"/>
      <c r="IW225" s="4"/>
      <c r="IX225" s="4"/>
      <c r="IY225" s="4"/>
      <c r="IZ225" s="4"/>
      <c r="JA225" s="4"/>
      <c r="JB225" s="4"/>
      <c r="JC225" s="4"/>
      <c r="JD225" s="4"/>
      <c r="JE225" s="4"/>
      <c r="JF225" s="4"/>
      <c r="JG225" s="4"/>
      <c r="JH225" s="4"/>
      <c r="JI225" s="4"/>
      <c r="JJ225" s="4"/>
    </row>
    <row r="226" s="1" customFormat="1" spans="1:270">
      <c r="A226" s="4" t="s">
        <v>4084</v>
      </c>
      <c r="B226" s="4" t="s">
        <v>3635</v>
      </c>
      <c r="C226" s="4"/>
      <c r="D226" s="4"/>
      <c r="E226" s="4" t="s">
        <v>3645</v>
      </c>
      <c r="F226" s="4" t="s">
        <v>3637</v>
      </c>
      <c r="G226" s="4" t="s">
        <v>3646</v>
      </c>
      <c r="H226" s="4" t="s">
        <v>4203</v>
      </c>
      <c r="I226" s="4" t="s">
        <v>590</v>
      </c>
      <c r="J226" s="4" t="s">
        <v>4204</v>
      </c>
      <c r="K226" s="4">
        <v>1200</v>
      </c>
      <c r="L226" s="4">
        <v>160</v>
      </c>
      <c r="M226" s="4">
        <v>60</v>
      </c>
      <c r="N226" s="4">
        <v>20</v>
      </c>
      <c r="O226" s="4">
        <v>12</v>
      </c>
      <c r="P226" s="7">
        <v>4</v>
      </c>
      <c r="Q226" s="4">
        <v>150</v>
      </c>
      <c r="R226" s="4">
        <v>40</v>
      </c>
      <c r="S226" s="4"/>
      <c r="T226" s="4">
        <v>1200</v>
      </c>
      <c r="U226" s="4">
        <v>600</v>
      </c>
      <c r="V226" s="4">
        <v>3040</v>
      </c>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c r="FL226" s="4"/>
      <c r="FM226" s="4"/>
      <c r="FN226" s="4"/>
      <c r="FO226" s="4"/>
      <c r="FP226" s="4"/>
      <c r="FQ226" s="4"/>
      <c r="FR226" s="4"/>
      <c r="FS226" s="4"/>
      <c r="FT226" s="4"/>
      <c r="FU226" s="4"/>
      <c r="FV226" s="4"/>
      <c r="FW226" s="4"/>
      <c r="FX226" s="4"/>
      <c r="FY226" s="4"/>
      <c r="FZ226" s="4"/>
      <c r="GA226" s="4"/>
      <c r="GB226" s="4"/>
      <c r="GC226" s="4"/>
      <c r="GD226" s="4"/>
      <c r="GE226" s="4"/>
      <c r="GF226" s="4"/>
      <c r="GG226" s="4"/>
      <c r="GH226" s="4"/>
      <c r="GI226" s="4"/>
      <c r="GJ226" s="4"/>
      <c r="GK226" s="4"/>
      <c r="GL226" s="4"/>
      <c r="GM226" s="4"/>
      <c r="GN226" s="4"/>
      <c r="GO226" s="4"/>
      <c r="GP226" s="4"/>
      <c r="GQ226" s="4"/>
      <c r="GR226" s="4"/>
      <c r="GS226" s="4"/>
      <c r="GT226" s="4"/>
      <c r="GU226" s="4"/>
      <c r="GV226" s="4"/>
      <c r="GW226" s="4"/>
      <c r="GX226" s="4"/>
      <c r="GY226" s="4"/>
      <c r="GZ226" s="4"/>
      <c r="HA226" s="4"/>
      <c r="HB226" s="4"/>
      <c r="HC226" s="4"/>
      <c r="HD226" s="4"/>
      <c r="HE226" s="4"/>
      <c r="HF226" s="4"/>
      <c r="HG226" s="4"/>
      <c r="HH226" s="4"/>
      <c r="HI226" s="4"/>
      <c r="HJ226" s="4"/>
      <c r="HK226" s="4"/>
      <c r="HL226" s="4"/>
      <c r="HM226" s="4"/>
      <c r="HN226" s="4"/>
      <c r="HO226" s="4"/>
      <c r="HP226" s="4"/>
      <c r="HQ226" s="4"/>
      <c r="HR226" s="4"/>
      <c r="HS226" s="4"/>
      <c r="HT226" s="4"/>
      <c r="HU226" s="4"/>
      <c r="HV226" s="4"/>
      <c r="HW226" s="4"/>
      <c r="HX226" s="4"/>
      <c r="HY226" s="4"/>
      <c r="HZ226" s="4"/>
      <c r="IA226" s="4"/>
      <c r="IB226" s="4"/>
      <c r="IC226" s="4"/>
      <c r="ID226" s="4"/>
      <c r="IE226" s="4"/>
      <c r="IF226" s="4"/>
      <c r="IG226" s="4"/>
      <c r="IH226" s="4"/>
      <c r="II226" s="4"/>
      <c r="IJ226" s="4"/>
      <c r="IK226" s="4"/>
      <c r="IL226" s="4"/>
      <c r="IM226" s="4"/>
      <c r="IN226" s="4"/>
      <c r="IO226" s="4"/>
      <c r="IP226" s="4"/>
      <c r="IQ226" s="4"/>
      <c r="IR226" s="4"/>
      <c r="IS226" s="4"/>
      <c r="IT226" s="4"/>
      <c r="IU226" s="4"/>
      <c r="IV226" s="4"/>
      <c r="IW226" s="4"/>
      <c r="IX226" s="4"/>
      <c r="IY226" s="4"/>
      <c r="IZ226" s="4"/>
      <c r="JA226" s="4"/>
      <c r="JB226" s="4"/>
      <c r="JC226" s="4"/>
      <c r="JD226" s="4"/>
      <c r="JE226" s="4"/>
      <c r="JF226" s="4"/>
      <c r="JG226" s="4"/>
      <c r="JH226" s="4"/>
      <c r="JI226" s="4"/>
      <c r="JJ226" s="4"/>
    </row>
    <row r="227" s="1" customFormat="1" spans="1:270">
      <c r="A227" s="4" t="s">
        <v>4084</v>
      </c>
      <c r="B227" s="4" t="s">
        <v>3635</v>
      </c>
      <c r="C227" s="4"/>
      <c r="D227" s="4"/>
      <c r="E227" s="4" t="s">
        <v>3931</v>
      </c>
      <c r="F227" s="4" t="s">
        <v>3637</v>
      </c>
      <c r="G227" s="4" t="s">
        <v>3932</v>
      </c>
      <c r="H227" s="4"/>
      <c r="I227" s="4" t="s">
        <v>590</v>
      </c>
      <c r="J227" s="4" t="s">
        <v>4205</v>
      </c>
      <c r="K227" s="4">
        <v>1200</v>
      </c>
      <c r="L227" s="4"/>
      <c r="M227" s="4"/>
      <c r="N227" s="4"/>
      <c r="O227" s="4"/>
      <c r="P227" s="7"/>
      <c r="Q227" s="4"/>
      <c r="R227" s="4"/>
      <c r="S227" s="4"/>
      <c r="T227" s="4">
        <v>0</v>
      </c>
      <c r="U227" s="4">
        <v>0</v>
      </c>
      <c r="V227" s="4">
        <v>1200</v>
      </c>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c r="FQ227" s="4"/>
      <c r="FR227" s="4"/>
      <c r="FS227" s="4"/>
      <c r="FT227" s="4"/>
      <c r="FU227" s="4"/>
      <c r="FV227" s="4"/>
      <c r="FW227" s="4"/>
      <c r="FX227" s="4"/>
      <c r="FY227" s="4"/>
      <c r="FZ227" s="4"/>
      <c r="GA227" s="4"/>
      <c r="GB227" s="4"/>
      <c r="GC227" s="4"/>
      <c r="GD227" s="4"/>
      <c r="GE227" s="4"/>
      <c r="GF227" s="4"/>
      <c r="GG227" s="4"/>
      <c r="GH227" s="4"/>
      <c r="GI227" s="4"/>
      <c r="GJ227" s="4"/>
      <c r="GK227" s="4"/>
      <c r="GL227" s="4"/>
      <c r="GM227" s="4"/>
      <c r="GN227" s="4"/>
      <c r="GO227" s="4"/>
      <c r="GP227" s="4"/>
      <c r="GQ227" s="4"/>
      <c r="GR227" s="4"/>
      <c r="GS227" s="4"/>
      <c r="GT227" s="4"/>
      <c r="GU227" s="4"/>
      <c r="GV227" s="4"/>
      <c r="GW227" s="4"/>
      <c r="GX227" s="4"/>
      <c r="GY227" s="4"/>
      <c r="GZ227" s="4"/>
      <c r="HA227" s="4"/>
      <c r="HB227" s="4"/>
      <c r="HC227" s="4"/>
      <c r="HD227" s="4"/>
      <c r="HE227" s="4"/>
      <c r="HF227" s="4"/>
      <c r="HG227" s="4"/>
      <c r="HH227" s="4"/>
      <c r="HI227" s="4"/>
      <c r="HJ227" s="4"/>
      <c r="HK227" s="4"/>
      <c r="HL227" s="4"/>
      <c r="HM227" s="4"/>
      <c r="HN227" s="4"/>
      <c r="HO227" s="4"/>
      <c r="HP227" s="4"/>
      <c r="HQ227" s="4"/>
      <c r="HR227" s="4"/>
      <c r="HS227" s="4"/>
      <c r="HT227" s="4"/>
      <c r="HU227" s="4"/>
      <c r="HV227" s="4"/>
      <c r="HW227" s="4"/>
      <c r="HX227" s="4"/>
      <c r="HY227" s="4"/>
      <c r="HZ227" s="4"/>
      <c r="IA227" s="4"/>
      <c r="IB227" s="4"/>
      <c r="IC227" s="4"/>
      <c r="ID227" s="4"/>
      <c r="IE227" s="4"/>
      <c r="IF227" s="4"/>
      <c r="IG227" s="4"/>
      <c r="IH227" s="4"/>
      <c r="II227" s="4"/>
      <c r="IJ227" s="4"/>
      <c r="IK227" s="4"/>
      <c r="IL227" s="4"/>
      <c r="IM227" s="4"/>
      <c r="IN227" s="4"/>
      <c r="IO227" s="4"/>
      <c r="IP227" s="4"/>
      <c r="IQ227" s="4"/>
      <c r="IR227" s="4"/>
      <c r="IS227" s="4"/>
      <c r="IT227" s="4"/>
      <c r="IU227" s="4"/>
      <c r="IV227" s="4"/>
      <c r="IW227" s="4"/>
      <c r="IX227" s="4"/>
      <c r="IY227" s="4"/>
      <c r="IZ227" s="4"/>
      <c r="JA227" s="4"/>
      <c r="JB227" s="4"/>
      <c r="JC227" s="4"/>
      <c r="JD227" s="4"/>
      <c r="JE227" s="4"/>
      <c r="JF227" s="4"/>
      <c r="JG227" s="4"/>
      <c r="JH227" s="4"/>
      <c r="JI227" s="4"/>
      <c r="JJ227" s="4"/>
    </row>
    <row r="228" s="1" customFormat="1" spans="1:270">
      <c r="A228" s="4" t="s">
        <v>4084</v>
      </c>
      <c r="B228" s="4" t="s">
        <v>3635</v>
      </c>
      <c r="C228" s="4"/>
      <c r="D228" s="4"/>
      <c r="E228" s="4" t="s">
        <v>4067</v>
      </c>
      <c r="F228" s="4" t="s">
        <v>3637</v>
      </c>
      <c r="G228" s="4" t="s">
        <v>4068</v>
      </c>
      <c r="H228" s="4" t="s">
        <v>4206</v>
      </c>
      <c r="I228" s="4" t="s">
        <v>590</v>
      </c>
      <c r="J228" s="4" t="s">
        <v>4207</v>
      </c>
      <c r="K228" s="4">
        <v>1200</v>
      </c>
      <c r="L228" s="4"/>
      <c r="M228" s="4"/>
      <c r="N228" s="4"/>
      <c r="O228" s="4"/>
      <c r="P228" s="7"/>
      <c r="Q228" s="4"/>
      <c r="R228" s="4">
        <v>10</v>
      </c>
      <c r="S228" s="4"/>
      <c r="T228" s="4">
        <v>0</v>
      </c>
      <c r="U228" s="4">
        <v>0</v>
      </c>
      <c r="V228" s="4">
        <v>1210</v>
      </c>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4"/>
      <c r="GE228" s="4"/>
      <c r="GF228" s="4"/>
      <c r="GG228" s="4"/>
      <c r="GH228" s="4"/>
      <c r="GI228" s="4"/>
      <c r="GJ228" s="4"/>
      <c r="GK228" s="4"/>
      <c r="GL228" s="4"/>
      <c r="GM228" s="4"/>
      <c r="GN228" s="4"/>
      <c r="GO228" s="4"/>
      <c r="GP228" s="4"/>
      <c r="GQ228" s="4"/>
      <c r="GR228" s="4"/>
      <c r="GS228" s="4"/>
      <c r="GT228" s="4"/>
      <c r="GU228" s="4"/>
      <c r="GV228" s="4"/>
      <c r="GW228" s="4"/>
      <c r="GX228" s="4"/>
      <c r="GY228" s="4"/>
      <c r="GZ228" s="4"/>
      <c r="HA228" s="4"/>
      <c r="HB228" s="4"/>
      <c r="HC228" s="4"/>
      <c r="HD228" s="4"/>
      <c r="HE228" s="4"/>
      <c r="HF228" s="4"/>
      <c r="HG228" s="4"/>
      <c r="HH228" s="4"/>
      <c r="HI228" s="4"/>
      <c r="HJ228" s="4"/>
      <c r="HK228" s="4"/>
      <c r="HL228" s="4"/>
      <c r="HM228" s="4"/>
      <c r="HN228" s="4"/>
      <c r="HO228" s="4"/>
      <c r="HP228" s="4"/>
      <c r="HQ228" s="4"/>
      <c r="HR228" s="4"/>
      <c r="HS228" s="4"/>
      <c r="HT228" s="4"/>
      <c r="HU228" s="4"/>
      <c r="HV228" s="4"/>
      <c r="HW228" s="4"/>
      <c r="HX228" s="4"/>
      <c r="HY228" s="4"/>
      <c r="HZ228" s="4"/>
      <c r="IA228" s="4"/>
      <c r="IB228" s="4"/>
      <c r="IC228" s="4"/>
      <c r="ID228" s="4"/>
      <c r="IE228" s="4"/>
      <c r="IF228" s="4"/>
      <c r="IG228" s="4"/>
      <c r="IH228" s="4"/>
      <c r="II228" s="4"/>
      <c r="IJ228" s="4"/>
      <c r="IK228" s="4"/>
      <c r="IL228" s="4"/>
      <c r="IM228" s="4"/>
      <c r="IN228" s="4"/>
      <c r="IO228" s="4"/>
      <c r="IP228" s="4"/>
      <c r="IQ228" s="4"/>
      <c r="IR228" s="4"/>
      <c r="IS228" s="4"/>
      <c r="IT228" s="4"/>
      <c r="IU228" s="4"/>
      <c r="IV228" s="4"/>
      <c r="IW228" s="4"/>
      <c r="IX228" s="4"/>
      <c r="IY228" s="4"/>
      <c r="IZ228" s="4"/>
      <c r="JA228" s="4"/>
      <c r="JB228" s="4"/>
      <c r="JC228" s="4"/>
      <c r="JD228" s="4"/>
      <c r="JE228" s="4"/>
      <c r="JF228" s="4"/>
      <c r="JG228" s="4"/>
      <c r="JH228" s="4"/>
      <c r="JI228" s="4"/>
      <c r="JJ228" s="4"/>
    </row>
    <row r="229" s="1" customFormat="1" spans="1:270">
      <c r="A229" s="4" t="s">
        <v>4084</v>
      </c>
      <c r="B229" s="4" t="s">
        <v>3635</v>
      </c>
      <c r="C229" s="4"/>
      <c r="D229" s="4"/>
      <c r="E229" s="4" t="s">
        <v>3641</v>
      </c>
      <c r="F229" s="4" t="s">
        <v>3637</v>
      </c>
      <c r="G229" s="4" t="s">
        <v>3642</v>
      </c>
      <c r="H229" s="4" t="s">
        <v>4208</v>
      </c>
      <c r="I229" s="4" t="s">
        <v>590</v>
      </c>
      <c r="J229" s="4" t="s">
        <v>4209</v>
      </c>
      <c r="K229" s="4">
        <v>1200</v>
      </c>
      <c r="L229" s="4"/>
      <c r="M229" s="4"/>
      <c r="N229" s="4"/>
      <c r="O229" s="4"/>
      <c r="P229" s="7"/>
      <c r="Q229" s="4"/>
      <c r="R229" s="4"/>
      <c r="S229" s="4"/>
      <c r="T229" s="4">
        <v>0</v>
      </c>
      <c r="U229" s="4">
        <v>0</v>
      </c>
      <c r="V229" s="4">
        <v>1200</v>
      </c>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c r="FQ229" s="4"/>
      <c r="FR229" s="4"/>
      <c r="FS229" s="4"/>
      <c r="FT229" s="4"/>
      <c r="FU229" s="4"/>
      <c r="FV229" s="4"/>
      <c r="FW229" s="4"/>
      <c r="FX229" s="4"/>
      <c r="FY229" s="4"/>
      <c r="FZ229" s="4"/>
      <c r="GA229" s="4"/>
      <c r="GB229" s="4"/>
      <c r="GC229" s="4"/>
      <c r="GD229" s="4"/>
      <c r="GE229" s="4"/>
      <c r="GF229" s="4"/>
      <c r="GG229" s="4"/>
      <c r="GH229" s="4"/>
      <c r="GI229" s="4"/>
      <c r="GJ229" s="4"/>
      <c r="GK229" s="4"/>
      <c r="GL229" s="4"/>
      <c r="GM229" s="4"/>
      <c r="GN229" s="4"/>
      <c r="GO229" s="4"/>
      <c r="GP229" s="4"/>
      <c r="GQ229" s="4"/>
      <c r="GR229" s="4"/>
      <c r="GS229" s="4"/>
      <c r="GT229" s="4"/>
      <c r="GU229" s="4"/>
      <c r="GV229" s="4"/>
      <c r="GW229" s="4"/>
      <c r="GX229" s="4"/>
      <c r="GY229" s="4"/>
      <c r="GZ229" s="4"/>
      <c r="HA229" s="4"/>
      <c r="HB229" s="4"/>
      <c r="HC229" s="4"/>
      <c r="HD229" s="4"/>
      <c r="HE229" s="4"/>
      <c r="HF229" s="4"/>
      <c r="HG229" s="4"/>
      <c r="HH229" s="4"/>
      <c r="HI229" s="4"/>
      <c r="HJ229" s="4"/>
      <c r="HK229" s="4"/>
      <c r="HL229" s="4"/>
      <c r="HM229" s="4"/>
      <c r="HN229" s="4"/>
      <c r="HO229" s="4"/>
      <c r="HP229" s="4"/>
      <c r="HQ229" s="4"/>
      <c r="HR229" s="4"/>
      <c r="HS229" s="4"/>
      <c r="HT229" s="4"/>
      <c r="HU229" s="4"/>
      <c r="HV229" s="4"/>
      <c r="HW229" s="4"/>
      <c r="HX229" s="4"/>
      <c r="HY229" s="4"/>
      <c r="HZ229" s="4"/>
      <c r="IA229" s="4"/>
      <c r="IB229" s="4"/>
      <c r="IC229" s="4"/>
      <c r="ID229" s="4"/>
      <c r="IE229" s="4"/>
      <c r="IF229" s="4"/>
      <c r="IG229" s="4"/>
      <c r="IH229" s="4"/>
      <c r="II229" s="4"/>
      <c r="IJ229" s="4"/>
      <c r="IK229" s="4"/>
      <c r="IL229" s="4"/>
      <c r="IM229" s="4"/>
      <c r="IN229" s="4"/>
      <c r="IO229" s="4"/>
      <c r="IP229" s="4"/>
      <c r="IQ229" s="4"/>
      <c r="IR229" s="4"/>
      <c r="IS229" s="4"/>
      <c r="IT229" s="4"/>
      <c r="IU229" s="4"/>
      <c r="IV229" s="4"/>
      <c r="IW229" s="4"/>
      <c r="IX229" s="4"/>
      <c r="IY229" s="4"/>
      <c r="IZ229" s="4"/>
      <c r="JA229" s="4"/>
      <c r="JB229" s="4"/>
      <c r="JC229" s="4"/>
      <c r="JD229" s="4"/>
      <c r="JE229" s="4"/>
      <c r="JF229" s="4"/>
      <c r="JG229" s="4"/>
      <c r="JH229" s="4"/>
      <c r="JI229" s="4"/>
      <c r="JJ229" s="4"/>
    </row>
    <row r="230" s="1" customFormat="1" ht="19.1" customHeight="1" spans="1:270">
      <c r="A230" s="8" t="s">
        <v>4210</v>
      </c>
      <c r="B230" s="8"/>
      <c r="C230" s="8"/>
      <c r="D230" s="8"/>
      <c r="E230" s="8"/>
      <c r="F230" s="8"/>
      <c r="G230" s="8"/>
      <c r="H230" s="8"/>
      <c r="I230" s="8"/>
      <c r="J230" s="8"/>
      <c r="K230" s="8"/>
      <c r="L230" s="8"/>
      <c r="M230" s="8"/>
      <c r="N230" s="8"/>
      <c r="O230" s="8"/>
      <c r="P230" s="8"/>
      <c r="Q230" s="8"/>
      <c r="R230" s="8"/>
      <c r="S230" s="8"/>
      <c r="T230" s="8"/>
      <c r="U230" s="8"/>
      <c r="V230" s="8"/>
      <c r="W230" s="8"/>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c r="FQ230" s="4"/>
      <c r="FR230" s="4"/>
      <c r="FS230" s="4"/>
      <c r="FT230" s="4"/>
      <c r="FU230" s="4"/>
      <c r="FV230" s="4"/>
      <c r="FW230" s="4"/>
      <c r="FX230" s="4"/>
      <c r="FY230" s="4"/>
      <c r="FZ230" s="4"/>
      <c r="GA230" s="4"/>
      <c r="GB230" s="4"/>
      <c r="GC230" s="4"/>
      <c r="GD230" s="4"/>
      <c r="GE230" s="4"/>
      <c r="GF230" s="4"/>
      <c r="GG230" s="4"/>
      <c r="GH230" s="4"/>
      <c r="GI230" s="4"/>
      <c r="GJ230" s="4"/>
      <c r="GK230" s="4"/>
      <c r="GL230" s="4"/>
      <c r="GM230" s="4"/>
      <c r="GN230" s="4"/>
      <c r="GO230" s="4"/>
      <c r="GP230" s="4"/>
      <c r="GQ230" s="4"/>
      <c r="GR230" s="4"/>
      <c r="GS230" s="4"/>
      <c r="GT230" s="4"/>
      <c r="GU230" s="4"/>
      <c r="GV230" s="4"/>
      <c r="GW230" s="4"/>
      <c r="GX230" s="4"/>
      <c r="GY230" s="4"/>
      <c r="GZ230" s="4"/>
      <c r="HA230" s="4"/>
      <c r="HB230" s="4"/>
      <c r="HC230" s="4"/>
      <c r="HD230" s="4"/>
      <c r="HE230" s="4"/>
      <c r="HF230" s="4"/>
      <c r="HG230" s="4"/>
      <c r="HH230" s="4"/>
      <c r="HI230" s="4"/>
      <c r="HJ230" s="4"/>
      <c r="HK230" s="4"/>
      <c r="HL230" s="4"/>
      <c r="HM230" s="4"/>
      <c r="HN230" s="4"/>
      <c r="HO230" s="4"/>
      <c r="HP230" s="4"/>
      <c r="HQ230" s="4"/>
      <c r="HR230" s="4"/>
      <c r="HS230" s="4"/>
      <c r="HT230" s="4"/>
      <c r="HU230" s="4"/>
      <c r="HV230" s="4"/>
      <c r="HW230" s="4"/>
      <c r="HX230" s="4"/>
      <c r="HY230" s="4"/>
      <c r="HZ230" s="4"/>
      <c r="IA230" s="4"/>
      <c r="IB230" s="4"/>
      <c r="IC230" s="4"/>
      <c r="ID230" s="4"/>
      <c r="IE230" s="4"/>
      <c r="IF230" s="4"/>
      <c r="IG230" s="4"/>
      <c r="IH230" s="4"/>
      <c r="II230" s="4"/>
      <c r="IJ230" s="4"/>
      <c r="IK230" s="4"/>
      <c r="IL230" s="4"/>
      <c r="IM230" s="4"/>
      <c r="IN230" s="4"/>
      <c r="IO230" s="4"/>
      <c r="IP230" s="4"/>
      <c r="IQ230" s="4"/>
      <c r="IR230" s="4"/>
      <c r="IS230" s="4"/>
      <c r="IT230" s="4"/>
      <c r="IU230" s="4"/>
      <c r="IV230" s="4"/>
      <c r="IW230" s="4"/>
      <c r="IX230" s="4"/>
      <c r="IY230" s="4"/>
      <c r="IZ230" s="4"/>
      <c r="JA230" s="4"/>
      <c r="JB230" s="4"/>
      <c r="JC230" s="4"/>
      <c r="JD230" s="4"/>
      <c r="JE230" s="4"/>
      <c r="JF230" s="4"/>
      <c r="JG230" s="4"/>
      <c r="JH230" s="4"/>
      <c r="JI230" s="4"/>
      <c r="JJ230" s="4"/>
    </row>
    <row r="231" s="1" customFormat="1" spans="1:270">
      <c r="A231" s="4" t="s">
        <v>4211</v>
      </c>
      <c r="B231" s="4" t="s">
        <v>3584</v>
      </c>
      <c r="C231" s="4" t="s">
        <v>2472</v>
      </c>
      <c r="D231" s="4" t="s">
        <v>3599</v>
      </c>
      <c r="E231" s="4" t="s">
        <v>3704</v>
      </c>
      <c r="F231" s="4" t="s">
        <v>589</v>
      </c>
      <c r="G231" s="4" t="s">
        <v>3705</v>
      </c>
      <c r="H231" s="4" t="s">
        <v>4212</v>
      </c>
      <c r="I231" s="4" t="s">
        <v>590</v>
      </c>
      <c r="J231" s="4" t="s">
        <v>4213</v>
      </c>
      <c r="K231" s="4">
        <v>3500</v>
      </c>
      <c r="L231" s="4">
        <v>185</v>
      </c>
      <c r="M231" s="4">
        <v>85</v>
      </c>
      <c r="N231" s="4">
        <v>50</v>
      </c>
      <c r="O231" s="4">
        <v>12</v>
      </c>
      <c r="P231" s="7">
        <v>4</v>
      </c>
      <c r="Q231" s="4">
        <v>250</v>
      </c>
      <c r="R231" s="4">
        <v>10</v>
      </c>
      <c r="S231" s="4"/>
      <c r="T231" s="4">
        <v>4250</v>
      </c>
      <c r="U231" s="4">
        <v>1000</v>
      </c>
      <c r="V231" s="4">
        <v>8760</v>
      </c>
      <c r="W231" s="4" t="s">
        <v>4214</v>
      </c>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c r="HN231" s="4"/>
      <c r="HO231" s="4"/>
      <c r="HP231" s="4"/>
      <c r="HQ231" s="4"/>
      <c r="HR231" s="4"/>
      <c r="HS231" s="4"/>
      <c r="HT231" s="4"/>
      <c r="HU231" s="4"/>
      <c r="HV231" s="4"/>
      <c r="HW231" s="4"/>
      <c r="HX231" s="4"/>
      <c r="HY231" s="4"/>
      <c r="HZ231" s="4"/>
      <c r="IA231" s="4"/>
      <c r="IB231" s="4"/>
      <c r="IC231" s="4"/>
      <c r="ID231" s="4"/>
      <c r="IE231" s="4"/>
      <c r="IF231" s="4"/>
      <c r="IG231" s="4"/>
      <c r="IH231" s="4"/>
      <c r="II231" s="4"/>
      <c r="IJ231" s="4"/>
      <c r="IK231" s="4"/>
      <c r="IL231" s="4"/>
      <c r="IM231" s="4"/>
      <c r="IN231" s="4"/>
      <c r="IO231" s="4"/>
      <c r="IP231" s="4"/>
      <c r="IQ231" s="4"/>
      <c r="IR231" s="4"/>
      <c r="IS231" s="4"/>
      <c r="IT231" s="4"/>
      <c r="IU231" s="4"/>
      <c r="IV231" s="4"/>
      <c r="IW231" s="4"/>
      <c r="IX231" s="4"/>
      <c r="IY231" s="4"/>
      <c r="IZ231" s="4"/>
      <c r="JA231" s="4"/>
      <c r="JB231" s="4"/>
      <c r="JC231" s="4"/>
      <c r="JD231" s="4"/>
      <c r="JE231" s="4"/>
      <c r="JF231" s="4"/>
      <c r="JG231" s="4"/>
      <c r="JH231" s="4"/>
      <c r="JI231" s="4"/>
      <c r="JJ231" s="4"/>
    </row>
    <row r="232" s="1" customFormat="1" spans="1:270">
      <c r="A232" s="4" t="s">
        <v>4211</v>
      </c>
      <c r="B232" s="4" t="s">
        <v>3584</v>
      </c>
      <c r="C232" s="4" t="s">
        <v>2440</v>
      </c>
      <c r="D232" s="4" t="s">
        <v>3712</v>
      </c>
      <c r="E232" s="4" t="s">
        <v>3713</v>
      </c>
      <c r="F232" s="4" t="s">
        <v>589</v>
      </c>
      <c r="G232" s="4" t="s">
        <v>3714</v>
      </c>
      <c r="H232" s="4" t="s">
        <v>4215</v>
      </c>
      <c r="I232" s="4" t="s">
        <v>590</v>
      </c>
      <c r="J232" s="4" t="s">
        <v>4088</v>
      </c>
      <c r="K232" s="4">
        <v>3500</v>
      </c>
      <c r="L232" s="4"/>
      <c r="M232" s="4"/>
      <c r="N232" s="4"/>
      <c r="O232" s="4"/>
      <c r="P232" s="7"/>
      <c r="Q232" s="4"/>
      <c r="R232" s="4">
        <v>10</v>
      </c>
      <c r="S232" s="4">
        <v>20</v>
      </c>
      <c r="T232" s="4">
        <v>0</v>
      </c>
      <c r="U232" s="4">
        <v>0</v>
      </c>
      <c r="V232" s="4">
        <v>3530</v>
      </c>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c r="EE232" s="4"/>
      <c r="EF232" s="4"/>
      <c r="EG232" s="4"/>
      <c r="EH232" s="4"/>
      <c r="EI232" s="4"/>
      <c r="EJ232" s="4"/>
      <c r="EK232" s="4"/>
      <c r="EL232" s="4"/>
      <c r="EM232" s="4"/>
      <c r="EN232" s="4"/>
      <c r="EO232" s="4"/>
      <c r="EP232" s="4"/>
      <c r="EQ232" s="4"/>
      <c r="ER232" s="4"/>
      <c r="ES232" s="4"/>
      <c r="ET232" s="4"/>
      <c r="EU232" s="4"/>
      <c r="EV232" s="4"/>
      <c r="EW232" s="4"/>
      <c r="EX232" s="4"/>
      <c r="EY232" s="4"/>
      <c r="EZ232" s="4"/>
      <c r="FA232" s="4"/>
      <c r="FB232" s="4"/>
      <c r="FC232" s="4"/>
      <c r="FD232" s="4"/>
      <c r="FE232" s="4"/>
      <c r="FF232" s="4"/>
      <c r="FG232" s="4"/>
      <c r="FH232" s="4"/>
      <c r="FI232" s="4"/>
      <c r="FJ232" s="4"/>
      <c r="FK232" s="4"/>
      <c r="FL232" s="4"/>
      <c r="FM232" s="4"/>
      <c r="FN232" s="4"/>
      <c r="FO232" s="4"/>
      <c r="FP232" s="4"/>
      <c r="FQ232" s="4"/>
      <c r="FR232" s="4"/>
      <c r="FS232" s="4"/>
      <c r="FT232" s="4"/>
      <c r="FU232" s="4"/>
      <c r="FV232" s="4"/>
      <c r="FW232" s="4"/>
      <c r="FX232" s="4"/>
      <c r="FY232" s="4"/>
      <c r="FZ232" s="4"/>
      <c r="GA232" s="4"/>
      <c r="GB232" s="4"/>
      <c r="GC232" s="4"/>
      <c r="GD232" s="4"/>
      <c r="GE232" s="4"/>
      <c r="GF232" s="4"/>
      <c r="GG232" s="4"/>
      <c r="GH232" s="4"/>
      <c r="GI232" s="4"/>
      <c r="GJ232" s="4"/>
      <c r="GK232" s="4"/>
      <c r="GL232" s="4"/>
      <c r="GM232" s="4"/>
      <c r="GN232" s="4"/>
      <c r="GO232" s="4"/>
      <c r="GP232" s="4"/>
      <c r="GQ232" s="4"/>
      <c r="GR232" s="4"/>
      <c r="GS232" s="4"/>
      <c r="GT232" s="4"/>
      <c r="GU232" s="4"/>
      <c r="GV232" s="4"/>
      <c r="GW232" s="4"/>
      <c r="GX232" s="4"/>
      <c r="GY232" s="4"/>
      <c r="GZ232" s="4"/>
      <c r="HA232" s="4"/>
      <c r="HB232" s="4"/>
      <c r="HC232" s="4"/>
      <c r="HD232" s="4"/>
      <c r="HE232" s="4"/>
      <c r="HF232" s="4"/>
      <c r="HG232" s="4"/>
      <c r="HH232" s="4"/>
      <c r="HI232" s="4"/>
      <c r="HJ232" s="4"/>
      <c r="HK232" s="4"/>
      <c r="HL232" s="4"/>
      <c r="HM232" s="4"/>
      <c r="HN232" s="4"/>
      <c r="HO232" s="4"/>
      <c r="HP232" s="4"/>
      <c r="HQ232" s="4"/>
      <c r="HR232" s="4"/>
      <c r="HS232" s="4"/>
      <c r="HT232" s="4"/>
      <c r="HU232" s="4"/>
      <c r="HV232" s="4"/>
      <c r="HW232" s="4"/>
      <c r="HX232" s="4"/>
      <c r="HY232" s="4"/>
      <c r="HZ232" s="4"/>
      <c r="IA232" s="4"/>
      <c r="IB232" s="4"/>
      <c r="IC232" s="4"/>
      <c r="ID232" s="4"/>
      <c r="IE232" s="4"/>
      <c r="IF232" s="4"/>
      <c r="IG232" s="4"/>
      <c r="IH232" s="4"/>
      <c r="II232" s="4"/>
      <c r="IJ232" s="4"/>
      <c r="IK232" s="4"/>
      <c r="IL232" s="4"/>
      <c r="IM232" s="4"/>
      <c r="IN232" s="4"/>
      <c r="IO232" s="4"/>
      <c r="IP232" s="4"/>
      <c r="IQ232" s="4"/>
      <c r="IR232" s="4"/>
      <c r="IS232" s="4"/>
      <c r="IT232" s="4"/>
      <c r="IU232" s="4"/>
      <c r="IV232" s="4"/>
      <c r="IW232" s="4"/>
      <c r="IX232" s="4"/>
      <c r="IY232" s="4"/>
      <c r="IZ232" s="4"/>
      <c r="JA232" s="4"/>
      <c r="JB232" s="4"/>
      <c r="JC232" s="4"/>
      <c r="JD232" s="4"/>
      <c r="JE232" s="4"/>
      <c r="JF232" s="4"/>
      <c r="JG232" s="4"/>
      <c r="JH232" s="4"/>
      <c r="JI232" s="4"/>
      <c r="JJ232" s="4"/>
    </row>
    <row r="233" s="1" customFormat="1" spans="1:270">
      <c r="A233" s="4" t="s">
        <v>4211</v>
      </c>
      <c r="B233" s="4" t="s">
        <v>3584</v>
      </c>
      <c r="C233" s="4" t="s">
        <v>2466</v>
      </c>
      <c r="D233" s="4" t="s">
        <v>3721</v>
      </c>
      <c r="E233" s="4" t="s">
        <v>4094</v>
      </c>
      <c r="F233" s="4" t="s">
        <v>589</v>
      </c>
      <c r="G233" s="4" t="s">
        <v>4095</v>
      </c>
      <c r="H233" s="4" t="s">
        <v>4216</v>
      </c>
      <c r="I233" s="4" t="s">
        <v>590</v>
      </c>
      <c r="J233" s="4" t="s">
        <v>4217</v>
      </c>
      <c r="K233" s="4">
        <v>3500</v>
      </c>
      <c r="L233" s="4">
        <v>111</v>
      </c>
      <c r="M233" s="4">
        <v>11</v>
      </c>
      <c r="N233" s="4">
        <v>50</v>
      </c>
      <c r="O233" s="4">
        <v>11</v>
      </c>
      <c r="P233" s="7">
        <v>3</v>
      </c>
      <c r="Q233" s="4">
        <v>250</v>
      </c>
      <c r="R233" s="4"/>
      <c r="S233" s="4"/>
      <c r="T233" s="4">
        <v>550</v>
      </c>
      <c r="U233" s="4">
        <v>750</v>
      </c>
      <c r="V233" s="4">
        <v>4800</v>
      </c>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4"/>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c r="FQ233" s="4"/>
      <c r="FR233" s="4"/>
      <c r="FS233" s="4"/>
      <c r="FT233" s="4"/>
      <c r="FU233" s="4"/>
      <c r="FV233" s="4"/>
      <c r="FW233" s="4"/>
      <c r="FX233" s="4"/>
      <c r="FY233" s="4"/>
      <c r="FZ233" s="4"/>
      <c r="GA233" s="4"/>
      <c r="GB233" s="4"/>
      <c r="GC233" s="4"/>
      <c r="GD233" s="4"/>
      <c r="GE233" s="4"/>
      <c r="GF233" s="4"/>
      <c r="GG233" s="4"/>
      <c r="GH233" s="4"/>
      <c r="GI233" s="4"/>
      <c r="GJ233" s="4"/>
      <c r="GK233" s="4"/>
      <c r="GL233" s="4"/>
      <c r="GM233" s="4"/>
      <c r="GN233" s="4"/>
      <c r="GO233" s="4"/>
      <c r="GP233" s="4"/>
      <c r="GQ233" s="4"/>
      <c r="GR233" s="4"/>
      <c r="GS233" s="4"/>
      <c r="GT233" s="4"/>
      <c r="GU233" s="4"/>
      <c r="GV233" s="4"/>
      <c r="GW233" s="4"/>
      <c r="GX233" s="4"/>
      <c r="GY233" s="4"/>
      <c r="GZ233" s="4"/>
      <c r="HA233" s="4"/>
      <c r="HB233" s="4"/>
      <c r="HC233" s="4"/>
      <c r="HD233" s="4"/>
      <c r="HE233" s="4"/>
      <c r="HF233" s="4"/>
      <c r="HG233" s="4"/>
      <c r="HH233" s="4"/>
      <c r="HI233" s="4"/>
      <c r="HJ233" s="4"/>
      <c r="HK233" s="4"/>
      <c r="HL233" s="4"/>
      <c r="HM233" s="4"/>
      <c r="HN233" s="4"/>
      <c r="HO233" s="4"/>
      <c r="HP233" s="4"/>
      <c r="HQ233" s="4"/>
      <c r="HR233" s="4"/>
      <c r="HS233" s="4"/>
      <c r="HT233" s="4"/>
      <c r="HU233" s="4"/>
      <c r="HV233" s="4"/>
      <c r="HW233" s="4"/>
      <c r="HX233" s="4"/>
      <c r="HY233" s="4"/>
      <c r="HZ233" s="4"/>
      <c r="IA233" s="4"/>
      <c r="IB233" s="4"/>
      <c r="IC233" s="4"/>
      <c r="ID233" s="4"/>
      <c r="IE233" s="4"/>
      <c r="IF233" s="4"/>
      <c r="IG233" s="4"/>
      <c r="IH233" s="4"/>
      <c r="II233" s="4"/>
      <c r="IJ233" s="4"/>
      <c r="IK233" s="4"/>
      <c r="IL233" s="4"/>
      <c r="IM233" s="4"/>
      <c r="IN233" s="4"/>
      <c r="IO233" s="4"/>
      <c r="IP233" s="4"/>
      <c r="IQ233" s="4"/>
      <c r="IR233" s="4"/>
      <c r="IS233" s="4"/>
      <c r="IT233" s="4"/>
      <c r="IU233" s="4"/>
      <c r="IV233" s="4"/>
      <c r="IW233" s="4"/>
      <c r="IX233" s="4"/>
      <c r="IY233" s="4"/>
      <c r="IZ233" s="4"/>
      <c r="JA233" s="4"/>
      <c r="JB233" s="4"/>
      <c r="JC233" s="4"/>
      <c r="JD233" s="4"/>
      <c r="JE233" s="4"/>
      <c r="JF233" s="4"/>
      <c r="JG233" s="4"/>
      <c r="JH233" s="4"/>
      <c r="JI233" s="4"/>
      <c r="JJ233" s="4"/>
    </row>
    <row r="234" s="1" customFormat="1" spans="1:270">
      <c r="A234" s="4" t="s">
        <v>4211</v>
      </c>
      <c r="B234" s="4" t="s">
        <v>3584</v>
      </c>
      <c r="C234" s="4" t="s">
        <v>2300</v>
      </c>
      <c r="D234" s="4" t="s">
        <v>3674</v>
      </c>
      <c r="E234" s="4" t="s">
        <v>3675</v>
      </c>
      <c r="F234" s="4" t="s">
        <v>589</v>
      </c>
      <c r="G234" s="4" t="s">
        <v>3908</v>
      </c>
      <c r="H234" s="4" t="s">
        <v>4218</v>
      </c>
      <c r="I234" s="4" t="s">
        <v>590</v>
      </c>
      <c r="J234" s="4" t="s">
        <v>4219</v>
      </c>
      <c r="K234" s="4">
        <v>3500</v>
      </c>
      <c r="L234" s="4">
        <v>138</v>
      </c>
      <c r="M234" s="4">
        <v>38</v>
      </c>
      <c r="N234" s="4">
        <v>50</v>
      </c>
      <c r="O234" s="4"/>
      <c r="P234" s="7"/>
      <c r="Q234" s="4"/>
      <c r="R234" s="4">
        <v>48</v>
      </c>
      <c r="S234" s="4">
        <v>20</v>
      </c>
      <c r="T234" s="4">
        <v>1900</v>
      </c>
      <c r="U234" s="4">
        <v>0</v>
      </c>
      <c r="V234" s="4">
        <v>5468</v>
      </c>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4"/>
      <c r="GE234" s="4"/>
      <c r="GF234" s="4"/>
      <c r="GG234" s="4"/>
      <c r="GH234" s="4"/>
      <c r="GI234" s="4"/>
      <c r="GJ234" s="4"/>
      <c r="GK234" s="4"/>
      <c r="GL234" s="4"/>
      <c r="GM234" s="4"/>
      <c r="GN234" s="4"/>
      <c r="GO234" s="4"/>
      <c r="GP234" s="4"/>
      <c r="GQ234" s="4"/>
      <c r="GR234" s="4"/>
      <c r="GS234" s="4"/>
      <c r="GT234" s="4"/>
      <c r="GU234" s="4"/>
      <c r="GV234" s="4"/>
      <c r="GW234" s="4"/>
      <c r="GX234" s="4"/>
      <c r="GY234" s="4"/>
      <c r="GZ234" s="4"/>
      <c r="HA234" s="4"/>
      <c r="HB234" s="4"/>
      <c r="HC234" s="4"/>
      <c r="HD234" s="4"/>
      <c r="HE234" s="4"/>
      <c r="HF234" s="4"/>
      <c r="HG234" s="4"/>
      <c r="HH234" s="4"/>
      <c r="HI234" s="4"/>
      <c r="HJ234" s="4"/>
      <c r="HK234" s="4"/>
      <c r="HL234" s="4"/>
      <c r="HM234" s="4"/>
      <c r="HN234" s="4"/>
      <c r="HO234" s="4"/>
      <c r="HP234" s="4"/>
      <c r="HQ234" s="4"/>
      <c r="HR234" s="4"/>
      <c r="HS234" s="4"/>
      <c r="HT234" s="4"/>
      <c r="HU234" s="4"/>
      <c r="HV234" s="4"/>
      <c r="HW234" s="4"/>
      <c r="HX234" s="4"/>
      <c r="HY234" s="4"/>
      <c r="HZ234" s="4"/>
      <c r="IA234" s="4"/>
      <c r="IB234" s="4"/>
      <c r="IC234" s="4"/>
      <c r="ID234" s="4"/>
      <c r="IE234" s="4"/>
      <c r="IF234" s="4"/>
      <c r="IG234" s="4"/>
      <c r="IH234" s="4"/>
      <c r="II234" s="4"/>
      <c r="IJ234" s="4"/>
      <c r="IK234" s="4"/>
      <c r="IL234" s="4"/>
      <c r="IM234" s="4"/>
      <c r="IN234" s="4"/>
      <c r="IO234" s="4"/>
      <c r="IP234" s="4"/>
      <c r="IQ234" s="4"/>
      <c r="IR234" s="4"/>
      <c r="IS234" s="4"/>
      <c r="IT234" s="4"/>
      <c r="IU234" s="4"/>
      <c r="IV234" s="4"/>
      <c r="IW234" s="4"/>
      <c r="IX234" s="4"/>
      <c r="IY234" s="4"/>
      <c r="IZ234" s="4"/>
      <c r="JA234" s="4"/>
      <c r="JB234" s="4"/>
      <c r="JC234" s="4"/>
      <c r="JD234" s="4"/>
      <c r="JE234" s="4"/>
      <c r="JF234" s="4"/>
      <c r="JG234" s="4"/>
      <c r="JH234" s="4"/>
      <c r="JI234" s="4"/>
      <c r="JJ234" s="4"/>
    </row>
    <row r="235" s="1" customFormat="1" spans="1:270">
      <c r="A235" s="4" t="s">
        <v>4211</v>
      </c>
      <c r="B235" s="4" t="s">
        <v>3584</v>
      </c>
      <c r="C235" s="4" t="s">
        <v>2017</v>
      </c>
      <c r="D235" s="4" t="s">
        <v>3137</v>
      </c>
      <c r="E235" s="4" t="s">
        <v>3736</v>
      </c>
      <c r="F235" s="4" t="s">
        <v>3637</v>
      </c>
      <c r="G235" s="4" t="s">
        <v>3737</v>
      </c>
      <c r="H235" s="4" t="s">
        <v>4220</v>
      </c>
      <c r="I235" s="4" t="s">
        <v>590</v>
      </c>
      <c r="J235" s="4" t="s">
        <v>4221</v>
      </c>
      <c r="K235" s="4">
        <v>1200</v>
      </c>
      <c r="L235" s="4"/>
      <c r="M235" s="4"/>
      <c r="N235" s="4"/>
      <c r="O235" s="4"/>
      <c r="P235" s="7"/>
      <c r="Q235" s="4"/>
      <c r="R235" s="4">
        <v>10</v>
      </c>
      <c r="S235" s="4"/>
      <c r="T235" s="4">
        <v>0</v>
      </c>
      <c r="U235" s="4">
        <v>0</v>
      </c>
      <c r="V235" s="4">
        <v>1210</v>
      </c>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4"/>
      <c r="GE235" s="4"/>
      <c r="GF235" s="4"/>
      <c r="GG235" s="4"/>
      <c r="GH235" s="4"/>
      <c r="GI235" s="4"/>
      <c r="GJ235" s="4"/>
      <c r="GK235" s="4"/>
      <c r="GL235" s="4"/>
      <c r="GM235" s="4"/>
      <c r="GN235" s="4"/>
      <c r="GO235" s="4"/>
      <c r="GP235" s="4"/>
      <c r="GQ235" s="4"/>
      <c r="GR235" s="4"/>
      <c r="GS235" s="4"/>
      <c r="GT235" s="4"/>
      <c r="GU235" s="4"/>
      <c r="GV235" s="4"/>
      <c r="GW235" s="4"/>
      <c r="GX235" s="4"/>
      <c r="GY235" s="4"/>
      <c r="GZ235" s="4"/>
      <c r="HA235" s="4"/>
      <c r="HB235" s="4"/>
      <c r="HC235" s="4"/>
      <c r="HD235" s="4"/>
      <c r="HE235" s="4"/>
      <c r="HF235" s="4"/>
      <c r="HG235" s="4"/>
      <c r="HH235" s="4"/>
      <c r="HI235" s="4"/>
      <c r="HJ235" s="4"/>
      <c r="HK235" s="4"/>
      <c r="HL235" s="4"/>
      <c r="HM235" s="4"/>
      <c r="HN235" s="4"/>
      <c r="HO235" s="4"/>
      <c r="HP235" s="4"/>
      <c r="HQ235" s="4"/>
      <c r="HR235" s="4"/>
      <c r="HS235" s="4"/>
      <c r="HT235" s="4"/>
      <c r="HU235" s="4"/>
      <c r="HV235" s="4"/>
      <c r="HW235" s="4"/>
      <c r="HX235" s="4"/>
      <c r="HY235" s="4"/>
      <c r="HZ235" s="4"/>
      <c r="IA235" s="4"/>
      <c r="IB235" s="4"/>
      <c r="IC235" s="4"/>
      <c r="ID235" s="4"/>
      <c r="IE235" s="4"/>
      <c r="IF235" s="4"/>
      <c r="IG235" s="4"/>
      <c r="IH235" s="4"/>
      <c r="II235" s="4"/>
      <c r="IJ235" s="4"/>
      <c r="IK235" s="4"/>
      <c r="IL235" s="4"/>
      <c r="IM235" s="4"/>
      <c r="IN235" s="4"/>
      <c r="IO235" s="4"/>
      <c r="IP235" s="4"/>
      <c r="IQ235" s="4"/>
      <c r="IR235" s="4"/>
      <c r="IS235" s="4"/>
      <c r="IT235" s="4"/>
      <c r="IU235" s="4"/>
      <c r="IV235" s="4"/>
      <c r="IW235" s="4"/>
      <c r="IX235" s="4"/>
      <c r="IY235" s="4"/>
      <c r="IZ235" s="4"/>
      <c r="JA235" s="4"/>
      <c r="JB235" s="4"/>
      <c r="JC235" s="4"/>
      <c r="JD235" s="4"/>
      <c r="JE235" s="4"/>
      <c r="JF235" s="4"/>
      <c r="JG235" s="4"/>
      <c r="JH235" s="4"/>
      <c r="JI235" s="4"/>
      <c r="JJ235" s="4"/>
    </row>
    <row r="236" s="1" customFormat="1" spans="1:270">
      <c r="A236" s="4" t="s">
        <v>4211</v>
      </c>
      <c r="B236" s="4" t="s">
        <v>3584</v>
      </c>
      <c r="C236" s="4" t="s">
        <v>2348</v>
      </c>
      <c r="D236" s="4" t="s">
        <v>3679</v>
      </c>
      <c r="E236" s="4" t="s">
        <v>3680</v>
      </c>
      <c r="F236" s="4" t="s">
        <v>589</v>
      </c>
      <c r="G236" s="4" t="s">
        <v>3681</v>
      </c>
      <c r="H236" s="4" t="s">
        <v>4222</v>
      </c>
      <c r="I236" s="4" t="s">
        <v>590</v>
      </c>
      <c r="J236" s="4" t="s">
        <v>4223</v>
      </c>
      <c r="K236" s="4">
        <v>3500</v>
      </c>
      <c r="L236" s="4">
        <v>183</v>
      </c>
      <c r="M236" s="4">
        <v>83</v>
      </c>
      <c r="N236" s="4">
        <v>50</v>
      </c>
      <c r="O236" s="4">
        <v>13</v>
      </c>
      <c r="P236" s="7">
        <v>5</v>
      </c>
      <c r="Q236" s="4">
        <v>250</v>
      </c>
      <c r="R236" s="4">
        <v>10</v>
      </c>
      <c r="S236" s="4">
        <v>18</v>
      </c>
      <c r="T236" s="4">
        <v>4150</v>
      </c>
      <c r="U236" s="4">
        <v>1250</v>
      </c>
      <c r="V236" s="4">
        <v>8928</v>
      </c>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c r="FQ236" s="4"/>
      <c r="FR236" s="4"/>
      <c r="FS236" s="4"/>
      <c r="FT236" s="4"/>
      <c r="FU236" s="4"/>
      <c r="FV236" s="4"/>
      <c r="FW236" s="4"/>
      <c r="FX236" s="4"/>
      <c r="FY236" s="4"/>
      <c r="FZ236" s="4"/>
      <c r="GA236" s="4"/>
      <c r="GB236" s="4"/>
      <c r="GC236" s="4"/>
      <c r="GD236" s="4"/>
      <c r="GE236" s="4"/>
      <c r="GF236" s="4"/>
      <c r="GG236" s="4"/>
      <c r="GH236" s="4"/>
      <c r="GI236" s="4"/>
      <c r="GJ236" s="4"/>
      <c r="GK236" s="4"/>
      <c r="GL236" s="4"/>
      <c r="GM236" s="4"/>
      <c r="GN236" s="4"/>
      <c r="GO236" s="4"/>
      <c r="GP236" s="4"/>
      <c r="GQ236" s="4"/>
      <c r="GR236" s="4"/>
      <c r="GS236" s="4"/>
      <c r="GT236" s="4"/>
      <c r="GU236" s="4"/>
      <c r="GV236" s="4"/>
      <c r="GW236" s="4"/>
      <c r="GX236" s="4"/>
      <c r="GY236" s="4"/>
      <c r="GZ236" s="4"/>
      <c r="HA236" s="4"/>
      <c r="HB236" s="4"/>
      <c r="HC236" s="4"/>
      <c r="HD236" s="4"/>
      <c r="HE236" s="4"/>
      <c r="HF236" s="4"/>
      <c r="HG236" s="4"/>
      <c r="HH236" s="4"/>
      <c r="HI236" s="4"/>
      <c r="HJ236" s="4"/>
      <c r="HK236" s="4"/>
      <c r="HL236" s="4"/>
      <c r="HM236" s="4"/>
      <c r="HN236" s="4"/>
      <c r="HO236" s="4"/>
      <c r="HP236" s="4"/>
      <c r="HQ236" s="4"/>
      <c r="HR236" s="4"/>
      <c r="HS236" s="4"/>
      <c r="HT236" s="4"/>
      <c r="HU236" s="4"/>
      <c r="HV236" s="4"/>
      <c r="HW236" s="4"/>
      <c r="HX236" s="4"/>
      <c r="HY236" s="4"/>
      <c r="HZ236" s="4"/>
      <c r="IA236" s="4"/>
      <c r="IB236" s="4"/>
      <c r="IC236" s="4"/>
      <c r="ID236" s="4"/>
      <c r="IE236" s="4"/>
      <c r="IF236" s="4"/>
      <c r="IG236" s="4"/>
      <c r="IH236" s="4"/>
      <c r="II236" s="4"/>
      <c r="IJ236" s="4"/>
      <c r="IK236" s="4"/>
      <c r="IL236" s="4"/>
      <c r="IM236" s="4"/>
      <c r="IN236" s="4"/>
      <c r="IO236" s="4"/>
      <c r="IP236" s="4"/>
      <c r="IQ236" s="4"/>
      <c r="IR236" s="4"/>
      <c r="IS236" s="4"/>
      <c r="IT236" s="4"/>
      <c r="IU236" s="4"/>
      <c r="IV236" s="4"/>
      <c r="IW236" s="4"/>
      <c r="IX236" s="4"/>
      <c r="IY236" s="4"/>
      <c r="IZ236" s="4"/>
      <c r="JA236" s="4"/>
      <c r="JB236" s="4"/>
      <c r="JC236" s="4"/>
      <c r="JD236" s="4"/>
      <c r="JE236" s="4"/>
      <c r="JF236" s="4"/>
      <c r="JG236" s="4"/>
      <c r="JH236" s="4"/>
      <c r="JI236" s="4"/>
      <c r="JJ236" s="4"/>
    </row>
    <row r="237" s="1" customFormat="1" spans="1:270">
      <c r="A237" s="4" t="s">
        <v>4211</v>
      </c>
      <c r="B237" s="4" t="s">
        <v>3584</v>
      </c>
      <c r="C237" s="4" t="s">
        <v>2400</v>
      </c>
      <c r="D237" s="4" t="s">
        <v>3759</v>
      </c>
      <c r="E237" s="4" t="s">
        <v>3760</v>
      </c>
      <c r="F237" s="4" t="s">
        <v>3637</v>
      </c>
      <c r="G237" s="4" t="s">
        <v>3761</v>
      </c>
      <c r="H237" s="4" t="s">
        <v>4224</v>
      </c>
      <c r="I237" s="4" t="s">
        <v>590</v>
      </c>
      <c r="J237" s="4" t="s">
        <v>4225</v>
      </c>
      <c r="K237" s="4">
        <v>1200</v>
      </c>
      <c r="L237" s="4"/>
      <c r="M237" s="4"/>
      <c r="N237" s="4"/>
      <c r="O237" s="4"/>
      <c r="P237" s="7"/>
      <c r="Q237" s="4"/>
      <c r="R237" s="4"/>
      <c r="S237" s="4"/>
      <c r="T237" s="4">
        <v>0</v>
      </c>
      <c r="U237" s="4">
        <v>0</v>
      </c>
      <c r="V237" s="4">
        <v>1200</v>
      </c>
      <c r="W237" s="4" t="s">
        <v>4226</v>
      </c>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4"/>
      <c r="FQ237" s="4"/>
      <c r="FR237" s="4"/>
      <c r="FS237" s="4"/>
      <c r="FT237" s="4"/>
      <c r="FU237" s="4"/>
      <c r="FV237" s="4"/>
      <c r="FW237" s="4"/>
      <c r="FX237" s="4"/>
      <c r="FY237" s="4"/>
      <c r="FZ237" s="4"/>
      <c r="GA237" s="4"/>
      <c r="GB237" s="4"/>
      <c r="GC237" s="4"/>
      <c r="GD237" s="4"/>
      <c r="GE237" s="4"/>
      <c r="GF237" s="4"/>
      <c r="GG237" s="4"/>
      <c r="GH237" s="4"/>
      <c r="GI237" s="4"/>
      <c r="GJ237" s="4"/>
      <c r="GK237" s="4"/>
      <c r="GL237" s="4"/>
      <c r="GM237" s="4"/>
      <c r="GN237" s="4"/>
      <c r="GO237" s="4"/>
      <c r="GP237" s="4"/>
      <c r="GQ237" s="4"/>
      <c r="GR237" s="4"/>
      <c r="GS237" s="4"/>
      <c r="GT237" s="4"/>
      <c r="GU237" s="4"/>
      <c r="GV237" s="4"/>
      <c r="GW237" s="4"/>
      <c r="GX237" s="4"/>
      <c r="GY237" s="4"/>
      <c r="GZ237" s="4"/>
      <c r="HA237" s="4"/>
      <c r="HB237" s="4"/>
      <c r="HC237" s="4"/>
      <c r="HD237" s="4"/>
      <c r="HE237" s="4"/>
      <c r="HF237" s="4"/>
      <c r="HG237" s="4"/>
      <c r="HH237" s="4"/>
      <c r="HI237" s="4"/>
      <c r="HJ237" s="4"/>
      <c r="HK237" s="4"/>
      <c r="HL237" s="4"/>
      <c r="HM237" s="4"/>
      <c r="HN237" s="4"/>
      <c r="HO237" s="4"/>
      <c r="HP237" s="4"/>
      <c r="HQ237" s="4"/>
      <c r="HR237" s="4"/>
      <c r="HS237" s="4"/>
      <c r="HT237" s="4"/>
      <c r="HU237" s="4"/>
      <c r="HV237" s="4"/>
      <c r="HW237" s="4"/>
      <c r="HX237" s="4"/>
      <c r="HY237" s="4"/>
      <c r="HZ237" s="4"/>
      <c r="IA237" s="4"/>
      <c r="IB237" s="4"/>
      <c r="IC237" s="4"/>
      <c r="ID237" s="4"/>
      <c r="IE237" s="4"/>
      <c r="IF237" s="4"/>
      <c r="IG237" s="4"/>
      <c r="IH237" s="4"/>
      <c r="II237" s="4"/>
      <c r="IJ237" s="4"/>
      <c r="IK237" s="4"/>
      <c r="IL237" s="4"/>
      <c r="IM237" s="4"/>
      <c r="IN237" s="4"/>
      <c r="IO237" s="4"/>
      <c r="IP237" s="4"/>
      <c r="IQ237" s="4"/>
      <c r="IR237" s="4"/>
      <c r="IS237" s="4"/>
      <c r="IT237" s="4"/>
      <c r="IU237" s="4"/>
      <c r="IV237" s="4"/>
      <c r="IW237" s="4"/>
      <c r="IX237" s="4"/>
      <c r="IY237" s="4"/>
      <c r="IZ237" s="4"/>
      <c r="JA237" s="4"/>
      <c r="JB237" s="4"/>
      <c r="JC237" s="4"/>
      <c r="JD237" s="4"/>
      <c r="JE237" s="4"/>
      <c r="JF237" s="4"/>
      <c r="JG237" s="4"/>
      <c r="JH237" s="4"/>
      <c r="JI237" s="4"/>
      <c r="JJ237" s="4"/>
    </row>
    <row r="238" s="1" customFormat="1" spans="1:270">
      <c r="A238" s="4" t="s">
        <v>4211</v>
      </c>
      <c r="B238" s="4" t="s">
        <v>3584</v>
      </c>
      <c r="C238" s="4" t="s">
        <v>2727</v>
      </c>
      <c r="D238" s="4" t="s">
        <v>3764</v>
      </c>
      <c r="E238" s="4" t="s">
        <v>3765</v>
      </c>
      <c r="F238" s="4" t="s">
        <v>589</v>
      </c>
      <c r="G238" s="4" t="s">
        <v>3766</v>
      </c>
      <c r="H238" s="4" t="s">
        <v>4227</v>
      </c>
      <c r="I238" s="4" t="s">
        <v>590</v>
      </c>
      <c r="J238" s="4" t="s">
        <v>4228</v>
      </c>
      <c r="K238" s="4">
        <v>3500</v>
      </c>
      <c r="L238" s="4">
        <v>124</v>
      </c>
      <c r="M238" s="4">
        <v>24</v>
      </c>
      <c r="N238" s="4">
        <v>50</v>
      </c>
      <c r="O238" s="4">
        <v>23</v>
      </c>
      <c r="P238" s="7">
        <v>15</v>
      </c>
      <c r="Q238" s="4">
        <v>250</v>
      </c>
      <c r="R238" s="4">
        <v>10</v>
      </c>
      <c r="S238" s="4">
        <v>18</v>
      </c>
      <c r="T238" s="4">
        <v>1200</v>
      </c>
      <c r="U238" s="4">
        <v>3750</v>
      </c>
      <c r="V238" s="4">
        <v>8478</v>
      </c>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4"/>
      <c r="EQ238" s="4"/>
      <c r="ER238" s="4"/>
      <c r="ES238" s="4"/>
      <c r="ET238" s="4"/>
      <c r="EU238" s="4"/>
      <c r="EV238" s="4"/>
      <c r="EW238" s="4"/>
      <c r="EX238" s="4"/>
      <c r="EY238" s="4"/>
      <c r="EZ238" s="4"/>
      <c r="FA238" s="4"/>
      <c r="FB238" s="4"/>
      <c r="FC238" s="4"/>
      <c r="FD238" s="4"/>
      <c r="FE238" s="4"/>
      <c r="FF238" s="4"/>
      <c r="FG238" s="4"/>
      <c r="FH238" s="4"/>
      <c r="FI238" s="4"/>
      <c r="FJ238" s="4"/>
      <c r="FK238" s="4"/>
      <c r="FL238" s="4"/>
      <c r="FM238" s="4"/>
      <c r="FN238" s="4"/>
      <c r="FO238" s="4"/>
      <c r="FP238" s="4"/>
      <c r="FQ238" s="4"/>
      <c r="FR238" s="4"/>
      <c r="FS238" s="4"/>
      <c r="FT238" s="4"/>
      <c r="FU238" s="4"/>
      <c r="FV238" s="4"/>
      <c r="FW238" s="4"/>
      <c r="FX238" s="4"/>
      <c r="FY238" s="4"/>
      <c r="FZ238" s="4"/>
      <c r="GA238" s="4"/>
      <c r="GB238" s="4"/>
      <c r="GC238" s="4"/>
      <c r="GD238" s="4"/>
      <c r="GE238" s="4"/>
      <c r="GF238" s="4"/>
      <c r="GG238" s="4"/>
      <c r="GH238" s="4"/>
      <c r="GI238" s="4"/>
      <c r="GJ238" s="4"/>
      <c r="GK238" s="4"/>
      <c r="GL238" s="4"/>
      <c r="GM238" s="4"/>
      <c r="GN238" s="4"/>
      <c r="GO238" s="4"/>
      <c r="GP238" s="4"/>
      <c r="GQ238" s="4"/>
      <c r="GR238" s="4"/>
      <c r="GS238" s="4"/>
      <c r="GT238" s="4"/>
      <c r="GU238" s="4"/>
      <c r="GV238" s="4"/>
      <c r="GW238" s="4"/>
      <c r="GX238" s="4"/>
      <c r="GY238" s="4"/>
      <c r="GZ238" s="4"/>
      <c r="HA238" s="4"/>
      <c r="HB238" s="4"/>
      <c r="HC238" s="4"/>
      <c r="HD238" s="4"/>
      <c r="HE238" s="4"/>
      <c r="HF238" s="4"/>
      <c r="HG238" s="4"/>
      <c r="HH238" s="4"/>
      <c r="HI238" s="4"/>
      <c r="HJ238" s="4"/>
      <c r="HK238" s="4"/>
      <c r="HL238" s="4"/>
      <c r="HM238" s="4"/>
      <c r="HN238" s="4"/>
      <c r="HO238" s="4"/>
      <c r="HP238" s="4"/>
      <c r="HQ238" s="4"/>
      <c r="HR238" s="4"/>
      <c r="HS238" s="4"/>
      <c r="HT238" s="4"/>
      <c r="HU238" s="4"/>
      <c r="HV238" s="4"/>
      <c r="HW238" s="4"/>
      <c r="HX238" s="4"/>
      <c r="HY238" s="4"/>
      <c r="HZ238" s="4"/>
      <c r="IA238" s="4"/>
      <c r="IB238" s="4"/>
      <c r="IC238" s="4"/>
      <c r="ID238" s="4"/>
      <c r="IE238" s="4"/>
      <c r="IF238" s="4"/>
      <c r="IG238" s="4"/>
      <c r="IH238" s="4"/>
      <c r="II238" s="4"/>
      <c r="IJ238" s="4"/>
      <c r="IK238" s="4"/>
      <c r="IL238" s="4"/>
      <c r="IM238" s="4"/>
      <c r="IN238" s="4"/>
      <c r="IO238" s="4"/>
      <c r="IP238" s="4"/>
      <c r="IQ238" s="4"/>
      <c r="IR238" s="4"/>
      <c r="IS238" s="4"/>
      <c r="IT238" s="4"/>
      <c r="IU238" s="4"/>
      <c r="IV238" s="4"/>
      <c r="IW238" s="4"/>
      <c r="IX238" s="4"/>
      <c r="IY238" s="4"/>
      <c r="IZ238" s="4"/>
      <c r="JA238" s="4"/>
      <c r="JB238" s="4"/>
      <c r="JC238" s="4"/>
      <c r="JD238" s="4"/>
      <c r="JE238" s="4"/>
      <c r="JF238" s="4"/>
      <c r="JG238" s="4"/>
      <c r="JH238" s="4"/>
      <c r="JI238" s="4"/>
      <c r="JJ238" s="4"/>
    </row>
    <row r="239" s="1" customFormat="1" spans="1:270">
      <c r="A239" s="4" t="s">
        <v>4211</v>
      </c>
      <c r="B239" s="4" t="s">
        <v>3584</v>
      </c>
      <c r="C239" s="4" t="s">
        <v>2321</v>
      </c>
      <c r="D239" s="4" t="s">
        <v>3801</v>
      </c>
      <c r="E239" s="4" t="s">
        <v>3663</v>
      </c>
      <c r="F239" s="4" t="s">
        <v>3587</v>
      </c>
      <c r="G239" s="4" t="s">
        <v>4229</v>
      </c>
      <c r="H239" s="4" t="s">
        <v>4230</v>
      </c>
      <c r="I239" s="4" t="s">
        <v>590</v>
      </c>
      <c r="J239" s="4" t="s">
        <v>4231</v>
      </c>
      <c r="K239" s="4">
        <v>3000</v>
      </c>
      <c r="L239" s="4"/>
      <c r="M239" s="4"/>
      <c r="N239" s="4"/>
      <c r="O239" s="4"/>
      <c r="P239" s="7"/>
      <c r="Q239" s="4"/>
      <c r="R239" s="4">
        <v>10</v>
      </c>
      <c r="S239" s="4">
        <v>5</v>
      </c>
      <c r="T239" s="4">
        <v>0</v>
      </c>
      <c r="U239" s="4">
        <v>0</v>
      </c>
      <c r="V239" s="4">
        <v>3015</v>
      </c>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c r="EE239" s="4"/>
      <c r="EF239" s="4"/>
      <c r="EG239" s="4"/>
      <c r="EH239" s="4"/>
      <c r="EI239" s="4"/>
      <c r="EJ239" s="4"/>
      <c r="EK239" s="4"/>
      <c r="EL239" s="4"/>
      <c r="EM239" s="4"/>
      <c r="EN239" s="4"/>
      <c r="EO239" s="4"/>
      <c r="EP239" s="4"/>
      <c r="EQ239" s="4"/>
      <c r="ER239" s="4"/>
      <c r="ES239" s="4"/>
      <c r="ET239" s="4"/>
      <c r="EU239" s="4"/>
      <c r="EV239" s="4"/>
      <c r="EW239" s="4"/>
      <c r="EX239" s="4"/>
      <c r="EY239" s="4"/>
      <c r="EZ239" s="4"/>
      <c r="FA239" s="4"/>
      <c r="FB239" s="4"/>
      <c r="FC239" s="4"/>
      <c r="FD239" s="4"/>
      <c r="FE239" s="4"/>
      <c r="FF239" s="4"/>
      <c r="FG239" s="4"/>
      <c r="FH239" s="4"/>
      <c r="FI239" s="4"/>
      <c r="FJ239" s="4"/>
      <c r="FK239" s="4"/>
      <c r="FL239" s="4"/>
      <c r="FM239" s="4"/>
      <c r="FN239" s="4"/>
      <c r="FO239" s="4"/>
      <c r="FP239" s="4"/>
      <c r="FQ239" s="4"/>
      <c r="FR239" s="4"/>
      <c r="FS239" s="4"/>
      <c r="FT239" s="4"/>
      <c r="FU239" s="4"/>
      <c r="FV239" s="4"/>
      <c r="FW239" s="4"/>
      <c r="FX239" s="4"/>
      <c r="FY239" s="4"/>
      <c r="FZ239" s="4"/>
      <c r="GA239" s="4"/>
      <c r="GB239" s="4"/>
      <c r="GC239" s="4"/>
      <c r="GD239" s="4"/>
      <c r="GE239" s="4"/>
      <c r="GF239" s="4"/>
      <c r="GG239" s="4"/>
      <c r="GH239" s="4"/>
      <c r="GI239" s="4"/>
      <c r="GJ239" s="4"/>
      <c r="GK239" s="4"/>
      <c r="GL239" s="4"/>
      <c r="GM239" s="4"/>
      <c r="GN239" s="4"/>
      <c r="GO239" s="4"/>
      <c r="GP239" s="4"/>
      <c r="GQ239" s="4"/>
      <c r="GR239" s="4"/>
      <c r="GS239" s="4"/>
      <c r="GT239" s="4"/>
      <c r="GU239" s="4"/>
      <c r="GV239" s="4"/>
      <c r="GW239" s="4"/>
      <c r="GX239" s="4"/>
      <c r="GY239" s="4"/>
      <c r="GZ239" s="4"/>
      <c r="HA239" s="4"/>
      <c r="HB239" s="4"/>
      <c r="HC239" s="4"/>
      <c r="HD239" s="4"/>
      <c r="HE239" s="4"/>
      <c r="HF239" s="4"/>
      <c r="HG239" s="4"/>
      <c r="HH239" s="4"/>
      <c r="HI239" s="4"/>
      <c r="HJ239" s="4"/>
      <c r="HK239" s="4"/>
      <c r="HL239" s="4"/>
      <c r="HM239" s="4"/>
      <c r="HN239" s="4"/>
      <c r="HO239" s="4"/>
      <c r="HP239" s="4"/>
      <c r="HQ239" s="4"/>
      <c r="HR239" s="4"/>
      <c r="HS239" s="4"/>
      <c r="HT239" s="4"/>
      <c r="HU239" s="4"/>
      <c r="HV239" s="4"/>
      <c r="HW239" s="4"/>
      <c r="HX239" s="4"/>
      <c r="HY239" s="4"/>
      <c r="HZ239" s="4"/>
      <c r="IA239" s="4"/>
      <c r="IB239" s="4"/>
      <c r="IC239" s="4"/>
      <c r="ID239" s="4"/>
      <c r="IE239" s="4"/>
      <c r="IF239" s="4"/>
      <c r="IG239" s="4"/>
      <c r="IH239" s="4"/>
      <c r="II239" s="4"/>
      <c r="IJ239" s="4"/>
      <c r="IK239" s="4"/>
      <c r="IL239" s="4"/>
      <c r="IM239" s="4"/>
      <c r="IN239" s="4"/>
      <c r="IO239" s="4"/>
      <c r="IP239" s="4"/>
      <c r="IQ239" s="4"/>
      <c r="IR239" s="4"/>
      <c r="IS239" s="4"/>
      <c r="IT239" s="4"/>
      <c r="IU239" s="4"/>
      <c r="IV239" s="4"/>
      <c r="IW239" s="4"/>
      <c r="IX239" s="4"/>
      <c r="IY239" s="4"/>
      <c r="IZ239" s="4"/>
      <c r="JA239" s="4"/>
      <c r="JB239" s="4"/>
      <c r="JC239" s="4"/>
      <c r="JD239" s="4"/>
      <c r="JE239" s="4"/>
      <c r="JF239" s="4"/>
      <c r="JG239" s="4"/>
      <c r="JH239" s="4"/>
      <c r="JI239" s="4"/>
      <c r="JJ239" s="4"/>
    </row>
    <row r="240" s="1" customFormat="1" spans="1:270">
      <c r="A240" s="4" t="s">
        <v>4211</v>
      </c>
      <c r="B240" s="4" t="s">
        <v>3584</v>
      </c>
      <c r="C240" s="4" t="s">
        <v>2296</v>
      </c>
      <c r="D240" s="4" t="s">
        <v>3689</v>
      </c>
      <c r="E240" s="4" t="s">
        <v>3690</v>
      </c>
      <c r="F240" s="4" t="s">
        <v>3587</v>
      </c>
      <c r="G240" s="4" t="s">
        <v>4232</v>
      </c>
      <c r="H240" s="4" t="s">
        <v>4233</v>
      </c>
      <c r="I240" s="4" t="s">
        <v>609</v>
      </c>
      <c r="J240" s="4" t="s">
        <v>2371</v>
      </c>
      <c r="K240" s="4">
        <v>1000</v>
      </c>
      <c r="L240" s="4"/>
      <c r="M240" s="4"/>
      <c r="N240" s="4"/>
      <c r="O240" s="4"/>
      <c r="P240" s="7"/>
      <c r="Q240" s="4"/>
      <c r="R240" s="4"/>
      <c r="S240" s="4"/>
      <c r="T240" s="4">
        <v>0</v>
      </c>
      <c r="U240" s="4">
        <v>0</v>
      </c>
      <c r="V240" s="4">
        <v>1000</v>
      </c>
      <c r="W240" s="4" t="s">
        <v>4233</v>
      </c>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c r="EE240" s="4"/>
      <c r="EF240" s="4"/>
      <c r="EG240" s="4"/>
      <c r="EH240" s="4"/>
      <c r="EI240" s="4"/>
      <c r="EJ240" s="4"/>
      <c r="EK240" s="4"/>
      <c r="EL240" s="4"/>
      <c r="EM240" s="4"/>
      <c r="EN240" s="4"/>
      <c r="EO240" s="4"/>
      <c r="EP240" s="4"/>
      <c r="EQ240" s="4"/>
      <c r="ER240" s="4"/>
      <c r="ES240" s="4"/>
      <c r="ET240" s="4"/>
      <c r="EU240" s="4"/>
      <c r="EV240" s="4"/>
      <c r="EW240" s="4"/>
      <c r="EX240" s="4"/>
      <c r="EY240" s="4"/>
      <c r="EZ240" s="4"/>
      <c r="FA240" s="4"/>
      <c r="FB240" s="4"/>
      <c r="FC240" s="4"/>
      <c r="FD240" s="4"/>
      <c r="FE240" s="4"/>
      <c r="FF240" s="4"/>
      <c r="FG240" s="4"/>
      <c r="FH240" s="4"/>
      <c r="FI240" s="4"/>
      <c r="FJ240" s="4"/>
      <c r="FK240" s="4"/>
      <c r="FL240" s="4"/>
      <c r="FM240" s="4"/>
      <c r="FN240" s="4"/>
      <c r="FO240" s="4"/>
      <c r="FP240" s="4"/>
      <c r="FQ240" s="4"/>
      <c r="FR240" s="4"/>
      <c r="FS240" s="4"/>
      <c r="FT240" s="4"/>
      <c r="FU240" s="4"/>
      <c r="FV240" s="4"/>
      <c r="FW240" s="4"/>
      <c r="FX240" s="4"/>
      <c r="FY240" s="4"/>
      <c r="FZ240" s="4"/>
      <c r="GA240" s="4"/>
      <c r="GB240" s="4"/>
      <c r="GC240" s="4"/>
      <c r="GD240" s="4"/>
      <c r="GE240" s="4"/>
      <c r="GF240" s="4"/>
      <c r="GG240" s="4"/>
      <c r="GH240" s="4"/>
      <c r="GI240" s="4"/>
      <c r="GJ240" s="4"/>
      <c r="GK240" s="4"/>
      <c r="GL240" s="4"/>
      <c r="GM240" s="4"/>
      <c r="GN240" s="4"/>
      <c r="GO240" s="4"/>
      <c r="GP240" s="4"/>
      <c r="GQ240" s="4"/>
      <c r="GR240" s="4"/>
      <c r="GS240" s="4"/>
      <c r="GT240" s="4"/>
      <c r="GU240" s="4"/>
      <c r="GV240" s="4"/>
      <c r="GW240" s="4"/>
      <c r="GX240" s="4"/>
      <c r="GY240" s="4"/>
      <c r="GZ240" s="4"/>
      <c r="HA240" s="4"/>
      <c r="HB240" s="4"/>
      <c r="HC240" s="4"/>
      <c r="HD240" s="4"/>
      <c r="HE240" s="4"/>
      <c r="HF240" s="4"/>
      <c r="HG240" s="4"/>
      <c r="HH240" s="4"/>
      <c r="HI240" s="4"/>
      <c r="HJ240" s="4"/>
      <c r="HK240" s="4"/>
      <c r="HL240" s="4"/>
      <c r="HM240" s="4"/>
      <c r="HN240" s="4"/>
      <c r="HO240" s="4"/>
      <c r="HP240" s="4"/>
      <c r="HQ240" s="4"/>
      <c r="HR240" s="4"/>
      <c r="HS240" s="4"/>
      <c r="HT240" s="4"/>
      <c r="HU240" s="4"/>
      <c r="HV240" s="4"/>
      <c r="HW240" s="4"/>
      <c r="HX240" s="4"/>
      <c r="HY240" s="4"/>
      <c r="HZ240" s="4"/>
      <c r="IA240" s="4"/>
      <c r="IB240" s="4"/>
      <c r="IC240" s="4"/>
      <c r="ID240" s="4"/>
      <c r="IE240" s="4"/>
      <c r="IF240" s="4"/>
      <c r="IG240" s="4"/>
      <c r="IH240" s="4"/>
      <c r="II240" s="4"/>
      <c r="IJ240" s="4"/>
      <c r="IK240" s="4"/>
      <c r="IL240" s="4"/>
      <c r="IM240" s="4"/>
      <c r="IN240" s="4"/>
      <c r="IO240" s="4"/>
      <c r="IP240" s="4"/>
      <c r="IQ240" s="4"/>
      <c r="IR240" s="4"/>
      <c r="IS240" s="4"/>
      <c r="IT240" s="4"/>
      <c r="IU240" s="4"/>
      <c r="IV240" s="4"/>
      <c r="IW240" s="4"/>
      <c r="IX240" s="4"/>
      <c r="IY240" s="4"/>
      <c r="IZ240" s="4"/>
      <c r="JA240" s="4"/>
      <c r="JB240" s="4"/>
      <c r="JC240" s="4"/>
      <c r="JD240" s="4"/>
      <c r="JE240" s="4"/>
      <c r="JF240" s="4"/>
      <c r="JG240" s="4"/>
      <c r="JH240" s="4"/>
      <c r="JI240" s="4"/>
      <c r="JJ240" s="4"/>
    </row>
    <row r="241" s="1" customFormat="1" spans="1:270">
      <c r="A241" s="4" t="s">
        <v>4211</v>
      </c>
      <c r="B241" s="4" t="s">
        <v>3584</v>
      </c>
      <c r="C241" s="4" t="s">
        <v>2341</v>
      </c>
      <c r="D241" s="4" t="s">
        <v>3817</v>
      </c>
      <c r="E241" s="4" t="s">
        <v>3605</v>
      </c>
      <c r="F241" s="4" t="s">
        <v>3587</v>
      </c>
      <c r="G241" s="4" t="s">
        <v>4234</v>
      </c>
      <c r="H241" s="4" t="s">
        <v>4235</v>
      </c>
      <c r="I241" s="4" t="s">
        <v>590</v>
      </c>
      <c r="J241" s="4" t="s">
        <v>4144</v>
      </c>
      <c r="K241" s="4">
        <v>3000</v>
      </c>
      <c r="L241" s="4"/>
      <c r="M241" s="4"/>
      <c r="N241" s="4"/>
      <c r="O241" s="4"/>
      <c r="P241" s="7"/>
      <c r="Q241" s="4"/>
      <c r="R241" s="4"/>
      <c r="S241" s="4"/>
      <c r="T241" s="4">
        <v>0</v>
      </c>
      <c r="U241" s="4">
        <v>0</v>
      </c>
      <c r="V241" s="4">
        <v>3000</v>
      </c>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c r="EE241" s="4"/>
      <c r="EF241" s="4"/>
      <c r="EG241" s="4"/>
      <c r="EH241" s="4"/>
      <c r="EI241" s="4"/>
      <c r="EJ241" s="4"/>
      <c r="EK241" s="4"/>
      <c r="EL241" s="4"/>
      <c r="EM241" s="4"/>
      <c r="EN241" s="4"/>
      <c r="EO241" s="4"/>
      <c r="EP241" s="4"/>
      <c r="EQ241" s="4"/>
      <c r="ER241" s="4"/>
      <c r="ES241" s="4"/>
      <c r="ET241" s="4"/>
      <c r="EU241" s="4"/>
      <c r="EV241" s="4"/>
      <c r="EW241" s="4"/>
      <c r="EX241" s="4"/>
      <c r="EY241" s="4"/>
      <c r="EZ241" s="4"/>
      <c r="FA241" s="4"/>
      <c r="FB241" s="4"/>
      <c r="FC241" s="4"/>
      <c r="FD241" s="4"/>
      <c r="FE241" s="4"/>
      <c r="FF241" s="4"/>
      <c r="FG241" s="4"/>
      <c r="FH241" s="4"/>
      <c r="FI241" s="4"/>
      <c r="FJ241" s="4"/>
      <c r="FK241" s="4"/>
      <c r="FL241" s="4"/>
      <c r="FM241" s="4"/>
      <c r="FN241" s="4"/>
      <c r="FO241" s="4"/>
      <c r="FP241" s="4"/>
      <c r="FQ241" s="4"/>
      <c r="FR241" s="4"/>
      <c r="FS241" s="4"/>
      <c r="FT241" s="4"/>
      <c r="FU241" s="4"/>
      <c r="FV241" s="4"/>
      <c r="FW241" s="4"/>
      <c r="FX241" s="4"/>
      <c r="FY241" s="4"/>
      <c r="FZ241" s="4"/>
      <c r="GA241" s="4"/>
      <c r="GB241" s="4"/>
      <c r="GC241" s="4"/>
      <c r="GD241" s="4"/>
      <c r="GE241" s="4"/>
      <c r="GF241" s="4"/>
      <c r="GG241" s="4"/>
      <c r="GH241" s="4"/>
      <c r="GI241" s="4"/>
      <c r="GJ241" s="4"/>
      <c r="GK241" s="4"/>
      <c r="GL241" s="4"/>
      <c r="GM241" s="4"/>
      <c r="GN241" s="4"/>
      <c r="GO241" s="4"/>
      <c r="GP241" s="4"/>
      <c r="GQ241" s="4"/>
      <c r="GR241" s="4"/>
      <c r="GS241" s="4"/>
      <c r="GT241" s="4"/>
      <c r="GU241" s="4"/>
      <c r="GV241" s="4"/>
      <c r="GW241" s="4"/>
      <c r="GX241" s="4"/>
      <c r="GY241" s="4"/>
      <c r="GZ241" s="4"/>
      <c r="HA241" s="4"/>
      <c r="HB241" s="4"/>
      <c r="HC241" s="4"/>
      <c r="HD241" s="4"/>
      <c r="HE241" s="4"/>
      <c r="HF241" s="4"/>
      <c r="HG241" s="4"/>
      <c r="HH241" s="4"/>
      <c r="HI241" s="4"/>
      <c r="HJ241" s="4"/>
      <c r="HK241" s="4"/>
      <c r="HL241" s="4"/>
      <c r="HM241" s="4"/>
      <c r="HN241" s="4"/>
      <c r="HO241" s="4"/>
      <c r="HP241" s="4"/>
      <c r="HQ241" s="4"/>
      <c r="HR241" s="4"/>
      <c r="HS241" s="4"/>
      <c r="HT241" s="4"/>
      <c r="HU241" s="4"/>
      <c r="HV241" s="4"/>
      <c r="HW241" s="4"/>
      <c r="HX241" s="4"/>
      <c r="HY241" s="4"/>
      <c r="HZ241" s="4"/>
      <c r="IA241" s="4"/>
      <c r="IB241" s="4"/>
      <c r="IC241" s="4"/>
      <c r="ID241" s="4"/>
      <c r="IE241" s="4"/>
      <c r="IF241" s="4"/>
      <c r="IG241" s="4"/>
      <c r="IH241" s="4"/>
      <c r="II241" s="4"/>
      <c r="IJ241" s="4"/>
      <c r="IK241" s="4"/>
      <c r="IL241" s="4"/>
      <c r="IM241" s="4"/>
      <c r="IN241" s="4"/>
      <c r="IO241" s="4"/>
      <c r="IP241" s="4"/>
      <c r="IQ241" s="4"/>
      <c r="IR241" s="4"/>
      <c r="IS241" s="4"/>
      <c r="IT241" s="4"/>
      <c r="IU241" s="4"/>
      <c r="IV241" s="4"/>
      <c r="IW241" s="4"/>
      <c r="IX241" s="4"/>
      <c r="IY241" s="4"/>
      <c r="IZ241" s="4"/>
      <c r="JA241" s="4"/>
      <c r="JB241" s="4"/>
      <c r="JC241" s="4"/>
      <c r="JD241" s="4"/>
      <c r="JE241" s="4"/>
      <c r="JF241" s="4"/>
      <c r="JG241" s="4"/>
      <c r="JH241" s="4"/>
      <c r="JI241" s="4"/>
      <c r="JJ241" s="4"/>
    </row>
    <row r="242" s="1" customFormat="1" spans="1:270">
      <c r="A242" s="4" t="s">
        <v>4211</v>
      </c>
      <c r="B242" s="4" t="s">
        <v>3584</v>
      </c>
      <c r="C242" s="4" t="s">
        <v>2371</v>
      </c>
      <c r="D242" s="4" t="s">
        <v>3836</v>
      </c>
      <c r="E242" s="4" t="s">
        <v>3690</v>
      </c>
      <c r="F242" s="4" t="s">
        <v>3587</v>
      </c>
      <c r="G242" s="4" t="s">
        <v>3686</v>
      </c>
      <c r="H242" s="4"/>
      <c r="I242" s="4" t="s">
        <v>590</v>
      </c>
      <c r="J242" s="4" t="s">
        <v>4236</v>
      </c>
      <c r="K242" s="4">
        <v>3000</v>
      </c>
      <c r="L242" s="4"/>
      <c r="M242" s="4"/>
      <c r="N242" s="4"/>
      <c r="O242" s="4"/>
      <c r="P242" s="7"/>
      <c r="Q242" s="4"/>
      <c r="R242" s="4"/>
      <c r="S242" s="4"/>
      <c r="T242" s="4">
        <v>0</v>
      </c>
      <c r="U242" s="4">
        <v>0</v>
      </c>
      <c r="V242" s="4">
        <v>3000</v>
      </c>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c r="EE242" s="4"/>
      <c r="EF242" s="4"/>
      <c r="EG242" s="4"/>
      <c r="EH242" s="4"/>
      <c r="EI242" s="4"/>
      <c r="EJ242" s="4"/>
      <c r="EK242" s="4"/>
      <c r="EL242" s="4"/>
      <c r="EM242" s="4"/>
      <c r="EN242" s="4"/>
      <c r="EO242" s="4"/>
      <c r="EP242" s="4"/>
      <c r="EQ242" s="4"/>
      <c r="ER242" s="4"/>
      <c r="ES242" s="4"/>
      <c r="ET242" s="4"/>
      <c r="EU242" s="4"/>
      <c r="EV242" s="4"/>
      <c r="EW242" s="4"/>
      <c r="EX242" s="4"/>
      <c r="EY242" s="4"/>
      <c r="EZ242" s="4"/>
      <c r="FA242" s="4"/>
      <c r="FB242" s="4"/>
      <c r="FC242" s="4"/>
      <c r="FD242" s="4"/>
      <c r="FE242" s="4"/>
      <c r="FF242" s="4"/>
      <c r="FG242" s="4"/>
      <c r="FH242" s="4"/>
      <c r="FI242" s="4"/>
      <c r="FJ242" s="4"/>
      <c r="FK242" s="4"/>
      <c r="FL242" s="4"/>
      <c r="FM242" s="4"/>
      <c r="FN242" s="4"/>
      <c r="FO242" s="4"/>
      <c r="FP242" s="4"/>
      <c r="FQ242" s="4"/>
      <c r="FR242" s="4"/>
      <c r="FS242" s="4"/>
      <c r="FT242" s="4"/>
      <c r="FU242" s="4"/>
      <c r="FV242" s="4"/>
      <c r="FW242" s="4"/>
      <c r="FX242" s="4"/>
      <c r="FY242" s="4"/>
      <c r="FZ242" s="4"/>
      <c r="GA242" s="4"/>
      <c r="GB242" s="4"/>
      <c r="GC242" s="4"/>
      <c r="GD242" s="4"/>
      <c r="GE242" s="4"/>
      <c r="GF242" s="4"/>
      <c r="GG242" s="4"/>
      <c r="GH242" s="4"/>
      <c r="GI242" s="4"/>
      <c r="GJ242" s="4"/>
      <c r="GK242" s="4"/>
      <c r="GL242" s="4"/>
      <c r="GM242" s="4"/>
      <c r="GN242" s="4"/>
      <c r="GO242" s="4"/>
      <c r="GP242" s="4"/>
      <c r="GQ242" s="4"/>
      <c r="GR242" s="4"/>
      <c r="GS242" s="4"/>
      <c r="GT242" s="4"/>
      <c r="GU242" s="4"/>
      <c r="GV242" s="4"/>
      <c r="GW242" s="4"/>
      <c r="GX242" s="4"/>
      <c r="GY242" s="4"/>
      <c r="GZ242" s="4"/>
      <c r="HA242" s="4"/>
      <c r="HB242" s="4"/>
      <c r="HC242" s="4"/>
      <c r="HD242" s="4"/>
      <c r="HE242" s="4"/>
      <c r="HF242" s="4"/>
      <c r="HG242" s="4"/>
      <c r="HH242" s="4"/>
      <c r="HI242" s="4"/>
      <c r="HJ242" s="4"/>
      <c r="HK242" s="4"/>
      <c r="HL242" s="4"/>
      <c r="HM242" s="4"/>
      <c r="HN242" s="4"/>
      <c r="HO242" s="4"/>
      <c r="HP242" s="4"/>
      <c r="HQ242" s="4"/>
      <c r="HR242" s="4"/>
      <c r="HS242" s="4"/>
      <c r="HT242" s="4"/>
      <c r="HU242" s="4"/>
      <c r="HV242" s="4"/>
      <c r="HW242" s="4"/>
      <c r="HX242" s="4"/>
      <c r="HY242" s="4"/>
      <c r="HZ242" s="4"/>
      <c r="IA242" s="4"/>
      <c r="IB242" s="4"/>
      <c r="IC242" s="4"/>
      <c r="ID242" s="4"/>
      <c r="IE242" s="4"/>
      <c r="IF242" s="4"/>
      <c r="IG242" s="4"/>
      <c r="IH242" s="4"/>
      <c r="II242" s="4"/>
      <c r="IJ242" s="4"/>
      <c r="IK242" s="4"/>
      <c r="IL242" s="4"/>
      <c r="IM242" s="4"/>
      <c r="IN242" s="4"/>
      <c r="IO242" s="4"/>
      <c r="IP242" s="4"/>
      <c r="IQ242" s="4"/>
      <c r="IR242" s="4"/>
      <c r="IS242" s="4"/>
      <c r="IT242" s="4"/>
      <c r="IU242" s="4"/>
      <c r="IV242" s="4"/>
      <c r="IW242" s="4"/>
      <c r="IX242" s="4"/>
      <c r="IY242" s="4"/>
      <c r="IZ242" s="4"/>
      <c r="JA242" s="4"/>
      <c r="JB242" s="4"/>
      <c r="JC242" s="4"/>
      <c r="JD242" s="4"/>
      <c r="JE242" s="4"/>
      <c r="JF242" s="4"/>
      <c r="JG242" s="4"/>
      <c r="JH242" s="4"/>
      <c r="JI242" s="4"/>
      <c r="JJ242" s="4"/>
    </row>
    <row r="243" s="1" customFormat="1" spans="1:270">
      <c r="A243" s="4" t="s">
        <v>4211</v>
      </c>
      <c r="B243" s="4" t="s">
        <v>3584</v>
      </c>
      <c r="C243" s="4" t="s">
        <v>2354</v>
      </c>
      <c r="D243" s="4" t="s">
        <v>3843</v>
      </c>
      <c r="E243" s="4" t="s">
        <v>3667</v>
      </c>
      <c r="F243" s="4" t="s">
        <v>3587</v>
      </c>
      <c r="G243" s="4" t="s">
        <v>4237</v>
      </c>
      <c r="H243" s="4" t="s">
        <v>4238</v>
      </c>
      <c r="I243" s="4" t="s">
        <v>590</v>
      </c>
      <c r="J243" s="4" t="s">
        <v>4239</v>
      </c>
      <c r="K243" s="4">
        <v>3000</v>
      </c>
      <c r="L243" s="4"/>
      <c r="M243" s="4"/>
      <c r="N243" s="4"/>
      <c r="O243" s="4">
        <v>12</v>
      </c>
      <c r="P243" s="7">
        <v>4</v>
      </c>
      <c r="Q243" s="4">
        <v>250</v>
      </c>
      <c r="R243" s="4"/>
      <c r="S243" s="4">
        <v>10</v>
      </c>
      <c r="T243" s="4">
        <v>0</v>
      </c>
      <c r="U243" s="4">
        <v>1000</v>
      </c>
      <c r="V243" s="4">
        <v>4010</v>
      </c>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4"/>
      <c r="EQ243" s="4"/>
      <c r="ER243" s="4"/>
      <c r="ES243" s="4"/>
      <c r="ET243" s="4"/>
      <c r="EU243" s="4"/>
      <c r="EV243" s="4"/>
      <c r="EW243" s="4"/>
      <c r="EX243" s="4"/>
      <c r="EY243" s="4"/>
      <c r="EZ243" s="4"/>
      <c r="FA243" s="4"/>
      <c r="FB243" s="4"/>
      <c r="FC243" s="4"/>
      <c r="FD243" s="4"/>
      <c r="FE243" s="4"/>
      <c r="FF243" s="4"/>
      <c r="FG243" s="4"/>
      <c r="FH243" s="4"/>
      <c r="FI243" s="4"/>
      <c r="FJ243" s="4"/>
      <c r="FK243" s="4"/>
      <c r="FL243" s="4"/>
      <c r="FM243" s="4"/>
      <c r="FN243" s="4"/>
      <c r="FO243" s="4"/>
      <c r="FP243" s="4"/>
      <c r="FQ243" s="4"/>
      <c r="FR243" s="4"/>
      <c r="FS243" s="4"/>
      <c r="FT243" s="4"/>
      <c r="FU243" s="4"/>
      <c r="FV243" s="4"/>
      <c r="FW243" s="4"/>
      <c r="FX243" s="4"/>
      <c r="FY243" s="4"/>
      <c r="FZ243" s="4"/>
      <c r="GA243" s="4"/>
      <c r="GB243" s="4"/>
      <c r="GC243" s="4"/>
      <c r="GD243" s="4"/>
      <c r="GE243" s="4"/>
      <c r="GF243" s="4"/>
      <c r="GG243" s="4"/>
      <c r="GH243" s="4"/>
      <c r="GI243" s="4"/>
      <c r="GJ243" s="4"/>
      <c r="GK243" s="4"/>
      <c r="GL243" s="4"/>
      <c r="GM243" s="4"/>
      <c r="GN243" s="4"/>
      <c r="GO243" s="4"/>
      <c r="GP243" s="4"/>
      <c r="GQ243" s="4"/>
      <c r="GR243" s="4"/>
      <c r="GS243" s="4"/>
      <c r="GT243" s="4"/>
      <c r="GU243" s="4"/>
      <c r="GV243" s="4"/>
      <c r="GW243" s="4"/>
      <c r="GX243" s="4"/>
      <c r="GY243" s="4"/>
      <c r="GZ243" s="4"/>
      <c r="HA243" s="4"/>
      <c r="HB243" s="4"/>
      <c r="HC243" s="4"/>
      <c r="HD243" s="4"/>
      <c r="HE243" s="4"/>
      <c r="HF243" s="4"/>
      <c r="HG243" s="4"/>
      <c r="HH243" s="4"/>
      <c r="HI243" s="4"/>
      <c r="HJ243" s="4"/>
      <c r="HK243" s="4"/>
      <c r="HL243" s="4"/>
      <c r="HM243" s="4"/>
      <c r="HN243" s="4"/>
      <c r="HO243" s="4"/>
      <c r="HP243" s="4"/>
      <c r="HQ243" s="4"/>
      <c r="HR243" s="4"/>
      <c r="HS243" s="4"/>
      <c r="HT243" s="4"/>
      <c r="HU243" s="4"/>
      <c r="HV243" s="4"/>
      <c r="HW243" s="4"/>
      <c r="HX243" s="4"/>
      <c r="HY243" s="4"/>
      <c r="HZ243" s="4"/>
      <c r="IA243" s="4"/>
      <c r="IB243" s="4"/>
      <c r="IC243" s="4"/>
      <c r="ID243" s="4"/>
      <c r="IE243" s="4"/>
      <c r="IF243" s="4"/>
      <c r="IG243" s="4"/>
      <c r="IH243" s="4"/>
      <c r="II243" s="4"/>
      <c r="IJ243" s="4"/>
      <c r="IK243" s="4"/>
      <c r="IL243" s="4"/>
      <c r="IM243" s="4"/>
      <c r="IN243" s="4"/>
      <c r="IO243" s="4"/>
      <c r="IP243" s="4"/>
      <c r="IQ243" s="4"/>
      <c r="IR243" s="4"/>
      <c r="IS243" s="4"/>
      <c r="IT243" s="4"/>
      <c r="IU243" s="4"/>
      <c r="IV243" s="4"/>
      <c r="IW243" s="4"/>
      <c r="IX243" s="4"/>
      <c r="IY243" s="4"/>
      <c r="IZ243" s="4"/>
      <c r="JA243" s="4"/>
      <c r="JB243" s="4"/>
      <c r="JC243" s="4"/>
      <c r="JD243" s="4"/>
      <c r="JE243" s="4"/>
      <c r="JF243" s="4"/>
      <c r="JG243" s="4"/>
      <c r="JH243" s="4"/>
      <c r="JI243" s="4"/>
      <c r="JJ243" s="4"/>
    </row>
    <row r="244" s="1" customFormat="1" spans="1:270">
      <c r="A244" s="4" t="s">
        <v>4211</v>
      </c>
      <c r="B244" s="4" t="s">
        <v>3877</v>
      </c>
      <c r="C244" s="4" t="s">
        <v>3878</v>
      </c>
      <c r="D244" s="4" t="s">
        <v>3878</v>
      </c>
      <c r="E244" s="4" t="s">
        <v>3879</v>
      </c>
      <c r="F244" s="4" t="s">
        <v>589</v>
      </c>
      <c r="G244" s="4" t="s">
        <v>3880</v>
      </c>
      <c r="H244" s="4" t="s">
        <v>4240</v>
      </c>
      <c r="I244" s="4" t="s">
        <v>590</v>
      </c>
      <c r="J244" s="4" t="s">
        <v>4241</v>
      </c>
      <c r="K244" s="4">
        <v>3500</v>
      </c>
      <c r="L244" s="4"/>
      <c r="M244" s="4"/>
      <c r="N244" s="4"/>
      <c r="O244" s="4"/>
      <c r="P244" s="7"/>
      <c r="Q244" s="4"/>
      <c r="R244" s="4"/>
      <c r="S244" s="4">
        <v>30</v>
      </c>
      <c r="T244" s="4">
        <v>0</v>
      </c>
      <c r="U244" s="4">
        <v>0</v>
      </c>
      <c r="V244" s="4">
        <v>3530</v>
      </c>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4"/>
      <c r="EQ244" s="4"/>
      <c r="ER244" s="4"/>
      <c r="ES244" s="4"/>
      <c r="ET244" s="4"/>
      <c r="EU244" s="4"/>
      <c r="EV244" s="4"/>
      <c r="EW244" s="4"/>
      <c r="EX244" s="4"/>
      <c r="EY244" s="4"/>
      <c r="EZ244" s="4"/>
      <c r="FA244" s="4"/>
      <c r="FB244" s="4"/>
      <c r="FC244" s="4"/>
      <c r="FD244" s="4"/>
      <c r="FE244" s="4"/>
      <c r="FF244" s="4"/>
      <c r="FG244" s="4"/>
      <c r="FH244" s="4"/>
      <c r="FI244" s="4"/>
      <c r="FJ244" s="4"/>
      <c r="FK244" s="4"/>
      <c r="FL244" s="4"/>
      <c r="FM244" s="4"/>
      <c r="FN244" s="4"/>
      <c r="FO244" s="4"/>
      <c r="FP244" s="4"/>
      <c r="FQ244" s="4"/>
      <c r="FR244" s="4"/>
      <c r="FS244" s="4"/>
      <c r="FT244" s="4"/>
      <c r="FU244" s="4"/>
      <c r="FV244" s="4"/>
      <c r="FW244" s="4"/>
      <c r="FX244" s="4"/>
      <c r="FY244" s="4"/>
      <c r="FZ244" s="4"/>
      <c r="GA244" s="4"/>
      <c r="GB244" s="4"/>
      <c r="GC244" s="4"/>
      <c r="GD244" s="4"/>
      <c r="GE244" s="4"/>
      <c r="GF244" s="4"/>
      <c r="GG244" s="4"/>
      <c r="GH244" s="4"/>
      <c r="GI244" s="4"/>
      <c r="GJ244" s="4"/>
      <c r="GK244" s="4"/>
      <c r="GL244" s="4"/>
      <c r="GM244" s="4"/>
      <c r="GN244" s="4"/>
      <c r="GO244" s="4"/>
      <c r="GP244" s="4"/>
      <c r="GQ244" s="4"/>
      <c r="GR244" s="4"/>
      <c r="GS244" s="4"/>
      <c r="GT244" s="4"/>
      <c r="GU244" s="4"/>
      <c r="GV244" s="4"/>
      <c r="GW244" s="4"/>
      <c r="GX244" s="4"/>
      <c r="GY244" s="4"/>
      <c r="GZ244" s="4"/>
      <c r="HA244" s="4"/>
      <c r="HB244" s="4"/>
      <c r="HC244" s="4"/>
      <c r="HD244" s="4"/>
      <c r="HE244" s="4"/>
      <c r="HF244" s="4"/>
      <c r="HG244" s="4"/>
      <c r="HH244" s="4"/>
      <c r="HI244" s="4"/>
      <c r="HJ244" s="4"/>
      <c r="HK244" s="4"/>
      <c r="HL244" s="4"/>
      <c r="HM244" s="4"/>
      <c r="HN244" s="4"/>
      <c r="HO244" s="4"/>
      <c r="HP244" s="4"/>
      <c r="HQ244" s="4"/>
      <c r="HR244" s="4"/>
      <c r="HS244" s="4"/>
      <c r="HT244" s="4"/>
      <c r="HU244" s="4"/>
      <c r="HV244" s="4"/>
      <c r="HW244" s="4"/>
      <c r="HX244" s="4"/>
      <c r="HY244" s="4"/>
      <c r="HZ244" s="4"/>
      <c r="IA244" s="4"/>
      <c r="IB244" s="4"/>
      <c r="IC244" s="4"/>
      <c r="ID244" s="4"/>
      <c r="IE244" s="4"/>
      <c r="IF244" s="4"/>
      <c r="IG244" s="4"/>
      <c r="IH244" s="4"/>
      <c r="II244" s="4"/>
      <c r="IJ244" s="4"/>
      <c r="IK244" s="4"/>
      <c r="IL244" s="4"/>
      <c r="IM244" s="4"/>
      <c r="IN244" s="4"/>
      <c r="IO244" s="4"/>
      <c r="IP244" s="4"/>
      <c r="IQ244" s="4"/>
      <c r="IR244" s="4"/>
      <c r="IS244" s="4"/>
      <c r="IT244" s="4"/>
      <c r="IU244" s="4"/>
      <c r="IV244" s="4"/>
      <c r="IW244" s="4"/>
      <c r="IX244" s="4"/>
      <c r="IY244" s="4"/>
      <c r="IZ244" s="4"/>
      <c r="JA244" s="4"/>
      <c r="JB244" s="4"/>
      <c r="JC244" s="4"/>
      <c r="JD244" s="4"/>
      <c r="JE244" s="4"/>
      <c r="JF244" s="4"/>
      <c r="JG244" s="4"/>
      <c r="JH244" s="4"/>
      <c r="JI244" s="4"/>
      <c r="JJ244" s="4"/>
    </row>
    <row r="245" s="1" customFormat="1" spans="1:270">
      <c r="A245" s="4" t="s">
        <v>4211</v>
      </c>
      <c r="B245" s="4" t="s">
        <v>3892</v>
      </c>
      <c r="C245" s="4"/>
      <c r="D245" s="4"/>
      <c r="E245" s="4" t="s">
        <v>3593</v>
      </c>
      <c r="F245" s="4" t="s">
        <v>3587</v>
      </c>
      <c r="G245" s="4" t="s">
        <v>3594</v>
      </c>
      <c r="H245" s="4" t="s">
        <v>4242</v>
      </c>
      <c r="I245" s="4" t="s">
        <v>590</v>
      </c>
      <c r="J245" s="4"/>
      <c r="K245" s="4">
        <v>3000</v>
      </c>
      <c r="L245" s="4"/>
      <c r="M245" s="4"/>
      <c r="N245" s="4"/>
      <c r="O245" s="4"/>
      <c r="P245" s="7"/>
      <c r="Q245" s="4"/>
      <c r="R245" s="4">
        <v>10</v>
      </c>
      <c r="S245" s="4"/>
      <c r="T245" s="4">
        <v>0</v>
      </c>
      <c r="U245" s="4">
        <v>0</v>
      </c>
      <c r="V245" s="4">
        <v>3010</v>
      </c>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4"/>
      <c r="EQ245" s="4"/>
      <c r="ER245" s="4"/>
      <c r="ES245" s="4"/>
      <c r="ET245" s="4"/>
      <c r="EU245" s="4"/>
      <c r="EV245" s="4"/>
      <c r="EW245" s="4"/>
      <c r="EX245" s="4"/>
      <c r="EY245" s="4"/>
      <c r="EZ245" s="4"/>
      <c r="FA245" s="4"/>
      <c r="FB245" s="4"/>
      <c r="FC245" s="4"/>
      <c r="FD245" s="4"/>
      <c r="FE245" s="4"/>
      <c r="FF245" s="4"/>
      <c r="FG245" s="4"/>
      <c r="FH245" s="4"/>
      <c r="FI245" s="4"/>
      <c r="FJ245" s="4"/>
      <c r="FK245" s="4"/>
      <c r="FL245" s="4"/>
      <c r="FM245" s="4"/>
      <c r="FN245" s="4"/>
      <c r="FO245" s="4"/>
      <c r="FP245" s="4"/>
      <c r="FQ245" s="4"/>
      <c r="FR245" s="4"/>
      <c r="FS245" s="4"/>
      <c r="FT245" s="4"/>
      <c r="FU245" s="4"/>
      <c r="FV245" s="4"/>
      <c r="FW245" s="4"/>
      <c r="FX245" s="4"/>
      <c r="FY245" s="4"/>
      <c r="FZ245" s="4"/>
      <c r="GA245" s="4"/>
      <c r="GB245" s="4"/>
      <c r="GC245" s="4"/>
      <c r="GD245" s="4"/>
      <c r="GE245" s="4"/>
      <c r="GF245" s="4"/>
      <c r="GG245" s="4"/>
      <c r="GH245" s="4"/>
      <c r="GI245" s="4"/>
      <c r="GJ245" s="4"/>
      <c r="GK245" s="4"/>
      <c r="GL245" s="4"/>
      <c r="GM245" s="4"/>
      <c r="GN245" s="4"/>
      <c r="GO245" s="4"/>
      <c r="GP245" s="4"/>
      <c r="GQ245" s="4"/>
      <c r="GR245" s="4"/>
      <c r="GS245" s="4"/>
      <c r="GT245" s="4"/>
      <c r="GU245" s="4"/>
      <c r="GV245" s="4"/>
      <c r="GW245" s="4"/>
      <c r="GX245" s="4"/>
      <c r="GY245" s="4"/>
      <c r="GZ245" s="4"/>
      <c r="HA245" s="4"/>
      <c r="HB245" s="4"/>
      <c r="HC245" s="4"/>
      <c r="HD245" s="4"/>
      <c r="HE245" s="4"/>
      <c r="HF245" s="4"/>
      <c r="HG245" s="4"/>
      <c r="HH245" s="4"/>
      <c r="HI245" s="4"/>
      <c r="HJ245" s="4"/>
      <c r="HK245" s="4"/>
      <c r="HL245" s="4"/>
      <c r="HM245" s="4"/>
      <c r="HN245" s="4"/>
      <c r="HO245" s="4"/>
      <c r="HP245" s="4"/>
      <c r="HQ245" s="4"/>
      <c r="HR245" s="4"/>
      <c r="HS245" s="4"/>
      <c r="HT245" s="4"/>
      <c r="HU245" s="4"/>
      <c r="HV245" s="4"/>
      <c r="HW245" s="4"/>
      <c r="HX245" s="4"/>
      <c r="HY245" s="4"/>
      <c r="HZ245" s="4"/>
      <c r="IA245" s="4"/>
      <c r="IB245" s="4"/>
      <c r="IC245" s="4"/>
      <c r="ID245" s="4"/>
      <c r="IE245" s="4"/>
      <c r="IF245" s="4"/>
      <c r="IG245" s="4"/>
      <c r="IH245" s="4"/>
      <c r="II245" s="4"/>
      <c r="IJ245" s="4"/>
      <c r="IK245" s="4"/>
      <c r="IL245" s="4"/>
      <c r="IM245" s="4"/>
      <c r="IN245" s="4"/>
      <c r="IO245" s="4"/>
      <c r="IP245" s="4"/>
      <c r="IQ245" s="4"/>
      <c r="IR245" s="4"/>
      <c r="IS245" s="4"/>
      <c r="IT245" s="4"/>
      <c r="IU245" s="4"/>
      <c r="IV245" s="4"/>
      <c r="IW245" s="4"/>
      <c r="IX245" s="4"/>
      <c r="IY245" s="4"/>
      <c r="IZ245" s="4"/>
      <c r="JA245" s="4"/>
      <c r="JB245" s="4"/>
      <c r="JC245" s="4"/>
      <c r="JD245" s="4"/>
      <c r="JE245" s="4"/>
      <c r="JF245" s="4"/>
      <c r="JG245" s="4"/>
      <c r="JH245" s="4"/>
      <c r="JI245" s="4"/>
      <c r="JJ245" s="4"/>
    </row>
    <row r="246" s="1" customFormat="1" spans="1:270">
      <c r="A246" s="4" t="s">
        <v>4211</v>
      </c>
      <c r="B246" s="4" t="s">
        <v>3892</v>
      </c>
      <c r="C246" s="4"/>
      <c r="D246" s="4"/>
      <c r="E246" s="4" t="s">
        <v>3672</v>
      </c>
      <c r="F246" s="4" t="s">
        <v>3637</v>
      </c>
      <c r="G246" s="4" t="s">
        <v>4243</v>
      </c>
      <c r="H246" s="4" t="s">
        <v>4244</v>
      </c>
      <c r="I246" s="4" t="s">
        <v>590</v>
      </c>
      <c r="J246" s="4" t="s">
        <v>197</v>
      </c>
      <c r="K246" s="4">
        <v>1200</v>
      </c>
      <c r="L246" s="4"/>
      <c r="M246" s="4"/>
      <c r="N246" s="4"/>
      <c r="O246" s="4"/>
      <c r="P246" s="7"/>
      <c r="Q246" s="4"/>
      <c r="R246" s="4"/>
      <c r="S246" s="4"/>
      <c r="T246" s="4">
        <v>0</v>
      </c>
      <c r="U246" s="4">
        <v>0</v>
      </c>
      <c r="V246" s="4">
        <v>1200</v>
      </c>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c r="FL246" s="4"/>
      <c r="FM246" s="4"/>
      <c r="FN246" s="4"/>
      <c r="FO246" s="4"/>
      <c r="FP246" s="4"/>
      <c r="FQ246" s="4"/>
      <c r="FR246" s="4"/>
      <c r="FS246" s="4"/>
      <c r="FT246" s="4"/>
      <c r="FU246" s="4"/>
      <c r="FV246" s="4"/>
      <c r="FW246" s="4"/>
      <c r="FX246" s="4"/>
      <c r="FY246" s="4"/>
      <c r="FZ246" s="4"/>
      <c r="GA246" s="4"/>
      <c r="GB246" s="4"/>
      <c r="GC246" s="4"/>
      <c r="GD246" s="4"/>
      <c r="GE246" s="4"/>
      <c r="GF246" s="4"/>
      <c r="GG246" s="4"/>
      <c r="GH246" s="4"/>
      <c r="GI246" s="4"/>
      <c r="GJ246" s="4"/>
      <c r="GK246" s="4"/>
      <c r="GL246" s="4"/>
      <c r="GM246" s="4"/>
      <c r="GN246" s="4"/>
      <c r="GO246" s="4"/>
      <c r="GP246" s="4"/>
      <c r="GQ246" s="4"/>
      <c r="GR246" s="4"/>
      <c r="GS246" s="4"/>
      <c r="GT246" s="4"/>
      <c r="GU246" s="4"/>
      <c r="GV246" s="4"/>
      <c r="GW246" s="4"/>
      <c r="GX246" s="4"/>
      <c r="GY246" s="4"/>
      <c r="GZ246" s="4"/>
      <c r="HA246" s="4"/>
      <c r="HB246" s="4"/>
      <c r="HC246" s="4"/>
      <c r="HD246" s="4"/>
      <c r="HE246" s="4"/>
      <c r="HF246" s="4"/>
      <c r="HG246" s="4"/>
      <c r="HH246" s="4"/>
      <c r="HI246" s="4"/>
      <c r="HJ246" s="4"/>
      <c r="HK246" s="4"/>
      <c r="HL246" s="4"/>
      <c r="HM246" s="4"/>
      <c r="HN246" s="4"/>
      <c r="HO246" s="4"/>
      <c r="HP246" s="4"/>
      <c r="HQ246" s="4"/>
      <c r="HR246" s="4"/>
      <c r="HS246" s="4"/>
      <c r="HT246" s="4"/>
      <c r="HU246" s="4"/>
      <c r="HV246" s="4"/>
      <c r="HW246" s="4"/>
      <c r="HX246" s="4"/>
      <c r="HY246" s="4"/>
      <c r="HZ246" s="4"/>
      <c r="IA246" s="4"/>
      <c r="IB246" s="4"/>
      <c r="IC246" s="4"/>
      <c r="ID246" s="4"/>
      <c r="IE246" s="4"/>
      <c r="IF246" s="4"/>
      <c r="IG246" s="4"/>
      <c r="IH246" s="4"/>
      <c r="II246" s="4"/>
      <c r="IJ246" s="4"/>
      <c r="IK246" s="4"/>
      <c r="IL246" s="4"/>
      <c r="IM246" s="4"/>
      <c r="IN246" s="4"/>
      <c r="IO246" s="4"/>
      <c r="IP246" s="4"/>
      <c r="IQ246" s="4"/>
      <c r="IR246" s="4"/>
      <c r="IS246" s="4"/>
      <c r="IT246" s="4"/>
      <c r="IU246" s="4"/>
      <c r="IV246" s="4"/>
      <c r="IW246" s="4"/>
      <c r="IX246" s="4"/>
      <c r="IY246" s="4"/>
      <c r="IZ246" s="4"/>
      <c r="JA246" s="4"/>
      <c r="JB246" s="4"/>
      <c r="JC246" s="4"/>
      <c r="JD246" s="4"/>
      <c r="JE246" s="4"/>
      <c r="JF246" s="4"/>
      <c r="JG246" s="4"/>
      <c r="JH246" s="4"/>
      <c r="JI246" s="4"/>
      <c r="JJ246" s="4"/>
    </row>
    <row r="247" s="1" customFormat="1" ht="19.1" customHeight="1" spans="1:270">
      <c r="A247" s="8" t="s">
        <v>4245</v>
      </c>
      <c r="B247" s="8"/>
      <c r="C247" s="8"/>
      <c r="D247" s="8"/>
      <c r="E247" s="8"/>
      <c r="F247" s="8"/>
      <c r="G247" s="8"/>
      <c r="H247" s="8"/>
      <c r="I247" s="8"/>
      <c r="J247" s="8"/>
      <c r="K247" s="8"/>
      <c r="L247" s="8"/>
      <c r="M247" s="8"/>
      <c r="N247" s="8"/>
      <c r="O247" s="8"/>
      <c r="P247" s="8"/>
      <c r="Q247" s="8"/>
      <c r="R247" s="8"/>
      <c r="S247" s="8"/>
      <c r="T247" s="8"/>
      <c r="U247" s="8"/>
      <c r="V247" s="8"/>
      <c r="W247" s="8"/>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c r="FL247" s="4"/>
      <c r="FM247" s="4"/>
      <c r="FN247" s="4"/>
      <c r="FO247" s="4"/>
      <c r="FP247" s="4"/>
      <c r="FQ247" s="4"/>
      <c r="FR247" s="4"/>
      <c r="FS247" s="4"/>
      <c r="FT247" s="4"/>
      <c r="FU247" s="4"/>
      <c r="FV247" s="4"/>
      <c r="FW247" s="4"/>
      <c r="FX247" s="4"/>
      <c r="FY247" s="4"/>
      <c r="FZ247" s="4"/>
      <c r="GA247" s="4"/>
      <c r="GB247" s="4"/>
      <c r="GC247" s="4"/>
      <c r="GD247" s="4"/>
      <c r="GE247" s="4"/>
      <c r="GF247" s="4"/>
      <c r="GG247" s="4"/>
      <c r="GH247" s="4"/>
      <c r="GI247" s="4"/>
      <c r="GJ247" s="4"/>
      <c r="GK247" s="4"/>
      <c r="GL247" s="4"/>
      <c r="GM247" s="4"/>
      <c r="GN247" s="4"/>
      <c r="GO247" s="4"/>
      <c r="GP247" s="4"/>
      <c r="GQ247" s="4"/>
      <c r="GR247" s="4"/>
      <c r="GS247" s="4"/>
      <c r="GT247" s="4"/>
      <c r="GU247" s="4"/>
      <c r="GV247" s="4"/>
      <c r="GW247" s="4"/>
      <c r="GX247" s="4"/>
      <c r="GY247" s="4"/>
      <c r="GZ247" s="4"/>
      <c r="HA247" s="4"/>
      <c r="HB247" s="4"/>
      <c r="HC247" s="4"/>
      <c r="HD247" s="4"/>
      <c r="HE247" s="4"/>
      <c r="HF247" s="4"/>
      <c r="HG247" s="4"/>
      <c r="HH247" s="4"/>
      <c r="HI247" s="4"/>
      <c r="HJ247" s="4"/>
      <c r="HK247" s="4"/>
      <c r="HL247" s="4"/>
      <c r="HM247" s="4"/>
      <c r="HN247" s="4"/>
      <c r="HO247" s="4"/>
      <c r="HP247" s="4"/>
      <c r="HQ247" s="4"/>
      <c r="HR247" s="4"/>
      <c r="HS247" s="4"/>
      <c r="HT247" s="4"/>
      <c r="HU247" s="4"/>
      <c r="HV247" s="4"/>
      <c r="HW247" s="4"/>
      <c r="HX247" s="4"/>
      <c r="HY247" s="4"/>
      <c r="HZ247" s="4"/>
      <c r="IA247" s="4"/>
      <c r="IB247" s="4"/>
      <c r="IC247" s="4"/>
      <c r="ID247" s="4"/>
      <c r="IE247" s="4"/>
      <c r="IF247" s="4"/>
      <c r="IG247" s="4"/>
      <c r="IH247" s="4"/>
      <c r="II247" s="4"/>
      <c r="IJ247" s="4"/>
      <c r="IK247" s="4"/>
      <c r="IL247" s="4"/>
      <c r="IM247" s="4"/>
      <c r="IN247" s="4"/>
      <c r="IO247" s="4"/>
      <c r="IP247" s="4"/>
      <c r="IQ247" s="4"/>
      <c r="IR247" s="4"/>
      <c r="IS247" s="4"/>
      <c r="IT247" s="4"/>
      <c r="IU247" s="4"/>
      <c r="IV247" s="4"/>
      <c r="IW247" s="4"/>
      <c r="IX247" s="4"/>
      <c r="IY247" s="4"/>
      <c r="IZ247" s="4"/>
      <c r="JA247" s="4"/>
      <c r="JB247" s="4"/>
      <c r="JC247" s="4"/>
      <c r="JD247" s="4"/>
      <c r="JE247" s="4"/>
      <c r="JF247" s="4"/>
      <c r="JG247" s="4"/>
      <c r="JH247" s="4"/>
      <c r="JI247" s="4"/>
      <c r="JJ247" s="4"/>
    </row>
    <row r="248" s="1" customFormat="1" spans="1:270">
      <c r="A248" s="4" t="s">
        <v>4246</v>
      </c>
      <c r="B248" s="4" t="s">
        <v>3584</v>
      </c>
      <c r="C248" s="4" t="s">
        <v>2440</v>
      </c>
      <c r="D248" s="4" t="s">
        <v>3712</v>
      </c>
      <c r="E248" s="4" t="s">
        <v>3713</v>
      </c>
      <c r="F248" s="4" t="s">
        <v>589</v>
      </c>
      <c r="G248" s="4" t="s">
        <v>3714</v>
      </c>
      <c r="H248" s="4" t="s">
        <v>4247</v>
      </c>
      <c r="I248" s="4" t="s">
        <v>590</v>
      </c>
      <c r="J248" s="4" t="s">
        <v>4248</v>
      </c>
      <c r="K248" s="4">
        <v>3500</v>
      </c>
      <c r="L248" s="4"/>
      <c r="M248" s="4"/>
      <c r="N248" s="4"/>
      <c r="O248" s="4"/>
      <c r="P248" s="7"/>
      <c r="Q248" s="4"/>
      <c r="R248" s="4"/>
      <c r="S248" s="4"/>
      <c r="T248" s="4">
        <v>0</v>
      </c>
      <c r="U248" s="4">
        <v>0</v>
      </c>
      <c r="V248" s="4">
        <v>3500</v>
      </c>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4"/>
      <c r="EQ248" s="4"/>
      <c r="ER248" s="4"/>
      <c r="ES248" s="4"/>
      <c r="ET248" s="4"/>
      <c r="EU248" s="4"/>
      <c r="EV248" s="4"/>
      <c r="EW248" s="4"/>
      <c r="EX248" s="4"/>
      <c r="EY248" s="4"/>
      <c r="EZ248" s="4"/>
      <c r="FA248" s="4"/>
      <c r="FB248" s="4"/>
      <c r="FC248" s="4"/>
      <c r="FD248" s="4"/>
      <c r="FE248" s="4"/>
      <c r="FF248" s="4"/>
      <c r="FG248" s="4"/>
      <c r="FH248" s="4"/>
      <c r="FI248" s="4"/>
      <c r="FJ248" s="4"/>
      <c r="FK248" s="4"/>
      <c r="FL248" s="4"/>
      <c r="FM248" s="4"/>
      <c r="FN248" s="4"/>
      <c r="FO248" s="4"/>
      <c r="FP248" s="4"/>
      <c r="FQ248" s="4"/>
      <c r="FR248" s="4"/>
      <c r="FS248" s="4"/>
      <c r="FT248" s="4"/>
      <c r="FU248" s="4"/>
      <c r="FV248" s="4"/>
      <c r="FW248" s="4"/>
      <c r="FX248" s="4"/>
      <c r="FY248" s="4"/>
      <c r="FZ248" s="4"/>
      <c r="GA248" s="4"/>
      <c r="GB248" s="4"/>
      <c r="GC248" s="4"/>
      <c r="GD248" s="4"/>
      <c r="GE248" s="4"/>
      <c r="GF248" s="4"/>
      <c r="GG248" s="4"/>
      <c r="GH248" s="4"/>
      <c r="GI248" s="4"/>
      <c r="GJ248" s="4"/>
      <c r="GK248" s="4"/>
      <c r="GL248" s="4"/>
      <c r="GM248" s="4"/>
      <c r="GN248" s="4"/>
      <c r="GO248" s="4"/>
      <c r="GP248" s="4"/>
      <c r="GQ248" s="4"/>
      <c r="GR248" s="4"/>
      <c r="GS248" s="4"/>
      <c r="GT248" s="4"/>
      <c r="GU248" s="4"/>
      <c r="GV248" s="4"/>
      <c r="GW248" s="4"/>
      <c r="GX248" s="4"/>
      <c r="GY248" s="4"/>
      <c r="GZ248" s="4"/>
      <c r="HA248" s="4"/>
      <c r="HB248" s="4"/>
      <c r="HC248" s="4"/>
      <c r="HD248" s="4"/>
      <c r="HE248" s="4"/>
      <c r="HF248" s="4"/>
      <c r="HG248" s="4"/>
      <c r="HH248" s="4"/>
      <c r="HI248" s="4"/>
      <c r="HJ248" s="4"/>
      <c r="HK248" s="4"/>
      <c r="HL248" s="4"/>
      <c r="HM248" s="4"/>
      <c r="HN248" s="4"/>
      <c r="HO248" s="4"/>
      <c r="HP248" s="4"/>
      <c r="HQ248" s="4"/>
      <c r="HR248" s="4"/>
      <c r="HS248" s="4"/>
      <c r="HT248" s="4"/>
      <c r="HU248" s="4"/>
      <c r="HV248" s="4"/>
      <c r="HW248" s="4"/>
      <c r="HX248" s="4"/>
      <c r="HY248" s="4"/>
      <c r="HZ248" s="4"/>
      <c r="IA248" s="4"/>
      <c r="IB248" s="4"/>
      <c r="IC248" s="4"/>
      <c r="ID248" s="4"/>
      <c r="IE248" s="4"/>
      <c r="IF248" s="4"/>
      <c r="IG248" s="4"/>
      <c r="IH248" s="4"/>
      <c r="II248" s="4"/>
      <c r="IJ248" s="4"/>
      <c r="IK248" s="4"/>
      <c r="IL248" s="4"/>
      <c r="IM248" s="4"/>
      <c r="IN248" s="4"/>
      <c r="IO248" s="4"/>
      <c r="IP248" s="4"/>
      <c r="IQ248" s="4"/>
      <c r="IR248" s="4"/>
      <c r="IS248" s="4"/>
      <c r="IT248" s="4"/>
      <c r="IU248" s="4"/>
      <c r="IV248" s="4"/>
      <c r="IW248" s="4"/>
      <c r="IX248" s="4"/>
      <c r="IY248" s="4"/>
      <c r="IZ248" s="4"/>
      <c r="JA248" s="4"/>
      <c r="JB248" s="4"/>
      <c r="JC248" s="4"/>
      <c r="JD248" s="4"/>
      <c r="JE248" s="4"/>
      <c r="JF248" s="4"/>
      <c r="JG248" s="4"/>
      <c r="JH248" s="4"/>
      <c r="JI248" s="4"/>
      <c r="JJ248" s="4"/>
    </row>
    <row r="249" s="1" customFormat="1" spans="1:270">
      <c r="A249" s="4" t="s">
        <v>4246</v>
      </c>
      <c r="B249" s="4" t="s">
        <v>3584</v>
      </c>
      <c r="C249" s="4" t="s">
        <v>2341</v>
      </c>
      <c r="D249" s="4" t="s">
        <v>3817</v>
      </c>
      <c r="E249" s="4" t="s">
        <v>3605</v>
      </c>
      <c r="F249" s="4" t="s">
        <v>3587</v>
      </c>
      <c r="G249" s="4" t="s">
        <v>4249</v>
      </c>
      <c r="H249" s="4" t="s">
        <v>4250</v>
      </c>
      <c r="I249" s="4" t="s">
        <v>590</v>
      </c>
      <c r="J249" s="4" t="s">
        <v>4251</v>
      </c>
      <c r="K249" s="4">
        <v>3000</v>
      </c>
      <c r="L249" s="4">
        <v>237</v>
      </c>
      <c r="M249" s="4">
        <v>137</v>
      </c>
      <c r="N249" s="4">
        <v>50</v>
      </c>
      <c r="O249" s="4"/>
      <c r="P249" s="7"/>
      <c r="Q249" s="4"/>
      <c r="R249" s="4">
        <v>10</v>
      </c>
      <c r="S249" s="4"/>
      <c r="T249" s="4">
        <v>6850</v>
      </c>
      <c r="U249" s="4">
        <v>0</v>
      </c>
      <c r="V249" s="4">
        <v>9860</v>
      </c>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c r="EE249" s="4"/>
      <c r="EF249" s="4"/>
      <c r="EG249" s="4"/>
      <c r="EH249" s="4"/>
      <c r="EI249" s="4"/>
      <c r="EJ249" s="4"/>
      <c r="EK249" s="4"/>
      <c r="EL249" s="4"/>
      <c r="EM249" s="4"/>
      <c r="EN249" s="4"/>
      <c r="EO249" s="4"/>
      <c r="EP249" s="4"/>
      <c r="EQ249" s="4"/>
      <c r="ER249" s="4"/>
      <c r="ES249" s="4"/>
      <c r="ET249" s="4"/>
      <c r="EU249" s="4"/>
      <c r="EV249" s="4"/>
      <c r="EW249" s="4"/>
      <c r="EX249" s="4"/>
      <c r="EY249" s="4"/>
      <c r="EZ249" s="4"/>
      <c r="FA249" s="4"/>
      <c r="FB249" s="4"/>
      <c r="FC249" s="4"/>
      <c r="FD249" s="4"/>
      <c r="FE249" s="4"/>
      <c r="FF249" s="4"/>
      <c r="FG249" s="4"/>
      <c r="FH249" s="4"/>
      <c r="FI249" s="4"/>
      <c r="FJ249" s="4"/>
      <c r="FK249" s="4"/>
      <c r="FL249" s="4"/>
      <c r="FM249" s="4"/>
      <c r="FN249" s="4"/>
      <c r="FO249" s="4"/>
      <c r="FP249" s="4"/>
      <c r="FQ249" s="4"/>
      <c r="FR249" s="4"/>
      <c r="FS249" s="4"/>
      <c r="FT249" s="4"/>
      <c r="FU249" s="4"/>
      <c r="FV249" s="4"/>
      <c r="FW249" s="4"/>
      <c r="FX249" s="4"/>
      <c r="FY249" s="4"/>
      <c r="FZ249" s="4"/>
      <c r="GA249" s="4"/>
      <c r="GB249" s="4"/>
      <c r="GC249" s="4"/>
      <c r="GD249" s="4"/>
      <c r="GE249" s="4"/>
      <c r="GF249" s="4"/>
      <c r="GG249" s="4"/>
      <c r="GH249" s="4"/>
      <c r="GI249" s="4"/>
      <c r="GJ249" s="4"/>
      <c r="GK249" s="4"/>
      <c r="GL249" s="4"/>
      <c r="GM249" s="4"/>
      <c r="GN249" s="4"/>
      <c r="GO249" s="4"/>
      <c r="GP249" s="4"/>
      <c r="GQ249" s="4"/>
      <c r="GR249" s="4"/>
      <c r="GS249" s="4"/>
      <c r="GT249" s="4"/>
      <c r="GU249" s="4"/>
      <c r="GV249" s="4"/>
      <c r="GW249" s="4"/>
      <c r="GX249" s="4"/>
      <c r="GY249" s="4"/>
      <c r="GZ249" s="4"/>
      <c r="HA249" s="4"/>
      <c r="HB249" s="4"/>
      <c r="HC249" s="4"/>
      <c r="HD249" s="4"/>
      <c r="HE249" s="4"/>
      <c r="HF249" s="4"/>
      <c r="HG249" s="4"/>
      <c r="HH249" s="4"/>
      <c r="HI249" s="4"/>
      <c r="HJ249" s="4"/>
      <c r="HK249" s="4"/>
      <c r="HL249" s="4"/>
      <c r="HM249" s="4"/>
      <c r="HN249" s="4"/>
      <c r="HO249" s="4"/>
      <c r="HP249" s="4"/>
      <c r="HQ249" s="4"/>
      <c r="HR249" s="4"/>
      <c r="HS249" s="4"/>
      <c r="HT249" s="4"/>
      <c r="HU249" s="4"/>
      <c r="HV249" s="4"/>
      <c r="HW249" s="4"/>
      <c r="HX249" s="4"/>
      <c r="HY249" s="4"/>
      <c r="HZ249" s="4"/>
      <c r="IA249" s="4"/>
      <c r="IB249" s="4"/>
      <c r="IC249" s="4"/>
      <c r="ID249" s="4"/>
      <c r="IE249" s="4"/>
      <c r="IF249" s="4"/>
      <c r="IG249" s="4"/>
      <c r="IH249" s="4"/>
      <c r="II249" s="4"/>
      <c r="IJ249" s="4"/>
      <c r="IK249" s="4"/>
      <c r="IL249" s="4"/>
      <c r="IM249" s="4"/>
      <c r="IN249" s="4"/>
      <c r="IO249" s="4"/>
      <c r="IP249" s="4"/>
      <c r="IQ249" s="4"/>
      <c r="IR249" s="4"/>
      <c r="IS249" s="4"/>
      <c r="IT249" s="4"/>
      <c r="IU249" s="4"/>
      <c r="IV249" s="4"/>
      <c r="IW249" s="4"/>
      <c r="IX249" s="4"/>
      <c r="IY249" s="4"/>
      <c r="IZ249" s="4"/>
      <c r="JA249" s="4"/>
      <c r="JB249" s="4"/>
      <c r="JC249" s="4"/>
      <c r="JD249" s="4"/>
      <c r="JE249" s="4"/>
      <c r="JF249" s="4"/>
      <c r="JG249" s="4"/>
      <c r="JH249" s="4"/>
      <c r="JI249" s="4"/>
      <c r="JJ249" s="4"/>
    </row>
    <row r="250" s="1" customFormat="1" spans="1:270">
      <c r="A250" s="4" t="s">
        <v>4246</v>
      </c>
      <c r="B250" s="4" t="s">
        <v>3584</v>
      </c>
      <c r="C250" s="4" t="s">
        <v>2371</v>
      </c>
      <c r="D250" s="4" t="s">
        <v>3836</v>
      </c>
      <c r="E250" s="4" t="s">
        <v>3685</v>
      </c>
      <c r="F250" s="4" t="s">
        <v>3587</v>
      </c>
      <c r="G250" s="4" t="s">
        <v>3686</v>
      </c>
      <c r="H250" s="4" t="s">
        <v>4252</v>
      </c>
      <c r="I250" s="4" t="s">
        <v>590</v>
      </c>
      <c r="J250" s="4" t="s">
        <v>4253</v>
      </c>
      <c r="K250" s="4">
        <v>3000</v>
      </c>
      <c r="L250" s="4"/>
      <c r="M250" s="4"/>
      <c r="N250" s="4"/>
      <c r="O250" s="4"/>
      <c r="P250" s="7"/>
      <c r="Q250" s="4"/>
      <c r="R250" s="4">
        <v>10</v>
      </c>
      <c r="S250" s="4"/>
      <c r="T250" s="4">
        <v>0</v>
      </c>
      <c r="U250" s="4">
        <v>0</v>
      </c>
      <c r="V250" s="4">
        <v>3010</v>
      </c>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c r="EH250" s="4"/>
      <c r="EI250" s="4"/>
      <c r="EJ250" s="4"/>
      <c r="EK250" s="4"/>
      <c r="EL250" s="4"/>
      <c r="EM250" s="4"/>
      <c r="EN250" s="4"/>
      <c r="EO250" s="4"/>
      <c r="EP250" s="4"/>
      <c r="EQ250" s="4"/>
      <c r="ER250" s="4"/>
      <c r="ES250" s="4"/>
      <c r="ET250" s="4"/>
      <c r="EU250" s="4"/>
      <c r="EV250" s="4"/>
      <c r="EW250" s="4"/>
      <c r="EX250" s="4"/>
      <c r="EY250" s="4"/>
      <c r="EZ250" s="4"/>
      <c r="FA250" s="4"/>
      <c r="FB250" s="4"/>
      <c r="FC250" s="4"/>
      <c r="FD250" s="4"/>
      <c r="FE250" s="4"/>
      <c r="FF250" s="4"/>
      <c r="FG250" s="4"/>
      <c r="FH250" s="4"/>
      <c r="FI250" s="4"/>
      <c r="FJ250" s="4"/>
      <c r="FK250" s="4"/>
      <c r="FL250" s="4"/>
      <c r="FM250" s="4"/>
      <c r="FN250" s="4"/>
      <c r="FO250" s="4"/>
      <c r="FP250" s="4"/>
      <c r="FQ250" s="4"/>
      <c r="FR250" s="4"/>
      <c r="FS250" s="4"/>
      <c r="FT250" s="4"/>
      <c r="FU250" s="4"/>
      <c r="FV250" s="4"/>
      <c r="FW250" s="4"/>
      <c r="FX250" s="4"/>
      <c r="FY250" s="4"/>
      <c r="FZ250" s="4"/>
      <c r="GA250" s="4"/>
      <c r="GB250" s="4"/>
      <c r="GC250" s="4"/>
      <c r="GD250" s="4"/>
      <c r="GE250" s="4"/>
      <c r="GF250" s="4"/>
      <c r="GG250" s="4"/>
      <c r="GH250" s="4"/>
      <c r="GI250" s="4"/>
      <c r="GJ250" s="4"/>
      <c r="GK250" s="4"/>
      <c r="GL250" s="4"/>
      <c r="GM250" s="4"/>
      <c r="GN250" s="4"/>
      <c r="GO250" s="4"/>
      <c r="GP250" s="4"/>
      <c r="GQ250" s="4"/>
      <c r="GR250" s="4"/>
      <c r="GS250" s="4"/>
      <c r="GT250" s="4"/>
      <c r="GU250" s="4"/>
      <c r="GV250" s="4"/>
      <c r="GW250" s="4"/>
      <c r="GX250" s="4"/>
      <c r="GY250" s="4"/>
      <c r="GZ250" s="4"/>
      <c r="HA250" s="4"/>
      <c r="HB250" s="4"/>
      <c r="HC250" s="4"/>
      <c r="HD250" s="4"/>
      <c r="HE250" s="4"/>
      <c r="HF250" s="4"/>
      <c r="HG250" s="4"/>
      <c r="HH250" s="4"/>
      <c r="HI250" s="4"/>
      <c r="HJ250" s="4"/>
      <c r="HK250" s="4"/>
      <c r="HL250" s="4"/>
      <c r="HM250" s="4"/>
      <c r="HN250" s="4"/>
      <c r="HO250" s="4"/>
      <c r="HP250" s="4"/>
      <c r="HQ250" s="4"/>
      <c r="HR250" s="4"/>
      <c r="HS250" s="4"/>
      <c r="HT250" s="4"/>
      <c r="HU250" s="4"/>
      <c r="HV250" s="4"/>
      <c r="HW250" s="4"/>
      <c r="HX250" s="4"/>
      <c r="HY250" s="4"/>
      <c r="HZ250" s="4"/>
      <c r="IA250" s="4"/>
      <c r="IB250" s="4"/>
      <c r="IC250" s="4"/>
      <c r="ID250" s="4"/>
      <c r="IE250" s="4"/>
      <c r="IF250" s="4"/>
      <c r="IG250" s="4"/>
      <c r="IH250" s="4"/>
      <c r="II250" s="4"/>
      <c r="IJ250" s="4"/>
      <c r="IK250" s="4"/>
      <c r="IL250" s="4"/>
      <c r="IM250" s="4"/>
      <c r="IN250" s="4"/>
      <c r="IO250" s="4"/>
      <c r="IP250" s="4"/>
      <c r="IQ250" s="4"/>
      <c r="IR250" s="4"/>
      <c r="IS250" s="4"/>
      <c r="IT250" s="4"/>
      <c r="IU250" s="4"/>
      <c r="IV250" s="4"/>
      <c r="IW250" s="4"/>
      <c r="IX250" s="4"/>
      <c r="IY250" s="4"/>
      <c r="IZ250" s="4"/>
      <c r="JA250" s="4"/>
      <c r="JB250" s="4"/>
      <c r="JC250" s="4"/>
      <c r="JD250" s="4"/>
      <c r="JE250" s="4"/>
      <c r="JF250" s="4"/>
      <c r="JG250" s="4"/>
      <c r="JH250" s="4"/>
      <c r="JI250" s="4"/>
      <c r="JJ250" s="4"/>
    </row>
    <row r="251" s="1" customFormat="1" spans="1:270">
      <c r="A251" s="4" t="s">
        <v>4246</v>
      </c>
      <c r="B251" s="4" t="s">
        <v>3584</v>
      </c>
      <c r="C251" s="4" t="s">
        <v>2354</v>
      </c>
      <c r="D251" s="4" t="s">
        <v>3843</v>
      </c>
      <c r="E251" s="4" t="s">
        <v>3667</v>
      </c>
      <c r="F251" s="4" t="s">
        <v>3587</v>
      </c>
      <c r="G251" s="4" t="s">
        <v>4254</v>
      </c>
      <c r="H251" s="4" t="s">
        <v>4255</v>
      </c>
      <c r="I251" s="4" t="s">
        <v>590</v>
      </c>
      <c r="J251" s="4" t="s">
        <v>4256</v>
      </c>
      <c r="K251" s="4">
        <v>3000</v>
      </c>
      <c r="L251" s="4"/>
      <c r="M251" s="4"/>
      <c r="N251" s="4"/>
      <c r="O251" s="4"/>
      <c r="P251" s="7"/>
      <c r="Q251" s="4"/>
      <c r="R251" s="4">
        <v>10</v>
      </c>
      <c r="S251" s="4"/>
      <c r="T251" s="4">
        <v>0</v>
      </c>
      <c r="U251" s="4">
        <v>0</v>
      </c>
      <c r="V251" s="4">
        <v>3010</v>
      </c>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4"/>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c r="FL251" s="4"/>
      <c r="FM251" s="4"/>
      <c r="FN251" s="4"/>
      <c r="FO251" s="4"/>
      <c r="FP251" s="4"/>
      <c r="FQ251" s="4"/>
      <c r="FR251" s="4"/>
      <c r="FS251" s="4"/>
      <c r="FT251" s="4"/>
      <c r="FU251" s="4"/>
      <c r="FV251" s="4"/>
      <c r="FW251" s="4"/>
      <c r="FX251" s="4"/>
      <c r="FY251" s="4"/>
      <c r="FZ251" s="4"/>
      <c r="GA251" s="4"/>
      <c r="GB251" s="4"/>
      <c r="GC251" s="4"/>
      <c r="GD251" s="4"/>
      <c r="GE251" s="4"/>
      <c r="GF251" s="4"/>
      <c r="GG251" s="4"/>
      <c r="GH251" s="4"/>
      <c r="GI251" s="4"/>
      <c r="GJ251" s="4"/>
      <c r="GK251" s="4"/>
      <c r="GL251" s="4"/>
      <c r="GM251" s="4"/>
      <c r="GN251" s="4"/>
      <c r="GO251" s="4"/>
      <c r="GP251" s="4"/>
      <c r="GQ251" s="4"/>
      <c r="GR251" s="4"/>
      <c r="GS251" s="4"/>
      <c r="GT251" s="4"/>
      <c r="GU251" s="4"/>
      <c r="GV251" s="4"/>
      <c r="GW251" s="4"/>
      <c r="GX251" s="4"/>
      <c r="GY251" s="4"/>
      <c r="GZ251" s="4"/>
      <c r="HA251" s="4"/>
      <c r="HB251" s="4"/>
      <c r="HC251" s="4"/>
      <c r="HD251" s="4"/>
      <c r="HE251" s="4"/>
      <c r="HF251" s="4"/>
      <c r="HG251" s="4"/>
      <c r="HH251" s="4"/>
      <c r="HI251" s="4"/>
      <c r="HJ251" s="4"/>
      <c r="HK251" s="4"/>
      <c r="HL251" s="4"/>
      <c r="HM251" s="4"/>
      <c r="HN251" s="4"/>
      <c r="HO251" s="4"/>
      <c r="HP251" s="4"/>
      <c r="HQ251" s="4"/>
      <c r="HR251" s="4"/>
      <c r="HS251" s="4"/>
      <c r="HT251" s="4"/>
      <c r="HU251" s="4"/>
      <c r="HV251" s="4"/>
      <c r="HW251" s="4"/>
      <c r="HX251" s="4"/>
      <c r="HY251" s="4"/>
      <c r="HZ251" s="4"/>
      <c r="IA251" s="4"/>
      <c r="IB251" s="4"/>
      <c r="IC251" s="4"/>
      <c r="ID251" s="4"/>
      <c r="IE251" s="4"/>
      <c r="IF251" s="4"/>
      <c r="IG251" s="4"/>
      <c r="IH251" s="4"/>
      <c r="II251" s="4"/>
      <c r="IJ251" s="4"/>
      <c r="IK251" s="4"/>
      <c r="IL251" s="4"/>
      <c r="IM251" s="4"/>
      <c r="IN251" s="4"/>
      <c r="IO251" s="4"/>
      <c r="IP251" s="4"/>
      <c r="IQ251" s="4"/>
      <c r="IR251" s="4"/>
      <c r="IS251" s="4"/>
      <c r="IT251" s="4"/>
      <c r="IU251" s="4"/>
      <c r="IV251" s="4"/>
      <c r="IW251" s="4"/>
      <c r="IX251" s="4"/>
      <c r="IY251" s="4"/>
      <c r="IZ251" s="4"/>
      <c r="JA251" s="4"/>
      <c r="JB251" s="4"/>
      <c r="JC251" s="4"/>
      <c r="JD251" s="4"/>
      <c r="JE251" s="4"/>
      <c r="JF251" s="4"/>
      <c r="JG251" s="4"/>
      <c r="JH251" s="4"/>
      <c r="JI251" s="4"/>
      <c r="JJ251" s="4"/>
    </row>
    <row r="252" s="1" customFormat="1" spans="1:270">
      <c r="A252" s="4" t="s">
        <v>4246</v>
      </c>
      <c r="B252" s="4" t="s">
        <v>3584</v>
      </c>
      <c r="C252" s="4" t="s">
        <v>2307</v>
      </c>
      <c r="D252" s="4" t="s">
        <v>3604</v>
      </c>
      <c r="E252" s="4" t="s">
        <v>3862</v>
      </c>
      <c r="F252" s="4" t="s">
        <v>3863</v>
      </c>
      <c r="G252" s="4" t="s">
        <v>3864</v>
      </c>
      <c r="H252" s="5">
        <v>0.479166666666667</v>
      </c>
      <c r="I252" s="4" t="s">
        <v>590</v>
      </c>
      <c r="J252" s="4" t="s">
        <v>4257</v>
      </c>
      <c r="K252" s="4">
        <v>8000</v>
      </c>
      <c r="L252" s="4"/>
      <c r="M252" s="4"/>
      <c r="N252" s="4"/>
      <c r="O252" s="4"/>
      <c r="P252" s="7"/>
      <c r="Q252" s="4"/>
      <c r="R252" s="4"/>
      <c r="S252" s="4"/>
      <c r="T252" s="4">
        <v>0</v>
      </c>
      <c r="U252" s="4">
        <v>0</v>
      </c>
      <c r="V252" s="4">
        <v>8000</v>
      </c>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c r="ED252" s="4"/>
      <c r="EE252" s="4"/>
      <c r="EF252" s="4"/>
      <c r="EG252" s="4"/>
      <c r="EH252" s="4"/>
      <c r="EI252" s="4"/>
      <c r="EJ252" s="4"/>
      <c r="EK252" s="4"/>
      <c r="EL252" s="4"/>
      <c r="EM252" s="4"/>
      <c r="EN252" s="4"/>
      <c r="EO252" s="4"/>
      <c r="EP252" s="4"/>
      <c r="EQ252" s="4"/>
      <c r="ER252" s="4"/>
      <c r="ES252" s="4"/>
      <c r="ET252" s="4"/>
      <c r="EU252" s="4"/>
      <c r="EV252" s="4"/>
      <c r="EW252" s="4"/>
      <c r="EX252" s="4"/>
      <c r="EY252" s="4"/>
      <c r="EZ252" s="4"/>
      <c r="FA252" s="4"/>
      <c r="FB252" s="4"/>
      <c r="FC252" s="4"/>
      <c r="FD252" s="4"/>
      <c r="FE252" s="4"/>
      <c r="FF252" s="4"/>
      <c r="FG252" s="4"/>
      <c r="FH252" s="4"/>
      <c r="FI252" s="4"/>
      <c r="FJ252" s="4"/>
      <c r="FK252" s="4"/>
      <c r="FL252" s="4"/>
      <c r="FM252" s="4"/>
      <c r="FN252" s="4"/>
      <c r="FO252" s="4"/>
      <c r="FP252" s="4"/>
      <c r="FQ252" s="4"/>
      <c r="FR252" s="4"/>
      <c r="FS252" s="4"/>
      <c r="FT252" s="4"/>
      <c r="FU252" s="4"/>
      <c r="FV252" s="4"/>
      <c r="FW252" s="4"/>
      <c r="FX252" s="4"/>
      <c r="FY252" s="4"/>
      <c r="FZ252" s="4"/>
      <c r="GA252" s="4"/>
      <c r="GB252" s="4"/>
      <c r="GC252" s="4"/>
      <c r="GD252" s="4"/>
      <c r="GE252" s="4"/>
      <c r="GF252" s="4"/>
      <c r="GG252" s="4"/>
      <c r="GH252" s="4"/>
      <c r="GI252" s="4"/>
      <c r="GJ252" s="4"/>
      <c r="GK252" s="4"/>
      <c r="GL252" s="4"/>
      <c r="GM252" s="4"/>
      <c r="GN252" s="4"/>
      <c r="GO252" s="4"/>
      <c r="GP252" s="4"/>
      <c r="GQ252" s="4"/>
      <c r="GR252" s="4"/>
      <c r="GS252" s="4"/>
      <c r="GT252" s="4"/>
      <c r="GU252" s="4"/>
      <c r="GV252" s="4"/>
      <c r="GW252" s="4"/>
      <c r="GX252" s="4"/>
      <c r="GY252" s="4"/>
      <c r="GZ252" s="4"/>
      <c r="HA252" s="4"/>
      <c r="HB252" s="4"/>
      <c r="HC252" s="4"/>
      <c r="HD252" s="4"/>
      <c r="HE252" s="4"/>
      <c r="HF252" s="4"/>
      <c r="HG252" s="4"/>
      <c r="HH252" s="4"/>
      <c r="HI252" s="4"/>
      <c r="HJ252" s="4"/>
      <c r="HK252" s="4"/>
      <c r="HL252" s="4"/>
      <c r="HM252" s="4"/>
      <c r="HN252" s="4"/>
      <c r="HO252" s="4"/>
      <c r="HP252" s="4"/>
      <c r="HQ252" s="4"/>
      <c r="HR252" s="4"/>
      <c r="HS252" s="4"/>
      <c r="HT252" s="4"/>
      <c r="HU252" s="4"/>
      <c r="HV252" s="4"/>
      <c r="HW252" s="4"/>
      <c r="HX252" s="4"/>
      <c r="HY252" s="4"/>
      <c r="HZ252" s="4"/>
      <c r="IA252" s="4"/>
      <c r="IB252" s="4"/>
      <c r="IC252" s="4"/>
      <c r="ID252" s="4"/>
      <c r="IE252" s="4"/>
      <c r="IF252" s="4"/>
      <c r="IG252" s="4"/>
      <c r="IH252" s="4"/>
      <c r="II252" s="4"/>
      <c r="IJ252" s="4"/>
      <c r="IK252" s="4"/>
      <c r="IL252" s="4"/>
      <c r="IM252" s="4"/>
      <c r="IN252" s="4"/>
      <c r="IO252" s="4"/>
      <c r="IP252" s="4"/>
      <c r="IQ252" s="4"/>
      <c r="IR252" s="4"/>
      <c r="IS252" s="4"/>
      <c r="IT252" s="4"/>
      <c r="IU252" s="4"/>
      <c r="IV252" s="4"/>
      <c r="IW252" s="4"/>
      <c r="IX252" s="4"/>
      <c r="IY252" s="4"/>
      <c r="IZ252" s="4"/>
      <c r="JA252" s="4"/>
      <c r="JB252" s="4"/>
      <c r="JC252" s="4"/>
      <c r="JD252" s="4"/>
      <c r="JE252" s="4"/>
      <c r="JF252" s="4"/>
      <c r="JG252" s="4"/>
      <c r="JH252" s="4"/>
      <c r="JI252" s="4"/>
      <c r="JJ252" s="4"/>
    </row>
    <row r="253" s="1" customFormat="1" spans="1:270">
      <c r="A253" s="4" t="s">
        <v>4246</v>
      </c>
      <c r="B253" s="4" t="s">
        <v>3877</v>
      </c>
      <c r="C253" s="4" t="s">
        <v>3878</v>
      </c>
      <c r="D253" s="4" t="s">
        <v>3878</v>
      </c>
      <c r="E253" s="4" t="s">
        <v>3879</v>
      </c>
      <c r="F253" s="4" t="s">
        <v>589</v>
      </c>
      <c r="G253" s="4" t="s">
        <v>3880</v>
      </c>
      <c r="H253" s="4"/>
      <c r="I253" s="4" t="s">
        <v>590</v>
      </c>
      <c r="J253" s="4" t="s">
        <v>4233</v>
      </c>
      <c r="K253" s="4">
        <v>3500</v>
      </c>
      <c r="L253" s="4"/>
      <c r="M253" s="4"/>
      <c r="N253" s="4"/>
      <c r="O253" s="4"/>
      <c r="P253" s="7"/>
      <c r="Q253" s="4"/>
      <c r="R253" s="4"/>
      <c r="S253" s="4"/>
      <c r="T253" s="4">
        <v>0</v>
      </c>
      <c r="U253" s="4">
        <v>0</v>
      </c>
      <c r="V253" s="4">
        <v>3500</v>
      </c>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c r="GA253" s="4"/>
      <c r="GB253" s="4"/>
      <c r="GC253" s="4"/>
      <c r="GD253" s="4"/>
      <c r="GE253" s="4"/>
      <c r="GF253" s="4"/>
      <c r="GG253" s="4"/>
      <c r="GH253" s="4"/>
      <c r="GI253" s="4"/>
      <c r="GJ253" s="4"/>
      <c r="GK253" s="4"/>
      <c r="GL253" s="4"/>
      <c r="GM253" s="4"/>
      <c r="GN253" s="4"/>
      <c r="GO253" s="4"/>
      <c r="GP253" s="4"/>
      <c r="GQ253" s="4"/>
      <c r="GR253" s="4"/>
      <c r="GS253" s="4"/>
      <c r="GT253" s="4"/>
      <c r="GU253" s="4"/>
      <c r="GV253" s="4"/>
      <c r="GW253" s="4"/>
      <c r="GX253" s="4"/>
      <c r="GY253" s="4"/>
      <c r="GZ253" s="4"/>
      <c r="HA253" s="4"/>
      <c r="HB253" s="4"/>
      <c r="HC253" s="4"/>
      <c r="HD253" s="4"/>
      <c r="HE253" s="4"/>
      <c r="HF253" s="4"/>
      <c r="HG253" s="4"/>
      <c r="HH253" s="4"/>
      <c r="HI253" s="4"/>
      <c r="HJ253" s="4"/>
      <c r="HK253" s="4"/>
      <c r="HL253" s="4"/>
      <c r="HM253" s="4"/>
      <c r="HN253" s="4"/>
      <c r="HO253" s="4"/>
      <c r="HP253" s="4"/>
      <c r="HQ253" s="4"/>
      <c r="HR253" s="4"/>
      <c r="HS253" s="4"/>
      <c r="HT253" s="4"/>
      <c r="HU253" s="4"/>
      <c r="HV253" s="4"/>
      <c r="HW253" s="4"/>
      <c r="HX253" s="4"/>
      <c r="HY253" s="4"/>
      <c r="HZ253" s="4"/>
      <c r="IA253" s="4"/>
      <c r="IB253" s="4"/>
      <c r="IC253" s="4"/>
      <c r="ID253" s="4"/>
      <c r="IE253" s="4"/>
      <c r="IF253" s="4"/>
      <c r="IG253" s="4"/>
      <c r="IH253" s="4"/>
      <c r="II253" s="4"/>
      <c r="IJ253" s="4"/>
      <c r="IK253" s="4"/>
      <c r="IL253" s="4"/>
      <c r="IM253" s="4"/>
      <c r="IN253" s="4"/>
      <c r="IO253" s="4"/>
      <c r="IP253" s="4"/>
      <c r="IQ253" s="4"/>
      <c r="IR253" s="4"/>
      <c r="IS253" s="4"/>
      <c r="IT253" s="4"/>
      <c r="IU253" s="4"/>
      <c r="IV253" s="4"/>
      <c r="IW253" s="4"/>
      <c r="IX253" s="4"/>
      <c r="IY253" s="4"/>
      <c r="IZ253" s="4"/>
      <c r="JA253" s="4"/>
      <c r="JB253" s="4"/>
      <c r="JC253" s="4"/>
      <c r="JD253" s="4"/>
      <c r="JE253" s="4"/>
      <c r="JF253" s="4"/>
      <c r="JG253" s="4"/>
      <c r="JH253" s="4"/>
      <c r="JI253" s="4"/>
      <c r="JJ253" s="4"/>
    </row>
    <row r="254" s="1" customFormat="1" spans="1:270">
      <c r="A254" s="4" t="s">
        <v>4246</v>
      </c>
      <c r="B254" s="4"/>
      <c r="C254" s="4"/>
      <c r="D254" s="4"/>
      <c r="E254" s="4" t="s">
        <v>4258</v>
      </c>
      <c r="F254" s="4" t="s">
        <v>589</v>
      </c>
      <c r="G254" s="4" t="s">
        <v>3601</v>
      </c>
      <c r="H254" s="5">
        <v>0.375</v>
      </c>
      <c r="I254" s="4" t="s">
        <v>590</v>
      </c>
      <c r="J254" s="4" t="s">
        <v>4259</v>
      </c>
      <c r="K254" s="4">
        <v>3500</v>
      </c>
      <c r="L254" s="4"/>
      <c r="M254" s="4"/>
      <c r="N254" s="4"/>
      <c r="O254" s="4"/>
      <c r="P254" s="7"/>
      <c r="Q254" s="4"/>
      <c r="R254" s="4"/>
      <c r="S254" s="4"/>
      <c r="T254" s="4">
        <v>0</v>
      </c>
      <c r="U254" s="4">
        <v>0</v>
      </c>
      <c r="V254" s="4">
        <v>3500</v>
      </c>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c r="FL254" s="4"/>
      <c r="FM254" s="4"/>
      <c r="FN254" s="4"/>
      <c r="FO254" s="4"/>
      <c r="FP254" s="4"/>
      <c r="FQ254" s="4"/>
      <c r="FR254" s="4"/>
      <c r="FS254" s="4"/>
      <c r="FT254" s="4"/>
      <c r="FU254" s="4"/>
      <c r="FV254" s="4"/>
      <c r="FW254" s="4"/>
      <c r="FX254" s="4"/>
      <c r="FY254" s="4"/>
      <c r="FZ254" s="4"/>
      <c r="GA254" s="4"/>
      <c r="GB254" s="4"/>
      <c r="GC254" s="4"/>
      <c r="GD254" s="4"/>
      <c r="GE254" s="4"/>
      <c r="GF254" s="4"/>
      <c r="GG254" s="4"/>
      <c r="GH254" s="4"/>
      <c r="GI254" s="4"/>
      <c r="GJ254" s="4"/>
      <c r="GK254" s="4"/>
      <c r="GL254" s="4"/>
      <c r="GM254" s="4"/>
      <c r="GN254" s="4"/>
      <c r="GO254" s="4"/>
      <c r="GP254" s="4"/>
      <c r="GQ254" s="4"/>
      <c r="GR254" s="4"/>
      <c r="GS254" s="4"/>
      <c r="GT254" s="4"/>
      <c r="GU254" s="4"/>
      <c r="GV254" s="4"/>
      <c r="GW254" s="4"/>
      <c r="GX254" s="4"/>
      <c r="GY254" s="4"/>
      <c r="GZ254" s="4"/>
      <c r="HA254" s="4"/>
      <c r="HB254" s="4"/>
      <c r="HC254" s="4"/>
      <c r="HD254" s="4"/>
      <c r="HE254" s="4"/>
      <c r="HF254" s="4"/>
      <c r="HG254" s="4"/>
      <c r="HH254" s="4"/>
      <c r="HI254" s="4"/>
      <c r="HJ254" s="4"/>
      <c r="HK254" s="4"/>
      <c r="HL254" s="4"/>
      <c r="HM254" s="4"/>
      <c r="HN254" s="4"/>
      <c r="HO254" s="4"/>
      <c r="HP254" s="4"/>
      <c r="HQ254" s="4"/>
      <c r="HR254" s="4"/>
      <c r="HS254" s="4"/>
      <c r="HT254" s="4"/>
      <c r="HU254" s="4"/>
      <c r="HV254" s="4"/>
      <c r="HW254" s="4"/>
      <c r="HX254" s="4"/>
      <c r="HY254" s="4"/>
      <c r="HZ254" s="4"/>
      <c r="IA254" s="4"/>
      <c r="IB254" s="4"/>
      <c r="IC254" s="4"/>
      <c r="ID254" s="4"/>
      <c r="IE254" s="4"/>
      <c r="IF254" s="4"/>
      <c r="IG254" s="4"/>
      <c r="IH254" s="4"/>
      <c r="II254" s="4"/>
      <c r="IJ254" s="4"/>
      <c r="IK254" s="4"/>
      <c r="IL254" s="4"/>
      <c r="IM254" s="4"/>
      <c r="IN254" s="4"/>
      <c r="IO254" s="4"/>
      <c r="IP254" s="4"/>
      <c r="IQ254" s="4"/>
      <c r="IR254" s="4"/>
      <c r="IS254" s="4"/>
      <c r="IT254" s="4"/>
      <c r="IU254" s="4"/>
      <c r="IV254" s="4"/>
      <c r="IW254" s="4"/>
      <c r="IX254" s="4"/>
      <c r="IY254" s="4"/>
      <c r="IZ254" s="4"/>
      <c r="JA254" s="4"/>
      <c r="JB254" s="4"/>
      <c r="JC254" s="4"/>
      <c r="JD254" s="4"/>
      <c r="JE254" s="4"/>
      <c r="JF254" s="4"/>
      <c r="JG254" s="4"/>
      <c r="JH254" s="4"/>
      <c r="JI254" s="4"/>
      <c r="JJ254" s="4"/>
    </row>
    <row r="255" s="1" customFormat="1" spans="1:270">
      <c r="A255" s="4" t="s">
        <v>4246</v>
      </c>
      <c r="B255" s="4" t="s">
        <v>3611</v>
      </c>
      <c r="C255" s="4"/>
      <c r="D255" s="4"/>
      <c r="E255" s="4" t="s">
        <v>3672</v>
      </c>
      <c r="F255" s="4" t="s">
        <v>3613</v>
      </c>
      <c r="G255" s="4" t="s">
        <v>4260</v>
      </c>
      <c r="H255" s="5">
        <v>0.479166666666667</v>
      </c>
      <c r="I255" s="4" t="s">
        <v>590</v>
      </c>
      <c r="J255" s="4" t="s">
        <v>4261</v>
      </c>
      <c r="K255" s="4">
        <v>1000</v>
      </c>
      <c r="L255" s="4"/>
      <c r="M255" s="4"/>
      <c r="N255" s="4"/>
      <c r="O255" s="4"/>
      <c r="P255" s="7"/>
      <c r="Q255" s="4"/>
      <c r="R255" s="4"/>
      <c r="S255" s="4"/>
      <c r="T255" s="4">
        <v>0</v>
      </c>
      <c r="U255" s="4">
        <v>0</v>
      </c>
      <c r="V255" s="4">
        <v>1000</v>
      </c>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c r="FL255" s="4"/>
      <c r="FM255" s="4"/>
      <c r="FN255" s="4"/>
      <c r="FO255" s="4"/>
      <c r="FP255" s="4"/>
      <c r="FQ255" s="4"/>
      <c r="FR255" s="4"/>
      <c r="FS255" s="4"/>
      <c r="FT255" s="4"/>
      <c r="FU255" s="4"/>
      <c r="FV255" s="4"/>
      <c r="FW255" s="4"/>
      <c r="FX255" s="4"/>
      <c r="FY255" s="4"/>
      <c r="FZ255" s="4"/>
      <c r="GA255" s="4"/>
      <c r="GB255" s="4"/>
      <c r="GC255" s="4"/>
      <c r="GD255" s="4"/>
      <c r="GE255" s="4"/>
      <c r="GF255" s="4"/>
      <c r="GG255" s="4"/>
      <c r="GH255" s="4"/>
      <c r="GI255" s="4"/>
      <c r="GJ255" s="4"/>
      <c r="GK255" s="4"/>
      <c r="GL255" s="4"/>
      <c r="GM255" s="4"/>
      <c r="GN255" s="4"/>
      <c r="GO255" s="4"/>
      <c r="GP255" s="4"/>
      <c r="GQ255" s="4"/>
      <c r="GR255" s="4"/>
      <c r="GS255" s="4"/>
      <c r="GT255" s="4"/>
      <c r="GU255" s="4"/>
      <c r="GV255" s="4"/>
      <c r="GW255" s="4"/>
      <c r="GX255" s="4"/>
      <c r="GY255" s="4"/>
      <c r="GZ255" s="4"/>
      <c r="HA255" s="4"/>
      <c r="HB255" s="4"/>
      <c r="HC255" s="4"/>
      <c r="HD255" s="4"/>
      <c r="HE255" s="4"/>
      <c r="HF255" s="4"/>
      <c r="HG255" s="4"/>
      <c r="HH255" s="4"/>
      <c r="HI255" s="4"/>
      <c r="HJ255" s="4"/>
      <c r="HK255" s="4"/>
      <c r="HL255" s="4"/>
      <c r="HM255" s="4"/>
      <c r="HN255" s="4"/>
      <c r="HO255" s="4"/>
      <c r="HP255" s="4"/>
      <c r="HQ255" s="4"/>
      <c r="HR255" s="4"/>
      <c r="HS255" s="4"/>
      <c r="HT255" s="4"/>
      <c r="HU255" s="4"/>
      <c r="HV255" s="4"/>
      <c r="HW255" s="4"/>
      <c r="HX255" s="4"/>
      <c r="HY255" s="4"/>
      <c r="HZ255" s="4"/>
      <c r="IA255" s="4"/>
      <c r="IB255" s="4"/>
      <c r="IC255" s="4"/>
      <c r="ID255" s="4"/>
      <c r="IE255" s="4"/>
      <c r="IF255" s="4"/>
      <c r="IG255" s="4"/>
      <c r="IH255" s="4"/>
      <c r="II255" s="4"/>
      <c r="IJ255" s="4"/>
      <c r="IK255" s="4"/>
      <c r="IL255" s="4"/>
      <c r="IM255" s="4"/>
      <c r="IN255" s="4"/>
      <c r="IO255" s="4"/>
      <c r="IP255" s="4"/>
      <c r="IQ255" s="4"/>
      <c r="IR255" s="4"/>
      <c r="IS255" s="4"/>
      <c r="IT255" s="4"/>
      <c r="IU255" s="4"/>
      <c r="IV255" s="4"/>
      <c r="IW255" s="4"/>
      <c r="IX255" s="4"/>
      <c r="IY255" s="4"/>
      <c r="IZ255" s="4"/>
      <c r="JA255" s="4"/>
      <c r="JB255" s="4"/>
      <c r="JC255" s="4"/>
      <c r="JD255" s="4"/>
      <c r="JE255" s="4"/>
      <c r="JF255" s="4"/>
      <c r="JG255" s="4"/>
      <c r="JH255" s="4"/>
      <c r="JI255" s="4"/>
      <c r="JJ255" s="4"/>
    </row>
    <row r="256" s="1" customFormat="1" spans="1:22">
      <c r="A256" s="9" t="s">
        <v>4262</v>
      </c>
      <c r="B256" s="9"/>
      <c r="C256" s="9"/>
      <c r="D256" s="9"/>
      <c r="E256" s="9"/>
      <c r="F256" s="9"/>
      <c r="G256" s="9"/>
      <c r="H256" s="9"/>
      <c r="I256" s="9"/>
      <c r="J256" s="9"/>
      <c r="K256" s="4">
        <v>5000</v>
      </c>
      <c r="V256" s="4">
        <v>5000</v>
      </c>
    </row>
    <row r="257" s="1" customFormat="1" spans="1:22">
      <c r="A257" s="9" t="s">
        <v>4263</v>
      </c>
      <c r="B257" s="9"/>
      <c r="C257" s="9"/>
      <c r="D257" s="9"/>
      <c r="E257" s="9"/>
      <c r="F257" s="9"/>
      <c r="G257" s="9"/>
      <c r="H257" s="9"/>
      <c r="I257" s="9"/>
      <c r="J257" s="9"/>
      <c r="K257" s="4">
        <v>13620</v>
      </c>
      <c r="V257" s="4">
        <v>13620</v>
      </c>
    </row>
    <row r="258" s="1" customFormat="1" ht="19.1" customHeight="1" spans="1:270">
      <c r="A258" s="10" t="s">
        <v>4264</v>
      </c>
      <c r="B258" s="10"/>
      <c r="C258" s="10"/>
      <c r="D258" s="10"/>
      <c r="E258" s="10"/>
      <c r="F258" s="10"/>
      <c r="G258" s="10"/>
      <c r="H258" s="10"/>
      <c r="I258" s="10"/>
      <c r="J258" s="10"/>
      <c r="K258" s="10">
        <v>609450</v>
      </c>
      <c r="L258" s="10">
        <v>4760</v>
      </c>
      <c r="M258" s="10">
        <v>1560</v>
      </c>
      <c r="N258" s="10">
        <v>1270</v>
      </c>
      <c r="O258" s="10">
        <v>1212</v>
      </c>
      <c r="P258" s="10">
        <v>519</v>
      </c>
      <c r="Q258" s="10">
        <v>20200</v>
      </c>
      <c r="R258" s="10">
        <v>1154</v>
      </c>
      <c r="S258" s="10">
        <v>1429</v>
      </c>
      <c r="T258" s="10">
        <v>60690</v>
      </c>
      <c r="U258" s="10">
        <v>118250</v>
      </c>
      <c r="V258" s="10">
        <f>790973+5000+V257</f>
        <v>809593</v>
      </c>
      <c r="W258" s="10"/>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c r="EE258" s="4"/>
      <c r="EF258" s="4"/>
      <c r="EG258" s="4"/>
      <c r="EH258" s="4"/>
      <c r="EI258" s="4"/>
      <c r="EJ258" s="4"/>
      <c r="EK258" s="4"/>
      <c r="EL258" s="4"/>
      <c r="EM258" s="4"/>
      <c r="EN258" s="4"/>
      <c r="EO258" s="4"/>
      <c r="EP258" s="4"/>
      <c r="EQ258" s="4"/>
      <c r="ER258" s="4"/>
      <c r="ES258" s="4"/>
      <c r="ET258" s="4"/>
      <c r="EU258" s="4"/>
      <c r="EV258" s="4"/>
      <c r="EW258" s="4"/>
      <c r="EX258" s="4"/>
      <c r="EY258" s="4"/>
      <c r="EZ258" s="4"/>
      <c r="FA258" s="4"/>
      <c r="FB258" s="4"/>
      <c r="FC258" s="4"/>
      <c r="FD258" s="4"/>
      <c r="FE258" s="4"/>
      <c r="FF258" s="4"/>
      <c r="FG258" s="4"/>
      <c r="FH258" s="4"/>
      <c r="FI258" s="4"/>
      <c r="FJ258" s="4"/>
      <c r="FK258" s="4"/>
      <c r="FL258" s="4"/>
      <c r="FM258" s="4"/>
      <c r="FN258" s="4"/>
      <c r="FO258" s="4"/>
      <c r="FP258" s="4"/>
      <c r="FQ258" s="4"/>
      <c r="FR258" s="4"/>
      <c r="FS258" s="4"/>
      <c r="FT258" s="4"/>
      <c r="FU258" s="4"/>
      <c r="FV258" s="4"/>
      <c r="FW258" s="4"/>
      <c r="FX258" s="4"/>
      <c r="FY258" s="4"/>
      <c r="FZ258" s="4"/>
      <c r="GA258" s="4"/>
      <c r="GB258" s="4"/>
      <c r="GC258" s="4"/>
      <c r="GD258" s="4"/>
      <c r="GE258" s="4"/>
      <c r="GF258" s="4"/>
      <c r="GG258" s="4"/>
      <c r="GH258" s="4"/>
      <c r="GI258" s="4"/>
      <c r="GJ258" s="4"/>
      <c r="GK258" s="4"/>
      <c r="GL258" s="4"/>
      <c r="GM258" s="4"/>
      <c r="GN258" s="4"/>
      <c r="GO258" s="4"/>
      <c r="GP258" s="4"/>
      <c r="GQ258" s="4"/>
      <c r="GR258" s="4"/>
      <c r="GS258" s="4"/>
      <c r="GT258" s="4"/>
      <c r="GU258" s="4"/>
      <c r="GV258" s="4"/>
      <c r="GW258" s="4"/>
      <c r="GX258" s="4"/>
      <c r="GY258" s="4"/>
      <c r="GZ258" s="4"/>
      <c r="HA258" s="4"/>
      <c r="HB258" s="4"/>
      <c r="HC258" s="4"/>
      <c r="HD258" s="4"/>
      <c r="HE258" s="4"/>
      <c r="HF258" s="4"/>
      <c r="HG258" s="4"/>
      <c r="HH258" s="4"/>
      <c r="HI258" s="4"/>
      <c r="HJ258" s="4"/>
      <c r="HK258" s="4"/>
      <c r="HL258" s="4"/>
      <c r="HM258" s="4"/>
      <c r="HN258" s="4"/>
      <c r="HO258" s="4"/>
      <c r="HP258" s="4"/>
      <c r="HQ258" s="4"/>
      <c r="HR258" s="4"/>
      <c r="HS258" s="4"/>
      <c r="HT258" s="4"/>
      <c r="HU258" s="4"/>
      <c r="HV258" s="4"/>
      <c r="HW258" s="4"/>
      <c r="HX258" s="4"/>
      <c r="HY258" s="4"/>
      <c r="HZ258" s="4"/>
      <c r="IA258" s="4"/>
      <c r="IB258" s="4"/>
      <c r="IC258" s="4"/>
      <c r="ID258" s="4"/>
      <c r="IE258" s="4"/>
      <c r="IF258" s="4"/>
      <c r="IG258" s="4"/>
      <c r="IH258" s="4"/>
      <c r="II258" s="4"/>
      <c r="IJ258" s="4"/>
      <c r="IK258" s="4"/>
      <c r="IL258" s="4"/>
      <c r="IM258" s="4"/>
      <c r="IN258" s="4"/>
      <c r="IO258" s="4"/>
      <c r="IP258" s="4"/>
      <c r="IQ258" s="4"/>
      <c r="IR258" s="4"/>
      <c r="IS258" s="4"/>
      <c r="IT258" s="4"/>
      <c r="IU258" s="4"/>
      <c r="IV258" s="4"/>
      <c r="IW258" s="4"/>
      <c r="IX258" s="4"/>
      <c r="IY258" s="4"/>
      <c r="IZ258" s="4"/>
      <c r="JA258" s="4"/>
      <c r="JB258" s="4"/>
      <c r="JC258" s="4"/>
      <c r="JD258" s="4"/>
      <c r="JE258" s="4"/>
      <c r="JF258" s="4"/>
      <c r="JG258" s="4"/>
      <c r="JH258" s="4"/>
      <c r="JI258" s="4"/>
      <c r="JJ258" s="4"/>
    </row>
    <row r="259" s="1" customFormat="1" spans="1:270">
      <c r="A259" s="4"/>
      <c r="B259" s="4"/>
      <c r="C259" s="4"/>
      <c r="D259" s="4"/>
      <c r="E259" s="4"/>
      <c r="F259" s="4"/>
      <c r="G259" s="4"/>
      <c r="H259" s="4"/>
      <c r="I259" s="4"/>
      <c r="J259" s="4"/>
      <c r="K259" s="4"/>
      <c r="L259" s="4"/>
      <c r="M259" s="4"/>
      <c r="N259" s="4"/>
      <c r="O259" s="4"/>
      <c r="P259" s="7"/>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c r="FL259" s="4"/>
      <c r="FM259" s="4"/>
      <c r="FN259" s="4"/>
      <c r="FO259" s="4"/>
      <c r="FP259" s="4"/>
      <c r="FQ259" s="4"/>
      <c r="FR259" s="4"/>
      <c r="FS259" s="4"/>
      <c r="FT259" s="4"/>
      <c r="FU259" s="4"/>
      <c r="FV259" s="4"/>
      <c r="FW259" s="4"/>
      <c r="FX259" s="4"/>
      <c r="FY259" s="4"/>
      <c r="FZ259" s="4"/>
      <c r="GA259" s="4"/>
      <c r="GB259" s="4"/>
      <c r="GC259" s="4"/>
      <c r="GD259" s="4"/>
      <c r="GE259" s="4"/>
      <c r="GF259" s="4"/>
      <c r="GG259" s="4"/>
      <c r="GH259" s="4"/>
      <c r="GI259" s="4"/>
      <c r="GJ259" s="4"/>
      <c r="GK259" s="4"/>
      <c r="GL259" s="4"/>
      <c r="GM259" s="4"/>
      <c r="GN259" s="4"/>
      <c r="GO259" s="4"/>
      <c r="GP259" s="4"/>
      <c r="GQ259" s="4"/>
      <c r="GR259" s="4"/>
      <c r="GS259" s="4"/>
      <c r="GT259" s="4"/>
      <c r="GU259" s="4"/>
      <c r="GV259" s="4"/>
      <c r="GW259" s="4"/>
      <c r="GX259" s="4"/>
      <c r="GY259" s="4"/>
      <c r="GZ259" s="4"/>
      <c r="HA259" s="4"/>
      <c r="HB259" s="4"/>
      <c r="HC259" s="4"/>
      <c r="HD259" s="4"/>
      <c r="HE259" s="4"/>
      <c r="HF259" s="4"/>
      <c r="HG259" s="4"/>
      <c r="HH259" s="4"/>
      <c r="HI259" s="4"/>
      <c r="HJ259" s="4"/>
      <c r="HK259" s="4"/>
      <c r="HL259" s="4"/>
      <c r="HM259" s="4"/>
      <c r="HN259" s="4"/>
      <c r="HO259" s="4"/>
      <c r="HP259" s="4"/>
      <c r="HQ259" s="4"/>
      <c r="HR259" s="4"/>
      <c r="HS259" s="4"/>
      <c r="HT259" s="4"/>
      <c r="HU259" s="4"/>
      <c r="HV259" s="4"/>
      <c r="HW259" s="4"/>
      <c r="HX259" s="4"/>
      <c r="HY259" s="4"/>
      <c r="HZ259" s="4"/>
      <c r="IA259" s="4"/>
      <c r="IB259" s="4"/>
      <c r="IC259" s="4"/>
      <c r="ID259" s="4"/>
      <c r="IE259" s="4"/>
      <c r="IF259" s="4"/>
      <c r="IG259" s="4"/>
      <c r="IH259" s="4"/>
      <c r="II259" s="4"/>
      <c r="IJ259" s="4"/>
      <c r="IK259" s="4"/>
      <c r="IL259" s="4"/>
      <c r="IM259" s="4"/>
      <c r="IN259" s="4"/>
      <c r="IO259" s="4"/>
      <c r="IP259" s="4"/>
      <c r="IQ259" s="4"/>
      <c r="IR259" s="4"/>
      <c r="IS259" s="4"/>
      <c r="IT259" s="4"/>
      <c r="IU259" s="4"/>
      <c r="IV259" s="4"/>
      <c r="IW259" s="4"/>
      <c r="IX259" s="4"/>
      <c r="IY259" s="4"/>
      <c r="IZ259" s="4"/>
      <c r="JA259" s="4"/>
      <c r="JB259" s="4"/>
      <c r="JC259" s="4"/>
      <c r="JD259" s="4"/>
      <c r="JE259" s="4"/>
      <c r="JF259" s="4"/>
      <c r="JG259" s="4"/>
      <c r="JH259" s="4"/>
      <c r="JI259" s="4"/>
      <c r="JJ259" s="4"/>
    </row>
    <row r="260" s="1" customFormat="1" spans="1:270">
      <c r="A260" s="4"/>
      <c r="B260" s="4"/>
      <c r="C260" s="4"/>
      <c r="D260" s="4"/>
      <c r="E260" s="4"/>
      <c r="F260" s="4"/>
      <c r="G260" s="4"/>
      <c r="H260" s="4"/>
      <c r="I260" s="4"/>
      <c r="J260" s="4"/>
      <c r="K260" s="4"/>
      <c r="L260" s="4"/>
      <c r="M260" s="4"/>
      <c r="N260" s="4"/>
      <c r="O260" s="4"/>
      <c r="P260" s="7"/>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c r="FL260" s="4"/>
      <c r="FM260" s="4"/>
      <c r="FN260" s="4"/>
      <c r="FO260" s="4"/>
      <c r="FP260" s="4"/>
      <c r="FQ260" s="4"/>
      <c r="FR260" s="4"/>
      <c r="FS260" s="4"/>
      <c r="FT260" s="4"/>
      <c r="FU260" s="4"/>
      <c r="FV260" s="4"/>
      <c r="FW260" s="4"/>
      <c r="FX260" s="4"/>
      <c r="FY260" s="4"/>
      <c r="FZ260" s="4"/>
      <c r="GA260" s="4"/>
      <c r="GB260" s="4"/>
      <c r="GC260" s="4"/>
      <c r="GD260" s="4"/>
      <c r="GE260" s="4"/>
      <c r="GF260" s="4"/>
      <c r="GG260" s="4"/>
      <c r="GH260" s="4"/>
      <c r="GI260" s="4"/>
      <c r="GJ260" s="4"/>
      <c r="GK260" s="4"/>
      <c r="GL260" s="4"/>
      <c r="GM260" s="4"/>
      <c r="GN260" s="4"/>
      <c r="GO260" s="4"/>
      <c r="GP260" s="4"/>
      <c r="GQ260" s="4"/>
      <c r="GR260" s="4"/>
      <c r="GS260" s="4"/>
      <c r="GT260" s="4"/>
      <c r="GU260" s="4"/>
      <c r="GV260" s="4"/>
      <c r="GW260" s="4"/>
      <c r="GX260" s="4"/>
      <c r="GY260" s="4"/>
      <c r="GZ260" s="4"/>
      <c r="HA260" s="4"/>
      <c r="HB260" s="4"/>
      <c r="HC260" s="4"/>
      <c r="HD260" s="4"/>
      <c r="HE260" s="4"/>
      <c r="HF260" s="4"/>
      <c r="HG260" s="4"/>
      <c r="HH260" s="4"/>
      <c r="HI260" s="4"/>
      <c r="HJ260" s="4"/>
      <c r="HK260" s="4"/>
      <c r="HL260" s="4"/>
      <c r="HM260" s="4"/>
      <c r="HN260" s="4"/>
      <c r="HO260" s="4"/>
      <c r="HP260" s="4"/>
      <c r="HQ260" s="4"/>
      <c r="HR260" s="4"/>
      <c r="HS260" s="4"/>
      <c r="HT260" s="4"/>
      <c r="HU260" s="4"/>
      <c r="HV260" s="4"/>
      <c r="HW260" s="4"/>
      <c r="HX260" s="4"/>
      <c r="HY260" s="4"/>
      <c r="HZ260" s="4"/>
      <c r="IA260" s="4"/>
      <c r="IB260" s="4"/>
      <c r="IC260" s="4"/>
      <c r="ID260" s="4"/>
      <c r="IE260" s="4"/>
      <c r="IF260" s="4"/>
      <c r="IG260" s="4"/>
      <c r="IH260" s="4"/>
      <c r="II260" s="4"/>
      <c r="IJ260" s="4"/>
      <c r="IK260" s="4"/>
      <c r="IL260" s="4"/>
      <c r="IM260" s="4"/>
      <c r="IN260" s="4"/>
      <c r="IO260" s="4"/>
      <c r="IP260" s="4"/>
      <c r="IQ260" s="4"/>
      <c r="IR260" s="4"/>
      <c r="IS260" s="4"/>
      <c r="IT260" s="4"/>
      <c r="IU260" s="4"/>
      <c r="IV260" s="4"/>
      <c r="IW260" s="4"/>
      <c r="IX260" s="4"/>
      <c r="IY260" s="4"/>
      <c r="IZ260" s="4"/>
      <c r="JA260" s="4"/>
      <c r="JB260" s="4"/>
      <c r="JC260" s="4"/>
      <c r="JD260" s="4"/>
      <c r="JE260" s="4"/>
      <c r="JF260" s="4"/>
      <c r="JG260" s="4"/>
      <c r="JH260" s="4"/>
      <c r="JI260" s="4"/>
      <c r="JJ260" s="4"/>
    </row>
    <row r="261" s="1" customFormat="1" spans="1:270">
      <c r="A261" s="4"/>
      <c r="B261" s="4"/>
      <c r="C261" s="4"/>
      <c r="D261" s="4"/>
      <c r="E261" s="4"/>
      <c r="F261" s="4"/>
      <c r="G261" s="4"/>
      <c r="H261" s="4"/>
      <c r="I261" s="4"/>
      <c r="J261" s="4"/>
      <c r="K261" s="4"/>
      <c r="L261" s="4"/>
      <c r="M261" s="4"/>
      <c r="N261" s="4"/>
      <c r="O261" s="4"/>
      <c r="P261" s="7"/>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c r="FL261" s="4"/>
      <c r="FM261" s="4"/>
      <c r="FN261" s="4"/>
      <c r="FO261" s="4"/>
      <c r="FP261" s="4"/>
      <c r="FQ261" s="4"/>
      <c r="FR261" s="4"/>
      <c r="FS261" s="4"/>
      <c r="FT261" s="4"/>
      <c r="FU261" s="4"/>
      <c r="FV261" s="4"/>
      <c r="FW261" s="4"/>
      <c r="FX261" s="4"/>
      <c r="FY261" s="4"/>
      <c r="FZ261" s="4"/>
      <c r="GA261" s="4"/>
      <c r="GB261" s="4"/>
      <c r="GC261" s="4"/>
      <c r="GD261" s="4"/>
      <c r="GE261" s="4"/>
      <c r="GF261" s="4"/>
      <c r="GG261" s="4"/>
      <c r="GH261" s="4"/>
      <c r="GI261" s="4"/>
      <c r="GJ261" s="4"/>
      <c r="GK261" s="4"/>
      <c r="GL261" s="4"/>
      <c r="GM261" s="4"/>
      <c r="GN261" s="4"/>
      <c r="GO261" s="4"/>
      <c r="GP261" s="4"/>
      <c r="GQ261" s="4"/>
      <c r="GR261" s="4"/>
      <c r="GS261" s="4"/>
      <c r="GT261" s="4"/>
      <c r="GU261" s="4"/>
      <c r="GV261" s="4"/>
      <c r="GW261" s="4"/>
      <c r="GX261" s="4"/>
      <c r="GY261" s="4"/>
      <c r="GZ261" s="4"/>
      <c r="HA261" s="4"/>
      <c r="HB261" s="4"/>
      <c r="HC261" s="4"/>
      <c r="HD261" s="4"/>
      <c r="HE261" s="4"/>
      <c r="HF261" s="4"/>
      <c r="HG261" s="4"/>
      <c r="HH261" s="4"/>
      <c r="HI261" s="4"/>
      <c r="HJ261" s="4"/>
      <c r="HK261" s="4"/>
      <c r="HL261" s="4"/>
      <c r="HM261" s="4"/>
      <c r="HN261" s="4"/>
      <c r="HO261" s="4"/>
      <c r="HP261" s="4"/>
      <c r="HQ261" s="4"/>
      <c r="HR261" s="4"/>
      <c r="HS261" s="4"/>
      <c r="HT261" s="4"/>
      <c r="HU261" s="4"/>
      <c r="HV261" s="4"/>
      <c r="HW261" s="4"/>
      <c r="HX261" s="4"/>
      <c r="HY261" s="4"/>
      <c r="HZ261" s="4"/>
      <c r="IA261" s="4"/>
      <c r="IB261" s="4"/>
      <c r="IC261" s="4"/>
      <c r="ID261" s="4"/>
      <c r="IE261" s="4"/>
      <c r="IF261" s="4"/>
      <c r="IG261" s="4"/>
      <c r="IH261" s="4"/>
      <c r="II261" s="4"/>
      <c r="IJ261" s="4"/>
      <c r="IK261" s="4"/>
      <c r="IL261" s="4"/>
      <c r="IM261" s="4"/>
      <c r="IN261" s="4"/>
      <c r="IO261" s="4"/>
      <c r="IP261" s="4"/>
      <c r="IQ261" s="4"/>
      <c r="IR261" s="4"/>
      <c r="IS261" s="4"/>
      <c r="IT261" s="4"/>
      <c r="IU261" s="4"/>
      <c r="IV261" s="4"/>
      <c r="IW261" s="4"/>
      <c r="IX261" s="4"/>
      <c r="IY261" s="4"/>
      <c r="IZ261" s="4"/>
      <c r="JA261" s="4"/>
      <c r="JB261" s="4"/>
      <c r="JC261" s="4"/>
      <c r="JD261" s="4"/>
      <c r="JE261" s="4"/>
      <c r="JF261" s="4"/>
      <c r="JG261" s="4"/>
      <c r="JH261" s="4"/>
      <c r="JI261" s="4"/>
      <c r="JJ261" s="4"/>
    </row>
    <row r="262" s="1" customFormat="1" spans="1:270">
      <c r="A262" s="4"/>
      <c r="B262" s="4"/>
      <c r="C262" s="4"/>
      <c r="D262" s="4"/>
      <c r="E262" s="4"/>
      <c r="F262" s="4"/>
      <c r="G262" s="4"/>
      <c r="H262" s="4"/>
      <c r="I262" s="4"/>
      <c r="J262" s="4"/>
      <c r="K262" s="4"/>
      <c r="L262" s="4"/>
      <c r="M262" s="4"/>
      <c r="N262" s="4"/>
      <c r="O262" s="4"/>
      <c r="P262" s="7"/>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c r="FM262" s="4"/>
      <c r="FN262" s="4"/>
      <c r="FO262" s="4"/>
      <c r="FP262" s="4"/>
      <c r="FQ262" s="4"/>
      <c r="FR262" s="4"/>
      <c r="FS262" s="4"/>
      <c r="FT262" s="4"/>
      <c r="FU262" s="4"/>
      <c r="FV262" s="4"/>
      <c r="FW262" s="4"/>
      <c r="FX262" s="4"/>
      <c r="FY262" s="4"/>
      <c r="FZ262" s="4"/>
      <c r="GA262" s="4"/>
      <c r="GB262" s="4"/>
      <c r="GC262" s="4"/>
      <c r="GD262" s="4"/>
      <c r="GE262" s="4"/>
      <c r="GF262" s="4"/>
      <c r="GG262" s="4"/>
      <c r="GH262" s="4"/>
      <c r="GI262" s="4"/>
      <c r="GJ262" s="4"/>
      <c r="GK262" s="4"/>
      <c r="GL262" s="4"/>
      <c r="GM262" s="4"/>
      <c r="GN262" s="4"/>
      <c r="GO262" s="4"/>
      <c r="GP262" s="4"/>
      <c r="GQ262" s="4"/>
      <c r="GR262" s="4"/>
      <c r="GS262" s="4"/>
      <c r="GT262" s="4"/>
      <c r="GU262" s="4"/>
      <c r="GV262" s="4"/>
      <c r="GW262" s="4"/>
      <c r="GX262" s="4"/>
      <c r="GY262" s="4"/>
      <c r="GZ262" s="4"/>
      <c r="HA262" s="4"/>
      <c r="HB262" s="4"/>
      <c r="HC262" s="4"/>
      <c r="HD262" s="4"/>
      <c r="HE262" s="4"/>
      <c r="HF262" s="4"/>
      <c r="HG262" s="4"/>
      <c r="HH262" s="4"/>
      <c r="HI262" s="4"/>
      <c r="HJ262" s="4"/>
      <c r="HK262" s="4"/>
      <c r="HL262" s="4"/>
      <c r="HM262" s="4"/>
      <c r="HN262" s="4"/>
      <c r="HO262" s="4"/>
      <c r="HP262" s="4"/>
      <c r="HQ262" s="4"/>
      <c r="HR262" s="4"/>
      <c r="HS262" s="4"/>
      <c r="HT262" s="4"/>
      <c r="HU262" s="4"/>
      <c r="HV262" s="4"/>
      <c r="HW262" s="4"/>
      <c r="HX262" s="4"/>
      <c r="HY262" s="4"/>
      <c r="HZ262" s="4"/>
      <c r="IA262" s="4"/>
      <c r="IB262" s="4"/>
      <c r="IC262" s="4"/>
      <c r="ID262" s="4"/>
      <c r="IE262" s="4"/>
      <c r="IF262" s="4"/>
      <c r="IG262" s="4"/>
      <c r="IH262" s="4"/>
      <c r="II262" s="4"/>
      <c r="IJ262" s="4"/>
      <c r="IK262" s="4"/>
      <c r="IL262" s="4"/>
      <c r="IM262" s="4"/>
      <c r="IN262" s="4"/>
      <c r="IO262" s="4"/>
      <c r="IP262" s="4"/>
      <c r="IQ262" s="4"/>
      <c r="IR262" s="4"/>
      <c r="IS262" s="4"/>
      <c r="IT262" s="4"/>
      <c r="IU262" s="4"/>
      <c r="IV262" s="4"/>
      <c r="IW262" s="4"/>
      <c r="IX262" s="4"/>
      <c r="IY262" s="4"/>
      <c r="IZ262" s="4"/>
      <c r="JA262" s="4"/>
      <c r="JB262" s="4"/>
      <c r="JC262" s="4"/>
      <c r="JD262" s="4"/>
      <c r="JE262" s="4"/>
      <c r="JF262" s="4"/>
      <c r="JG262" s="4"/>
      <c r="JH262" s="4"/>
      <c r="JI262" s="4"/>
      <c r="JJ262" s="4"/>
    </row>
    <row r="263" s="1" customFormat="1" spans="1:270">
      <c r="A263" s="4"/>
      <c r="B263" s="4"/>
      <c r="C263" s="4"/>
      <c r="D263" s="4"/>
      <c r="E263" s="4"/>
      <c r="F263" s="4"/>
      <c r="G263" s="4"/>
      <c r="H263" s="4"/>
      <c r="I263" s="4"/>
      <c r="J263" s="4"/>
      <c r="K263" s="4"/>
      <c r="L263" s="4"/>
      <c r="M263" s="4"/>
      <c r="N263" s="4"/>
      <c r="O263" s="4"/>
      <c r="P263" s="7"/>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c r="FM263" s="4"/>
      <c r="FN263" s="4"/>
      <c r="FO263" s="4"/>
      <c r="FP263" s="4"/>
      <c r="FQ263" s="4"/>
      <c r="FR263" s="4"/>
      <c r="FS263" s="4"/>
      <c r="FT263" s="4"/>
      <c r="FU263" s="4"/>
      <c r="FV263" s="4"/>
      <c r="FW263" s="4"/>
      <c r="FX263" s="4"/>
      <c r="FY263" s="4"/>
      <c r="FZ263" s="4"/>
      <c r="GA263" s="4"/>
      <c r="GB263" s="4"/>
      <c r="GC263" s="4"/>
      <c r="GD263" s="4"/>
      <c r="GE263" s="4"/>
      <c r="GF263" s="4"/>
      <c r="GG263" s="4"/>
      <c r="GH263" s="4"/>
      <c r="GI263" s="4"/>
      <c r="GJ263" s="4"/>
      <c r="GK263" s="4"/>
      <c r="GL263" s="4"/>
      <c r="GM263" s="4"/>
      <c r="GN263" s="4"/>
      <c r="GO263" s="4"/>
      <c r="GP263" s="4"/>
      <c r="GQ263" s="4"/>
      <c r="GR263" s="4"/>
      <c r="GS263" s="4"/>
      <c r="GT263" s="4"/>
      <c r="GU263" s="4"/>
      <c r="GV263" s="4"/>
      <c r="GW263" s="4"/>
      <c r="GX263" s="4"/>
      <c r="GY263" s="4"/>
      <c r="GZ263" s="4"/>
      <c r="HA263" s="4"/>
      <c r="HB263" s="4"/>
      <c r="HC263" s="4"/>
      <c r="HD263" s="4"/>
      <c r="HE263" s="4"/>
      <c r="HF263" s="4"/>
      <c r="HG263" s="4"/>
      <c r="HH263" s="4"/>
      <c r="HI263" s="4"/>
      <c r="HJ263" s="4"/>
      <c r="HK263" s="4"/>
      <c r="HL263" s="4"/>
      <c r="HM263" s="4"/>
      <c r="HN263" s="4"/>
      <c r="HO263" s="4"/>
      <c r="HP263" s="4"/>
      <c r="HQ263" s="4"/>
      <c r="HR263" s="4"/>
      <c r="HS263" s="4"/>
      <c r="HT263" s="4"/>
      <c r="HU263" s="4"/>
      <c r="HV263" s="4"/>
      <c r="HW263" s="4"/>
      <c r="HX263" s="4"/>
      <c r="HY263" s="4"/>
      <c r="HZ263" s="4"/>
      <c r="IA263" s="4"/>
      <c r="IB263" s="4"/>
      <c r="IC263" s="4"/>
      <c r="ID263" s="4"/>
      <c r="IE263" s="4"/>
      <c r="IF263" s="4"/>
      <c r="IG263" s="4"/>
      <c r="IH263" s="4"/>
      <c r="II263" s="4"/>
      <c r="IJ263" s="4"/>
      <c r="IK263" s="4"/>
      <c r="IL263" s="4"/>
      <c r="IM263" s="4"/>
      <c r="IN263" s="4"/>
      <c r="IO263" s="4"/>
      <c r="IP263" s="4"/>
      <c r="IQ263" s="4"/>
      <c r="IR263" s="4"/>
      <c r="IS263" s="4"/>
      <c r="IT263" s="4"/>
      <c r="IU263" s="4"/>
      <c r="IV263" s="4"/>
      <c r="IW263" s="4"/>
      <c r="IX263" s="4"/>
      <c r="IY263" s="4"/>
      <c r="IZ263" s="4"/>
      <c r="JA263" s="4"/>
      <c r="JB263" s="4"/>
      <c r="JC263" s="4"/>
      <c r="JD263" s="4"/>
      <c r="JE263" s="4"/>
      <c r="JF263" s="4"/>
      <c r="JG263" s="4"/>
      <c r="JH263" s="4"/>
      <c r="JI263" s="4"/>
      <c r="JJ263" s="4"/>
    </row>
    <row r="264" s="1" customFormat="1" spans="1:270">
      <c r="A264" s="4"/>
      <c r="B264" s="4"/>
      <c r="C264" s="4"/>
      <c r="D264" s="4"/>
      <c r="E264" s="4"/>
      <c r="F264" s="4"/>
      <c r="G264" s="4"/>
      <c r="H264" s="4"/>
      <c r="I264" s="4"/>
      <c r="J264" s="4"/>
      <c r="K264" s="4"/>
      <c r="L264" s="4"/>
      <c r="M264" s="4"/>
      <c r="N264" s="4"/>
      <c r="O264" s="4"/>
      <c r="P264" s="7"/>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c r="FL264" s="4"/>
      <c r="FM264" s="4"/>
      <c r="FN264" s="4"/>
      <c r="FO264" s="4"/>
      <c r="FP264" s="4"/>
      <c r="FQ264" s="4"/>
      <c r="FR264" s="4"/>
      <c r="FS264" s="4"/>
      <c r="FT264" s="4"/>
      <c r="FU264" s="4"/>
      <c r="FV264" s="4"/>
      <c r="FW264" s="4"/>
      <c r="FX264" s="4"/>
      <c r="FY264" s="4"/>
      <c r="FZ264" s="4"/>
      <c r="GA264" s="4"/>
      <c r="GB264" s="4"/>
      <c r="GC264" s="4"/>
      <c r="GD264" s="4"/>
      <c r="GE264" s="4"/>
      <c r="GF264" s="4"/>
      <c r="GG264" s="4"/>
      <c r="GH264" s="4"/>
      <c r="GI264" s="4"/>
      <c r="GJ264" s="4"/>
      <c r="GK264" s="4"/>
      <c r="GL264" s="4"/>
      <c r="GM264" s="4"/>
      <c r="GN264" s="4"/>
      <c r="GO264" s="4"/>
      <c r="GP264" s="4"/>
      <c r="GQ264" s="4"/>
      <c r="GR264" s="4"/>
      <c r="GS264" s="4"/>
      <c r="GT264" s="4"/>
      <c r="GU264" s="4"/>
      <c r="GV264" s="4"/>
      <c r="GW264" s="4"/>
      <c r="GX264" s="4"/>
      <c r="GY264" s="4"/>
      <c r="GZ264" s="4"/>
      <c r="HA264" s="4"/>
      <c r="HB264" s="4"/>
      <c r="HC264" s="4"/>
      <c r="HD264" s="4"/>
      <c r="HE264" s="4"/>
      <c r="HF264" s="4"/>
      <c r="HG264" s="4"/>
      <c r="HH264" s="4"/>
      <c r="HI264" s="4"/>
      <c r="HJ264" s="4"/>
      <c r="HK264" s="4"/>
      <c r="HL264" s="4"/>
      <c r="HM264" s="4"/>
      <c r="HN264" s="4"/>
      <c r="HO264" s="4"/>
      <c r="HP264" s="4"/>
      <c r="HQ264" s="4"/>
      <c r="HR264" s="4"/>
      <c r="HS264" s="4"/>
      <c r="HT264" s="4"/>
      <c r="HU264" s="4"/>
      <c r="HV264" s="4"/>
      <c r="HW264" s="4"/>
      <c r="HX264" s="4"/>
      <c r="HY264" s="4"/>
      <c r="HZ264" s="4"/>
      <c r="IA264" s="4"/>
      <c r="IB264" s="4"/>
      <c r="IC264" s="4"/>
      <c r="ID264" s="4"/>
      <c r="IE264" s="4"/>
      <c r="IF264" s="4"/>
      <c r="IG264" s="4"/>
      <c r="IH264" s="4"/>
      <c r="II264" s="4"/>
      <c r="IJ264" s="4"/>
      <c r="IK264" s="4"/>
      <c r="IL264" s="4"/>
      <c r="IM264" s="4"/>
      <c r="IN264" s="4"/>
      <c r="IO264" s="4"/>
      <c r="IP264" s="4"/>
      <c r="IQ264" s="4"/>
      <c r="IR264" s="4"/>
      <c r="IS264" s="4"/>
      <c r="IT264" s="4"/>
      <c r="IU264" s="4"/>
      <c r="IV264" s="4"/>
      <c r="IW264" s="4"/>
      <c r="IX264" s="4"/>
      <c r="IY264" s="4"/>
      <c r="IZ264" s="4"/>
      <c r="JA264" s="4"/>
      <c r="JB264" s="4"/>
      <c r="JC264" s="4"/>
      <c r="JD264" s="4"/>
      <c r="JE264" s="4"/>
      <c r="JF264" s="4"/>
      <c r="JG264" s="4"/>
      <c r="JH264" s="4"/>
      <c r="JI264" s="4"/>
      <c r="JJ264" s="4"/>
    </row>
    <row r="265" s="1" customFormat="1" spans="1:270">
      <c r="A265" s="4"/>
      <c r="B265" s="4"/>
      <c r="C265" s="4"/>
      <c r="D265" s="4"/>
      <c r="E265" s="4"/>
      <c r="F265" s="4"/>
      <c r="G265" s="4"/>
      <c r="H265" s="4"/>
      <c r="I265" s="4"/>
      <c r="J265" s="4"/>
      <c r="K265" s="4"/>
      <c r="L265" s="4"/>
      <c r="M265" s="4"/>
      <c r="N265" s="4"/>
      <c r="O265" s="4"/>
      <c r="P265" s="7"/>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c r="FL265" s="4"/>
      <c r="FM265" s="4"/>
      <c r="FN265" s="4"/>
      <c r="FO265" s="4"/>
      <c r="FP265" s="4"/>
      <c r="FQ265" s="4"/>
      <c r="FR265" s="4"/>
      <c r="FS265" s="4"/>
      <c r="FT265" s="4"/>
      <c r="FU265" s="4"/>
      <c r="FV265" s="4"/>
      <c r="FW265" s="4"/>
      <c r="FX265" s="4"/>
      <c r="FY265" s="4"/>
      <c r="FZ265" s="4"/>
      <c r="GA265" s="4"/>
      <c r="GB265" s="4"/>
      <c r="GC265" s="4"/>
      <c r="GD265" s="4"/>
      <c r="GE265" s="4"/>
      <c r="GF265" s="4"/>
      <c r="GG265" s="4"/>
      <c r="GH265" s="4"/>
      <c r="GI265" s="4"/>
      <c r="GJ265" s="4"/>
      <c r="GK265" s="4"/>
      <c r="GL265" s="4"/>
      <c r="GM265" s="4"/>
      <c r="GN265" s="4"/>
      <c r="GO265" s="4"/>
      <c r="GP265" s="4"/>
      <c r="GQ265" s="4"/>
      <c r="GR265" s="4"/>
      <c r="GS265" s="4"/>
      <c r="GT265" s="4"/>
      <c r="GU265" s="4"/>
      <c r="GV265" s="4"/>
      <c r="GW265" s="4"/>
      <c r="GX265" s="4"/>
      <c r="GY265" s="4"/>
      <c r="GZ265" s="4"/>
      <c r="HA265" s="4"/>
      <c r="HB265" s="4"/>
      <c r="HC265" s="4"/>
      <c r="HD265" s="4"/>
      <c r="HE265" s="4"/>
      <c r="HF265" s="4"/>
      <c r="HG265" s="4"/>
      <c r="HH265" s="4"/>
      <c r="HI265" s="4"/>
      <c r="HJ265" s="4"/>
      <c r="HK265" s="4"/>
      <c r="HL265" s="4"/>
      <c r="HM265" s="4"/>
      <c r="HN265" s="4"/>
      <c r="HO265" s="4"/>
      <c r="HP265" s="4"/>
      <c r="HQ265" s="4"/>
      <c r="HR265" s="4"/>
      <c r="HS265" s="4"/>
      <c r="HT265" s="4"/>
      <c r="HU265" s="4"/>
      <c r="HV265" s="4"/>
      <c r="HW265" s="4"/>
      <c r="HX265" s="4"/>
      <c r="HY265" s="4"/>
      <c r="HZ265" s="4"/>
      <c r="IA265" s="4"/>
      <c r="IB265" s="4"/>
      <c r="IC265" s="4"/>
      <c r="ID265" s="4"/>
      <c r="IE265" s="4"/>
      <c r="IF265" s="4"/>
      <c r="IG265" s="4"/>
      <c r="IH265" s="4"/>
      <c r="II265" s="4"/>
      <c r="IJ265" s="4"/>
      <c r="IK265" s="4"/>
      <c r="IL265" s="4"/>
      <c r="IM265" s="4"/>
      <c r="IN265" s="4"/>
      <c r="IO265" s="4"/>
      <c r="IP265" s="4"/>
      <c r="IQ265" s="4"/>
      <c r="IR265" s="4"/>
      <c r="IS265" s="4"/>
      <c r="IT265" s="4"/>
      <c r="IU265" s="4"/>
      <c r="IV265" s="4"/>
      <c r="IW265" s="4"/>
      <c r="IX265" s="4"/>
      <c r="IY265" s="4"/>
      <c r="IZ265" s="4"/>
      <c r="JA265" s="4"/>
      <c r="JB265" s="4"/>
      <c r="JC265" s="4"/>
      <c r="JD265" s="4"/>
      <c r="JE265" s="4"/>
      <c r="JF265" s="4"/>
      <c r="JG265" s="4"/>
      <c r="JH265" s="4"/>
      <c r="JI265" s="4"/>
      <c r="JJ265" s="4"/>
    </row>
    <row r="266" s="1" customFormat="1" spans="1:270">
      <c r="A266" s="4"/>
      <c r="B266" s="4"/>
      <c r="C266" s="4"/>
      <c r="D266" s="4"/>
      <c r="E266" s="4"/>
      <c r="F266" s="4"/>
      <c r="G266" s="4"/>
      <c r="H266" s="4"/>
      <c r="I266" s="4"/>
      <c r="J266" s="4"/>
      <c r="K266" s="4"/>
      <c r="L266" s="4"/>
      <c r="M266" s="4"/>
      <c r="N266" s="4"/>
      <c r="O266" s="4"/>
      <c r="P266" s="7"/>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c r="FL266" s="4"/>
      <c r="FM266" s="4"/>
      <c r="FN266" s="4"/>
      <c r="FO266" s="4"/>
      <c r="FP266" s="4"/>
      <c r="FQ266" s="4"/>
      <c r="FR266" s="4"/>
      <c r="FS266" s="4"/>
      <c r="FT266" s="4"/>
      <c r="FU266" s="4"/>
      <c r="FV266" s="4"/>
      <c r="FW266" s="4"/>
      <c r="FX266" s="4"/>
      <c r="FY266" s="4"/>
      <c r="FZ266" s="4"/>
      <c r="GA266" s="4"/>
      <c r="GB266" s="4"/>
      <c r="GC266" s="4"/>
      <c r="GD266" s="4"/>
      <c r="GE266" s="4"/>
      <c r="GF266" s="4"/>
      <c r="GG266" s="4"/>
      <c r="GH266" s="4"/>
      <c r="GI266" s="4"/>
      <c r="GJ266" s="4"/>
      <c r="GK266" s="4"/>
      <c r="GL266" s="4"/>
      <c r="GM266" s="4"/>
      <c r="GN266" s="4"/>
      <c r="GO266" s="4"/>
      <c r="GP266" s="4"/>
      <c r="GQ266" s="4"/>
      <c r="GR266" s="4"/>
      <c r="GS266" s="4"/>
      <c r="GT266" s="4"/>
      <c r="GU266" s="4"/>
      <c r="GV266" s="4"/>
      <c r="GW266" s="4"/>
      <c r="GX266" s="4"/>
      <c r="GY266" s="4"/>
      <c r="GZ266" s="4"/>
      <c r="HA266" s="4"/>
      <c r="HB266" s="4"/>
      <c r="HC266" s="4"/>
      <c r="HD266" s="4"/>
      <c r="HE266" s="4"/>
      <c r="HF266" s="4"/>
      <c r="HG266" s="4"/>
      <c r="HH266" s="4"/>
      <c r="HI266" s="4"/>
      <c r="HJ266" s="4"/>
      <c r="HK266" s="4"/>
      <c r="HL266" s="4"/>
      <c r="HM266" s="4"/>
      <c r="HN266" s="4"/>
      <c r="HO266" s="4"/>
      <c r="HP266" s="4"/>
      <c r="HQ266" s="4"/>
      <c r="HR266" s="4"/>
      <c r="HS266" s="4"/>
      <c r="HT266" s="4"/>
      <c r="HU266" s="4"/>
      <c r="HV266" s="4"/>
      <c r="HW266" s="4"/>
      <c r="HX266" s="4"/>
      <c r="HY266" s="4"/>
      <c r="HZ266" s="4"/>
      <c r="IA266" s="4"/>
      <c r="IB266" s="4"/>
      <c r="IC266" s="4"/>
      <c r="ID266" s="4"/>
      <c r="IE266" s="4"/>
      <c r="IF266" s="4"/>
      <c r="IG266" s="4"/>
      <c r="IH266" s="4"/>
      <c r="II266" s="4"/>
      <c r="IJ266" s="4"/>
      <c r="IK266" s="4"/>
      <c r="IL266" s="4"/>
      <c r="IM266" s="4"/>
      <c r="IN266" s="4"/>
      <c r="IO266" s="4"/>
      <c r="IP266" s="4"/>
      <c r="IQ266" s="4"/>
      <c r="IR266" s="4"/>
      <c r="IS266" s="4"/>
      <c r="IT266" s="4"/>
      <c r="IU266" s="4"/>
      <c r="IV266" s="4"/>
      <c r="IW266" s="4"/>
      <c r="IX266" s="4"/>
      <c r="IY266" s="4"/>
      <c r="IZ266" s="4"/>
      <c r="JA266" s="4"/>
      <c r="JB266" s="4"/>
      <c r="JC266" s="4"/>
      <c r="JD266" s="4"/>
      <c r="JE266" s="4"/>
      <c r="JF266" s="4"/>
      <c r="JG266" s="4"/>
      <c r="JH266" s="4"/>
      <c r="JI266" s="4"/>
      <c r="JJ266" s="4"/>
    </row>
    <row r="267" s="1" customFormat="1" spans="1:270">
      <c r="A267" s="4"/>
      <c r="B267" s="4"/>
      <c r="C267" s="4"/>
      <c r="D267" s="4"/>
      <c r="E267" s="4"/>
      <c r="F267" s="4"/>
      <c r="G267" s="4"/>
      <c r="H267" s="4"/>
      <c r="I267" s="4"/>
      <c r="J267" s="4"/>
      <c r="K267" s="4"/>
      <c r="L267" s="4"/>
      <c r="M267" s="4"/>
      <c r="N267" s="4"/>
      <c r="O267" s="4"/>
      <c r="P267" s="7"/>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c r="FL267" s="4"/>
      <c r="FM267" s="4"/>
      <c r="FN267" s="4"/>
      <c r="FO267" s="4"/>
      <c r="FP267" s="4"/>
      <c r="FQ267" s="4"/>
      <c r="FR267" s="4"/>
      <c r="FS267" s="4"/>
      <c r="FT267" s="4"/>
      <c r="FU267" s="4"/>
      <c r="FV267" s="4"/>
      <c r="FW267" s="4"/>
      <c r="FX267" s="4"/>
      <c r="FY267" s="4"/>
      <c r="FZ267" s="4"/>
      <c r="GA267" s="4"/>
      <c r="GB267" s="4"/>
      <c r="GC267" s="4"/>
      <c r="GD267" s="4"/>
      <c r="GE267" s="4"/>
      <c r="GF267" s="4"/>
      <c r="GG267" s="4"/>
      <c r="GH267" s="4"/>
      <c r="GI267" s="4"/>
      <c r="GJ267" s="4"/>
      <c r="GK267" s="4"/>
      <c r="GL267" s="4"/>
      <c r="GM267" s="4"/>
      <c r="GN267" s="4"/>
      <c r="GO267" s="4"/>
      <c r="GP267" s="4"/>
      <c r="GQ267" s="4"/>
      <c r="GR267" s="4"/>
      <c r="GS267" s="4"/>
      <c r="GT267" s="4"/>
      <c r="GU267" s="4"/>
      <c r="GV267" s="4"/>
      <c r="GW267" s="4"/>
      <c r="GX267" s="4"/>
      <c r="GY267" s="4"/>
      <c r="GZ267" s="4"/>
      <c r="HA267" s="4"/>
      <c r="HB267" s="4"/>
      <c r="HC267" s="4"/>
      <c r="HD267" s="4"/>
      <c r="HE267" s="4"/>
      <c r="HF267" s="4"/>
      <c r="HG267" s="4"/>
      <c r="HH267" s="4"/>
      <c r="HI267" s="4"/>
      <c r="HJ267" s="4"/>
      <c r="HK267" s="4"/>
      <c r="HL267" s="4"/>
      <c r="HM267" s="4"/>
      <c r="HN267" s="4"/>
      <c r="HO267" s="4"/>
      <c r="HP267" s="4"/>
      <c r="HQ267" s="4"/>
      <c r="HR267" s="4"/>
      <c r="HS267" s="4"/>
      <c r="HT267" s="4"/>
      <c r="HU267" s="4"/>
      <c r="HV267" s="4"/>
      <c r="HW267" s="4"/>
      <c r="HX267" s="4"/>
      <c r="HY267" s="4"/>
      <c r="HZ267" s="4"/>
      <c r="IA267" s="4"/>
      <c r="IB267" s="4"/>
      <c r="IC267" s="4"/>
      <c r="ID267" s="4"/>
      <c r="IE267" s="4"/>
      <c r="IF267" s="4"/>
      <c r="IG267" s="4"/>
      <c r="IH267" s="4"/>
      <c r="II267" s="4"/>
      <c r="IJ267" s="4"/>
      <c r="IK267" s="4"/>
      <c r="IL267" s="4"/>
      <c r="IM267" s="4"/>
      <c r="IN267" s="4"/>
      <c r="IO267" s="4"/>
      <c r="IP267" s="4"/>
      <c r="IQ267" s="4"/>
      <c r="IR267" s="4"/>
      <c r="IS267" s="4"/>
      <c r="IT267" s="4"/>
      <c r="IU267" s="4"/>
      <c r="IV267" s="4"/>
      <c r="IW267" s="4"/>
      <c r="IX267" s="4"/>
      <c r="IY267" s="4"/>
      <c r="IZ267" s="4"/>
      <c r="JA267" s="4"/>
      <c r="JB267" s="4"/>
      <c r="JC267" s="4"/>
      <c r="JD267" s="4"/>
      <c r="JE267" s="4"/>
      <c r="JF267" s="4"/>
      <c r="JG267" s="4"/>
      <c r="JH267" s="4"/>
      <c r="JI267" s="4"/>
      <c r="JJ267" s="4"/>
    </row>
    <row r="268" s="1" customFormat="1" spans="1:270">
      <c r="A268" s="4"/>
      <c r="B268" s="4"/>
      <c r="C268" s="4"/>
      <c r="D268" s="4"/>
      <c r="E268" s="4"/>
      <c r="F268" s="4"/>
      <c r="G268" s="4"/>
      <c r="H268" s="4"/>
      <c r="I268" s="4"/>
      <c r="J268" s="4"/>
      <c r="K268" s="4"/>
      <c r="L268" s="4"/>
      <c r="M268" s="4"/>
      <c r="N268" s="4"/>
      <c r="O268" s="4"/>
      <c r="P268" s="7"/>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c r="FL268" s="4"/>
      <c r="FM268" s="4"/>
      <c r="FN268" s="4"/>
      <c r="FO268" s="4"/>
      <c r="FP268" s="4"/>
      <c r="FQ268" s="4"/>
      <c r="FR268" s="4"/>
      <c r="FS268" s="4"/>
      <c r="FT268" s="4"/>
      <c r="FU268" s="4"/>
      <c r="FV268" s="4"/>
      <c r="FW268" s="4"/>
      <c r="FX268" s="4"/>
      <c r="FY268" s="4"/>
      <c r="FZ268" s="4"/>
      <c r="GA268" s="4"/>
      <c r="GB268" s="4"/>
      <c r="GC268" s="4"/>
      <c r="GD268" s="4"/>
      <c r="GE268" s="4"/>
      <c r="GF268" s="4"/>
      <c r="GG268" s="4"/>
      <c r="GH268" s="4"/>
      <c r="GI268" s="4"/>
      <c r="GJ268" s="4"/>
      <c r="GK268" s="4"/>
      <c r="GL268" s="4"/>
      <c r="GM268" s="4"/>
      <c r="GN268" s="4"/>
      <c r="GO268" s="4"/>
      <c r="GP268" s="4"/>
      <c r="GQ268" s="4"/>
      <c r="GR268" s="4"/>
      <c r="GS268" s="4"/>
      <c r="GT268" s="4"/>
      <c r="GU268" s="4"/>
      <c r="GV268" s="4"/>
      <c r="GW268" s="4"/>
      <c r="GX268" s="4"/>
      <c r="GY268" s="4"/>
      <c r="GZ268" s="4"/>
      <c r="HA268" s="4"/>
      <c r="HB268" s="4"/>
      <c r="HC268" s="4"/>
      <c r="HD268" s="4"/>
      <c r="HE268" s="4"/>
      <c r="HF268" s="4"/>
      <c r="HG268" s="4"/>
      <c r="HH268" s="4"/>
      <c r="HI268" s="4"/>
      <c r="HJ268" s="4"/>
      <c r="HK268" s="4"/>
      <c r="HL268" s="4"/>
      <c r="HM268" s="4"/>
      <c r="HN268" s="4"/>
      <c r="HO268" s="4"/>
      <c r="HP268" s="4"/>
      <c r="HQ268" s="4"/>
      <c r="HR268" s="4"/>
      <c r="HS268" s="4"/>
      <c r="HT268" s="4"/>
      <c r="HU268" s="4"/>
      <c r="HV268" s="4"/>
      <c r="HW268" s="4"/>
      <c r="HX268" s="4"/>
      <c r="HY268" s="4"/>
      <c r="HZ268" s="4"/>
      <c r="IA268" s="4"/>
      <c r="IB268" s="4"/>
      <c r="IC268" s="4"/>
      <c r="ID268" s="4"/>
      <c r="IE268" s="4"/>
      <c r="IF268" s="4"/>
      <c r="IG268" s="4"/>
      <c r="IH268" s="4"/>
      <c r="II268" s="4"/>
      <c r="IJ268" s="4"/>
      <c r="IK268" s="4"/>
      <c r="IL268" s="4"/>
      <c r="IM268" s="4"/>
      <c r="IN268" s="4"/>
      <c r="IO268" s="4"/>
      <c r="IP268" s="4"/>
      <c r="IQ268" s="4"/>
      <c r="IR268" s="4"/>
      <c r="IS268" s="4"/>
      <c r="IT268" s="4"/>
      <c r="IU268" s="4"/>
      <c r="IV268" s="4"/>
      <c r="IW268" s="4"/>
      <c r="IX268" s="4"/>
      <c r="IY268" s="4"/>
      <c r="IZ268" s="4"/>
      <c r="JA268" s="4"/>
      <c r="JB268" s="4"/>
      <c r="JC268" s="4"/>
      <c r="JD268" s="4"/>
      <c r="JE268" s="4"/>
      <c r="JF268" s="4"/>
      <c r="JG268" s="4"/>
      <c r="JH268" s="4"/>
      <c r="JI268" s="4"/>
      <c r="JJ268" s="4"/>
    </row>
    <row r="269" s="1" customFormat="1" spans="1:270">
      <c r="A269" s="4"/>
      <c r="B269" s="4"/>
      <c r="C269" s="4"/>
      <c r="D269" s="4"/>
      <c r="E269" s="4"/>
      <c r="F269" s="4"/>
      <c r="G269" s="4"/>
      <c r="H269" s="4"/>
      <c r="I269" s="4"/>
      <c r="J269" s="4"/>
      <c r="K269" s="4"/>
      <c r="L269" s="4"/>
      <c r="M269" s="4"/>
      <c r="N269" s="4"/>
      <c r="O269" s="4"/>
      <c r="P269" s="7"/>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c r="EE269" s="4"/>
      <c r="EF269" s="4"/>
      <c r="EG269" s="4"/>
      <c r="EH269" s="4"/>
      <c r="EI269" s="4"/>
      <c r="EJ269" s="4"/>
      <c r="EK269" s="4"/>
      <c r="EL269" s="4"/>
      <c r="EM269" s="4"/>
      <c r="EN269" s="4"/>
      <c r="EO269" s="4"/>
      <c r="EP269" s="4"/>
      <c r="EQ269" s="4"/>
      <c r="ER269" s="4"/>
      <c r="ES269" s="4"/>
      <c r="ET269" s="4"/>
      <c r="EU269" s="4"/>
      <c r="EV269" s="4"/>
      <c r="EW269" s="4"/>
      <c r="EX269" s="4"/>
      <c r="EY269" s="4"/>
      <c r="EZ269" s="4"/>
      <c r="FA269" s="4"/>
      <c r="FB269" s="4"/>
      <c r="FC269" s="4"/>
      <c r="FD269" s="4"/>
      <c r="FE269" s="4"/>
      <c r="FF269" s="4"/>
      <c r="FG269" s="4"/>
      <c r="FH269" s="4"/>
      <c r="FI269" s="4"/>
      <c r="FJ269" s="4"/>
      <c r="FK269" s="4"/>
      <c r="FL269" s="4"/>
      <c r="FM269" s="4"/>
      <c r="FN269" s="4"/>
      <c r="FO269" s="4"/>
      <c r="FP269" s="4"/>
      <c r="FQ269" s="4"/>
      <c r="FR269" s="4"/>
      <c r="FS269" s="4"/>
      <c r="FT269" s="4"/>
      <c r="FU269" s="4"/>
      <c r="FV269" s="4"/>
      <c r="FW269" s="4"/>
      <c r="FX269" s="4"/>
      <c r="FY269" s="4"/>
      <c r="FZ269" s="4"/>
      <c r="GA269" s="4"/>
      <c r="GB269" s="4"/>
      <c r="GC269" s="4"/>
      <c r="GD269" s="4"/>
      <c r="GE269" s="4"/>
      <c r="GF269" s="4"/>
      <c r="GG269" s="4"/>
      <c r="GH269" s="4"/>
      <c r="GI269" s="4"/>
      <c r="GJ269" s="4"/>
      <c r="GK269" s="4"/>
      <c r="GL269" s="4"/>
      <c r="GM269" s="4"/>
      <c r="GN269" s="4"/>
      <c r="GO269" s="4"/>
      <c r="GP269" s="4"/>
      <c r="GQ269" s="4"/>
      <c r="GR269" s="4"/>
      <c r="GS269" s="4"/>
      <c r="GT269" s="4"/>
      <c r="GU269" s="4"/>
      <c r="GV269" s="4"/>
      <c r="GW269" s="4"/>
      <c r="GX269" s="4"/>
      <c r="GY269" s="4"/>
      <c r="GZ269" s="4"/>
      <c r="HA269" s="4"/>
      <c r="HB269" s="4"/>
      <c r="HC269" s="4"/>
      <c r="HD269" s="4"/>
      <c r="HE269" s="4"/>
      <c r="HF269" s="4"/>
      <c r="HG269" s="4"/>
      <c r="HH269" s="4"/>
      <c r="HI269" s="4"/>
      <c r="HJ269" s="4"/>
      <c r="HK269" s="4"/>
      <c r="HL269" s="4"/>
      <c r="HM269" s="4"/>
      <c r="HN269" s="4"/>
      <c r="HO269" s="4"/>
      <c r="HP269" s="4"/>
      <c r="HQ269" s="4"/>
      <c r="HR269" s="4"/>
      <c r="HS269" s="4"/>
      <c r="HT269" s="4"/>
      <c r="HU269" s="4"/>
      <c r="HV269" s="4"/>
      <c r="HW269" s="4"/>
      <c r="HX269" s="4"/>
      <c r="HY269" s="4"/>
      <c r="HZ269" s="4"/>
      <c r="IA269" s="4"/>
      <c r="IB269" s="4"/>
      <c r="IC269" s="4"/>
      <c r="ID269" s="4"/>
      <c r="IE269" s="4"/>
      <c r="IF269" s="4"/>
      <c r="IG269" s="4"/>
      <c r="IH269" s="4"/>
      <c r="II269" s="4"/>
      <c r="IJ269" s="4"/>
      <c r="IK269" s="4"/>
      <c r="IL269" s="4"/>
      <c r="IM269" s="4"/>
      <c r="IN269" s="4"/>
      <c r="IO269" s="4"/>
      <c r="IP269" s="4"/>
      <c r="IQ269" s="4"/>
      <c r="IR269" s="4"/>
      <c r="IS269" s="4"/>
      <c r="IT269" s="4"/>
      <c r="IU269" s="4"/>
      <c r="IV269" s="4"/>
      <c r="IW269" s="4"/>
      <c r="IX269" s="4"/>
      <c r="IY269" s="4"/>
      <c r="IZ269" s="4"/>
      <c r="JA269" s="4"/>
      <c r="JB269" s="4"/>
      <c r="JC269" s="4"/>
      <c r="JD269" s="4"/>
      <c r="JE269" s="4"/>
      <c r="JF269" s="4"/>
      <c r="JG269" s="4"/>
      <c r="JH269" s="4"/>
      <c r="JI269" s="4"/>
      <c r="JJ269" s="4"/>
    </row>
    <row r="270" s="1" customFormat="1" spans="1:270">
      <c r="A270" s="4"/>
      <c r="B270" s="4"/>
      <c r="C270" s="4"/>
      <c r="D270" s="4"/>
      <c r="E270" s="4"/>
      <c r="F270" s="4"/>
      <c r="G270" s="4"/>
      <c r="H270" s="4"/>
      <c r="I270" s="4"/>
      <c r="J270" s="4"/>
      <c r="K270" s="4"/>
      <c r="L270" s="4"/>
      <c r="M270" s="4"/>
      <c r="N270" s="4"/>
      <c r="O270" s="4"/>
      <c r="P270" s="7"/>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c r="EE270" s="4"/>
      <c r="EF270" s="4"/>
      <c r="EG270" s="4"/>
      <c r="EH270" s="4"/>
      <c r="EI270" s="4"/>
      <c r="EJ270" s="4"/>
      <c r="EK270" s="4"/>
      <c r="EL270" s="4"/>
      <c r="EM270" s="4"/>
      <c r="EN270" s="4"/>
      <c r="EO270" s="4"/>
      <c r="EP270" s="4"/>
      <c r="EQ270" s="4"/>
      <c r="ER270" s="4"/>
      <c r="ES270" s="4"/>
      <c r="ET270" s="4"/>
      <c r="EU270" s="4"/>
      <c r="EV270" s="4"/>
      <c r="EW270" s="4"/>
      <c r="EX270" s="4"/>
      <c r="EY270" s="4"/>
      <c r="EZ270" s="4"/>
      <c r="FA270" s="4"/>
      <c r="FB270" s="4"/>
      <c r="FC270" s="4"/>
      <c r="FD270" s="4"/>
      <c r="FE270" s="4"/>
      <c r="FF270" s="4"/>
      <c r="FG270" s="4"/>
      <c r="FH270" s="4"/>
      <c r="FI270" s="4"/>
      <c r="FJ270" s="4"/>
      <c r="FK270" s="4"/>
      <c r="FL270" s="4"/>
      <c r="FM270" s="4"/>
      <c r="FN270" s="4"/>
      <c r="FO270" s="4"/>
      <c r="FP270" s="4"/>
      <c r="FQ270" s="4"/>
      <c r="FR270" s="4"/>
      <c r="FS270" s="4"/>
      <c r="FT270" s="4"/>
      <c r="FU270" s="4"/>
      <c r="FV270" s="4"/>
      <c r="FW270" s="4"/>
      <c r="FX270" s="4"/>
      <c r="FY270" s="4"/>
      <c r="FZ270" s="4"/>
      <c r="GA270" s="4"/>
      <c r="GB270" s="4"/>
      <c r="GC270" s="4"/>
      <c r="GD270" s="4"/>
      <c r="GE270" s="4"/>
      <c r="GF270" s="4"/>
      <c r="GG270" s="4"/>
      <c r="GH270" s="4"/>
      <c r="GI270" s="4"/>
      <c r="GJ270" s="4"/>
      <c r="GK270" s="4"/>
      <c r="GL270" s="4"/>
      <c r="GM270" s="4"/>
      <c r="GN270" s="4"/>
      <c r="GO270" s="4"/>
      <c r="GP270" s="4"/>
      <c r="GQ270" s="4"/>
      <c r="GR270" s="4"/>
      <c r="GS270" s="4"/>
      <c r="GT270" s="4"/>
      <c r="GU270" s="4"/>
      <c r="GV270" s="4"/>
      <c r="GW270" s="4"/>
      <c r="GX270" s="4"/>
      <c r="GY270" s="4"/>
      <c r="GZ270" s="4"/>
      <c r="HA270" s="4"/>
      <c r="HB270" s="4"/>
      <c r="HC270" s="4"/>
      <c r="HD270" s="4"/>
      <c r="HE270" s="4"/>
      <c r="HF270" s="4"/>
      <c r="HG270" s="4"/>
      <c r="HH270" s="4"/>
      <c r="HI270" s="4"/>
      <c r="HJ270" s="4"/>
      <c r="HK270" s="4"/>
      <c r="HL270" s="4"/>
      <c r="HM270" s="4"/>
      <c r="HN270" s="4"/>
      <c r="HO270" s="4"/>
      <c r="HP270" s="4"/>
      <c r="HQ270" s="4"/>
      <c r="HR270" s="4"/>
      <c r="HS270" s="4"/>
      <c r="HT270" s="4"/>
      <c r="HU270" s="4"/>
      <c r="HV270" s="4"/>
      <c r="HW270" s="4"/>
      <c r="HX270" s="4"/>
      <c r="HY270" s="4"/>
      <c r="HZ270" s="4"/>
      <c r="IA270" s="4"/>
      <c r="IB270" s="4"/>
      <c r="IC270" s="4"/>
      <c r="ID270" s="4"/>
      <c r="IE270" s="4"/>
      <c r="IF270" s="4"/>
      <c r="IG270" s="4"/>
      <c r="IH270" s="4"/>
      <c r="II270" s="4"/>
      <c r="IJ270" s="4"/>
      <c r="IK270" s="4"/>
      <c r="IL270" s="4"/>
      <c r="IM270" s="4"/>
      <c r="IN270" s="4"/>
      <c r="IO270" s="4"/>
      <c r="IP270" s="4"/>
      <c r="IQ270" s="4"/>
      <c r="IR270" s="4"/>
      <c r="IS270" s="4"/>
      <c r="IT270" s="4"/>
      <c r="IU270" s="4"/>
      <c r="IV270" s="4"/>
      <c r="IW270" s="4"/>
      <c r="IX270" s="4"/>
      <c r="IY270" s="4"/>
      <c r="IZ270" s="4"/>
      <c r="JA270" s="4"/>
      <c r="JB270" s="4"/>
      <c r="JC270" s="4"/>
      <c r="JD270" s="4"/>
      <c r="JE270" s="4"/>
      <c r="JF270" s="4"/>
      <c r="JG270" s="4"/>
      <c r="JH270" s="4"/>
      <c r="JI270" s="4"/>
      <c r="JJ270" s="4"/>
    </row>
    <row r="271" s="1" customFormat="1" spans="1:270">
      <c r="A271" s="4"/>
      <c r="B271" s="4"/>
      <c r="C271" s="4"/>
      <c r="D271" s="4"/>
      <c r="E271" s="4"/>
      <c r="F271" s="4"/>
      <c r="G271" s="4"/>
      <c r="H271" s="4"/>
      <c r="I271" s="4"/>
      <c r="J271" s="4"/>
      <c r="K271" s="4"/>
      <c r="L271" s="4"/>
      <c r="M271" s="4"/>
      <c r="N271" s="4"/>
      <c r="O271" s="4"/>
      <c r="P271" s="7"/>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c r="EE271" s="4"/>
      <c r="EF271" s="4"/>
      <c r="EG271" s="4"/>
      <c r="EH271" s="4"/>
      <c r="EI271" s="4"/>
      <c r="EJ271" s="4"/>
      <c r="EK271" s="4"/>
      <c r="EL271" s="4"/>
      <c r="EM271" s="4"/>
      <c r="EN271" s="4"/>
      <c r="EO271" s="4"/>
      <c r="EP271" s="4"/>
      <c r="EQ271" s="4"/>
      <c r="ER271" s="4"/>
      <c r="ES271" s="4"/>
      <c r="ET271" s="4"/>
      <c r="EU271" s="4"/>
      <c r="EV271" s="4"/>
      <c r="EW271" s="4"/>
      <c r="EX271" s="4"/>
      <c r="EY271" s="4"/>
      <c r="EZ271" s="4"/>
      <c r="FA271" s="4"/>
      <c r="FB271" s="4"/>
      <c r="FC271" s="4"/>
      <c r="FD271" s="4"/>
      <c r="FE271" s="4"/>
      <c r="FF271" s="4"/>
      <c r="FG271" s="4"/>
      <c r="FH271" s="4"/>
      <c r="FI271" s="4"/>
      <c r="FJ271" s="4"/>
      <c r="FK271" s="4"/>
      <c r="FL271" s="4"/>
      <c r="FM271" s="4"/>
      <c r="FN271" s="4"/>
      <c r="FO271" s="4"/>
      <c r="FP271" s="4"/>
      <c r="FQ271" s="4"/>
      <c r="FR271" s="4"/>
      <c r="FS271" s="4"/>
      <c r="FT271" s="4"/>
      <c r="FU271" s="4"/>
      <c r="FV271" s="4"/>
      <c r="FW271" s="4"/>
      <c r="FX271" s="4"/>
      <c r="FY271" s="4"/>
      <c r="FZ271" s="4"/>
      <c r="GA271" s="4"/>
      <c r="GB271" s="4"/>
      <c r="GC271" s="4"/>
      <c r="GD271" s="4"/>
      <c r="GE271" s="4"/>
      <c r="GF271" s="4"/>
      <c r="GG271" s="4"/>
      <c r="GH271" s="4"/>
      <c r="GI271" s="4"/>
      <c r="GJ271" s="4"/>
      <c r="GK271" s="4"/>
      <c r="GL271" s="4"/>
      <c r="GM271" s="4"/>
      <c r="GN271" s="4"/>
      <c r="GO271" s="4"/>
      <c r="GP271" s="4"/>
      <c r="GQ271" s="4"/>
      <c r="GR271" s="4"/>
      <c r="GS271" s="4"/>
      <c r="GT271" s="4"/>
      <c r="GU271" s="4"/>
      <c r="GV271" s="4"/>
      <c r="GW271" s="4"/>
      <c r="GX271" s="4"/>
      <c r="GY271" s="4"/>
      <c r="GZ271" s="4"/>
      <c r="HA271" s="4"/>
      <c r="HB271" s="4"/>
      <c r="HC271" s="4"/>
      <c r="HD271" s="4"/>
      <c r="HE271" s="4"/>
      <c r="HF271" s="4"/>
      <c r="HG271" s="4"/>
      <c r="HH271" s="4"/>
      <c r="HI271" s="4"/>
      <c r="HJ271" s="4"/>
      <c r="HK271" s="4"/>
      <c r="HL271" s="4"/>
      <c r="HM271" s="4"/>
      <c r="HN271" s="4"/>
      <c r="HO271" s="4"/>
      <c r="HP271" s="4"/>
      <c r="HQ271" s="4"/>
      <c r="HR271" s="4"/>
      <c r="HS271" s="4"/>
      <c r="HT271" s="4"/>
      <c r="HU271" s="4"/>
      <c r="HV271" s="4"/>
      <c r="HW271" s="4"/>
      <c r="HX271" s="4"/>
      <c r="HY271" s="4"/>
      <c r="HZ271" s="4"/>
      <c r="IA271" s="4"/>
      <c r="IB271" s="4"/>
      <c r="IC271" s="4"/>
      <c r="ID271" s="4"/>
      <c r="IE271" s="4"/>
      <c r="IF271" s="4"/>
      <c r="IG271" s="4"/>
      <c r="IH271" s="4"/>
      <c r="II271" s="4"/>
      <c r="IJ271" s="4"/>
      <c r="IK271" s="4"/>
      <c r="IL271" s="4"/>
      <c r="IM271" s="4"/>
      <c r="IN271" s="4"/>
      <c r="IO271" s="4"/>
      <c r="IP271" s="4"/>
      <c r="IQ271" s="4"/>
      <c r="IR271" s="4"/>
      <c r="IS271" s="4"/>
      <c r="IT271" s="4"/>
      <c r="IU271" s="4"/>
      <c r="IV271" s="4"/>
      <c r="IW271" s="4"/>
      <c r="IX271" s="4"/>
      <c r="IY271" s="4"/>
      <c r="IZ271" s="4"/>
      <c r="JA271" s="4"/>
      <c r="JB271" s="4"/>
      <c r="JC271" s="4"/>
      <c r="JD271" s="4"/>
      <c r="JE271" s="4"/>
      <c r="JF271" s="4"/>
      <c r="JG271" s="4"/>
      <c r="JH271" s="4"/>
      <c r="JI271" s="4"/>
      <c r="JJ271" s="4"/>
    </row>
    <row r="272" s="1" customFormat="1" spans="1:270">
      <c r="A272" s="4"/>
      <c r="B272" s="4"/>
      <c r="C272" s="4"/>
      <c r="D272" s="4"/>
      <c r="E272" s="4"/>
      <c r="F272" s="4"/>
      <c r="G272" s="4"/>
      <c r="H272" s="4"/>
      <c r="I272" s="4"/>
      <c r="J272" s="4"/>
      <c r="K272" s="4"/>
      <c r="L272" s="4"/>
      <c r="M272" s="4"/>
      <c r="N272" s="4"/>
      <c r="O272" s="4"/>
      <c r="P272" s="7"/>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c r="EE272" s="4"/>
      <c r="EF272" s="4"/>
      <c r="EG272" s="4"/>
      <c r="EH272" s="4"/>
      <c r="EI272" s="4"/>
      <c r="EJ272" s="4"/>
      <c r="EK272" s="4"/>
      <c r="EL272" s="4"/>
      <c r="EM272" s="4"/>
      <c r="EN272" s="4"/>
      <c r="EO272" s="4"/>
      <c r="EP272" s="4"/>
      <c r="EQ272" s="4"/>
      <c r="ER272" s="4"/>
      <c r="ES272" s="4"/>
      <c r="ET272" s="4"/>
      <c r="EU272" s="4"/>
      <c r="EV272" s="4"/>
      <c r="EW272" s="4"/>
      <c r="EX272" s="4"/>
      <c r="EY272" s="4"/>
      <c r="EZ272" s="4"/>
      <c r="FA272" s="4"/>
      <c r="FB272" s="4"/>
      <c r="FC272" s="4"/>
      <c r="FD272" s="4"/>
      <c r="FE272" s="4"/>
      <c r="FF272" s="4"/>
      <c r="FG272" s="4"/>
      <c r="FH272" s="4"/>
      <c r="FI272" s="4"/>
      <c r="FJ272" s="4"/>
      <c r="FK272" s="4"/>
      <c r="FL272" s="4"/>
      <c r="FM272" s="4"/>
      <c r="FN272" s="4"/>
      <c r="FO272" s="4"/>
      <c r="FP272" s="4"/>
      <c r="FQ272" s="4"/>
      <c r="FR272" s="4"/>
      <c r="FS272" s="4"/>
      <c r="FT272" s="4"/>
      <c r="FU272" s="4"/>
      <c r="FV272" s="4"/>
      <c r="FW272" s="4"/>
      <c r="FX272" s="4"/>
      <c r="FY272" s="4"/>
      <c r="FZ272" s="4"/>
      <c r="GA272" s="4"/>
      <c r="GB272" s="4"/>
      <c r="GC272" s="4"/>
      <c r="GD272" s="4"/>
      <c r="GE272" s="4"/>
      <c r="GF272" s="4"/>
      <c r="GG272" s="4"/>
      <c r="GH272" s="4"/>
      <c r="GI272" s="4"/>
      <c r="GJ272" s="4"/>
      <c r="GK272" s="4"/>
      <c r="GL272" s="4"/>
      <c r="GM272" s="4"/>
      <c r="GN272" s="4"/>
      <c r="GO272" s="4"/>
      <c r="GP272" s="4"/>
      <c r="GQ272" s="4"/>
      <c r="GR272" s="4"/>
      <c r="GS272" s="4"/>
      <c r="GT272" s="4"/>
      <c r="GU272" s="4"/>
      <c r="GV272" s="4"/>
      <c r="GW272" s="4"/>
      <c r="GX272" s="4"/>
      <c r="GY272" s="4"/>
      <c r="GZ272" s="4"/>
      <c r="HA272" s="4"/>
      <c r="HB272" s="4"/>
      <c r="HC272" s="4"/>
      <c r="HD272" s="4"/>
      <c r="HE272" s="4"/>
      <c r="HF272" s="4"/>
      <c r="HG272" s="4"/>
      <c r="HH272" s="4"/>
      <c r="HI272" s="4"/>
      <c r="HJ272" s="4"/>
      <c r="HK272" s="4"/>
      <c r="HL272" s="4"/>
      <c r="HM272" s="4"/>
      <c r="HN272" s="4"/>
      <c r="HO272" s="4"/>
      <c r="HP272" s="4"/>
      <c r="HQ272" s="4"/>
      <c r="HR272" s="4"/>
      <c r="HS272" s="4"/>
      <c r="HT272" s="4"/>
      <c r="HU272" s="4"/>
      <c r="HV272" s="4"/>
      <c r="HW272" s="4"/>
      <c r="HX272" s="4"/>
      <c r="HY272" s="4"/>
      <c r="HZ272" s="4"/>
      <c r="IA272" s="4"/>
      <c r="IB272" s="4"/>
      <c r="IC272" s="4"/>
      <c r="ID272" s="4"/>
      <c r="IE272" s="4"/>
      <c r="IF272" s="4"/>
      <c r="IG272" s="4"/>
      <c r="IH272" s="4"/>
      <c r="II272" s="4"/>
      <c r="IJ272" s="4"/>
      <c r="IK272" s="4"/>
      <c r="IL272" s="4"/>
      <c r="IM272" s="4"/>
      <c r="IN272" s="4"/>
      <c r="IO272" s="4"/>
      <c r="IP272" s="4"/>
      <c r="IQ272" s="4"/>
      <c r="IR272" s="4"/>
      <c r="IS272" s="4"/>
      <c r="IT272" s="4"/>
      <c r="IU272" s="4"/>
      <c r="IV272" s="4"/>
      <c r="IW272" s="4"/>
      <c r="IX272" s="4"/>
      <c r="IY272" s="4"/>
      <c r="IZ272" s="4"/>
      <c r="JA272" s="4"/>
      <c r="JB272" s="4"/>
      <c r="JC272" s="4"/>
      <c r="JD272" s="4"/>
      <c r="JE272" s="4"/>
      <c r="JF272" s="4"/>
      <c r="JG272" s="4"/>
      <c r="JH272" s="4"/>
      <c r="JI272" s="4"/>
      <c r="JJ272" s="4"/>
    </row>
    <row r="273" s="1" customFormat="1" spans="1:270">
      <c r="A273" s="4"/>
      <c r="B273" s="4"/>
      <c r="C273" s="4"/>
      <c r="D273" s="4"/>
      <c r="E273" s="4"/>
      <c r="F273" s="4"/>
      <c r="G273" s="4"/>
      <c r="H273" s="4"/>
      <c r="I273" s="4"/>
      <c r="J273" s="4"/>
      <c r="K273" s="4"/>
      <c r="L273" s="4"/>
      <c r="M273" s="4"/>
      <c r="N273" s="4"/>
      <c r="O273" s="4"/>
      <c r="P273" s="7"/>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c r="EE273" s="4"/>
      <c r="EF273" s="4"/>
      <c r="EG273" s="4"/>
      <c r="EH273" s="4"/>
      <c r="EI273" s="4"/>
      <c r="EJ273" s="4"/>
      <c r="EK273" s="4"/>
      <c r="EL273" s="4"/>
      <c r="EM273" s="4"/>
      <c r="EN273" s="4"/>
      <c r="EO273" s="4"/>
      <c r="EP273" s="4"/>
      <c r="EQ273" s="4"/>
      <c r="ER273" s="4"/>
      <c r="ES273" s="4"/>
      <c r="ET273" s="4"/>
      <c r="EU273" s="4"/>
      <c r="EV273" s="4"/>
      <c r="EW273" s="4"/>
      <c r="EX273" s="4"/>
      <c r="EY273" s="4"/>
      <c r="EZ273" s="4"/>
      <c r="FA273" s="4"/>
      <c r="FB273" s="4"/>
      <c r="FC273" s="4"/>
      <c r="FD273" s="4"/>
      <c r="FE273" s="4"/>
      <c r="FF273" s="4"/>
      <c r="FG273" s="4"/>
      <c r="FH273" s="4"/>
      <c r="FI273" s="4"/>
      <c r="FJ273" s="4"/>
      <c r="FK273" s="4"/>
      <c r="FL273" s="4"/>
      <c r="FM273" s="4"/>
      <c r="FN273" s="4"/>
      <c r="FO273" s="4"/>
      <c r="FP273" s="4"/>
      <c r="FQ273" s="4"/>
      <c r="FR273" s="4"/>
      <c r="FS273" s="4"/>
      <c r="FT273" s="4"/>
      <c r="FU273" s="4"/>
      <c r="FV273" s="4"/>
      <c r="FW273" s="4"/>
      <c r="FX273" s="4"/>
      <c r="FY273" s="4"/>
      <c r="FZ273" s="4"/>
      <c r="GA273" s="4"/>
      <c r="GB273" s="4"/>
      <c r="GC273" s="4"/>
      <c r="GD273" s="4"/>
      <c r="GE273" s="4"/>
      <c r="GF273" s="4"/>
      <c r="GG273" s="4"/>
      <c r="GH273" s="4"/>
      <c r="GI273" s="4"/>
      <c r="GJ273" s="4"/>
      <c r="GK273" s="4"/>
      <c r="GL273" s="4"/>
      <c r="GM273" s="4"/>
      <c r="GN273" s="4"/>
      <c r="GO273" s="4"/>
      <c r="GP273" s="4"/>
      <c r="GQ273" s="4"/>
      <c r="GR273" s="4"/>
      <c r="GS273" s="4"/>
      <c r="GT273" s="4"/>
      <c r="GU273" s="4"/>
      <c r="GV273" s="4"/>
      <c r="GW273" s="4"/>
      <c r="GX273" s="4"/>
      <c r="GY273" s="4"/>
      <c r="GZ273" s="4"/>
      <c r="HA273" s="4"/>
      <c r="HB273" s="4"/>
      <c r="HC273" s="4"/>
      <c r="HD273" s="4"/>
      <c r="HE273" s="4"/>
      <c r="HF273" s="4"/>
      <c r="HG273" s="4"/>
      <c r="HH273" s="4"/>
      <c r="HI273" s="4"/>
      <c r="HJ273" s="4"/>
      <c r="HK273" s="4"/>
      <c r="HL273" s="4"/>
      <c r="HM273" s="4"/>
      <c r="HN273" s="4"/>
      <c r="HO273" s="4"/>
      <c r="HP273" s="4"/>
      <c r="HQ273" s="4"/>
      <c r="HR273" s="4"/>
      <c r="HS273" s="4"/>
      <c r="HT273" s="4"/>
      <c r="HU273" s="4"/>
      <c r="HV273" s="4"/>
      <c r="HW273" s="4"/>
      <c r="HX273" s="4"/>
      <c r="HY273" s="4"/>
      <c r="HZ273" s="4"/>
      <c r="IA273" s="4"/>
      <c r="IB273" s="4"/>
      <c r="IC273" s="4"/>
      <c r="ID273" s="4"/>
      <c r="IE273" s="4"/>
      <c r="IF273" s="4"/>
      <c r="IG273" s="4"/>
      <c r="IH273" s="4"/>
      <c r="II273" s="4"/>
      <c r="IJ273" s="4"/>
      <c r="IK273" s="4"/>
      <c r="IL273" s="4"/>
      <c r="IM273" s="4"/>
      <c r="IN273" s="4"/>
      <c r="IO273" s="4"/>
      <c r="IP273" s="4"/>
      <c r="IQ273" s="4"/>
      <c r="IR273" s="4"/>
      <c r="IS273" s="4"/>
      <c r="IT273" s="4"/>
      <c r="IU273" s="4"/>
      <c r="IV273" s="4"/>
      <c r="IW273" s="4"/>
      <c r="IX273" s="4"/>
      <c r="IY273" s="4"/>
      <c r="IZ273" s="4"/>
      <c r="JA273" s="4"/>
      <c r="JB273" s="4"/>
      <c r="JC273" s="4"/>
      <c r="JD273" s="4"/>
      <c r="JE273" s="4"/>
      <c r="JF273" s="4"/>
      <c r="JG273" s="4"/>
      <c r="JH273" s="4"/>
      <c r="JI273" s="4"/>
      <c r="JJ273" s="4"/>
    </row>
    <row r="274" s="1" customFormat="1" spans="1:270">
      <c r="A274" s="4"/>
      <c r="B274" s="4"/>
      <c r="C274" s="4"/>
      <c r="D274" s="4"/>
      <c r="E274" s="4"/>
      <c r="F274" s="4"/>
      <c r="G274" s="4"/>
      <c r="H274" s="4"/>
      <c r="I274" s="4"/>
      <c r="J274" s="4"/>
      <c r="K274" s="4"/>
      <c r="L274" s="4"/>
      <c r="M274" s="4"/>
      <c r="N274" s="4"/>
      <c r="O274" s="4"/>
      <c r="P274" s="7"/>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c r="FL274" s="4"/>
      <c r="FM274" s="4"/>
      <c r="FN274" s="4"/>
      <c r="FO274" s="4"/>
      <c r="FP274" s="4"/>
      <c r="FQ274" s="4"/>
      <c r="FR274" s="4"/>
      <c r="FS274" s="4"/>
      <c r="FT274" s="4"/>
      <c r="FU274" s="4"/>
      <c r="FV274" s="4"/>
      <c r="FW274" s="4"/>
      <c r="FX274" s="4"/>
      <c r="FY274" s="4"/>
      <c r="FZ274" s="4"/>
      <c r="GA274" s="4"/>
      <c r="GB274" s="4"/>
      <c r="GC274" s="4"/>
      <c r="GD274" s="4"/>
      <c r="GE274" s="4"/>
      <c r="GF274" s="4"/>
      <c r="GG274" s="4"/>
      <c r="GH274" s="4"/>
      <c r="GI274" s="4"/>
      <c r="GJ274" s="4"/>
      <c r="GK274" s="4"/>
      <c r="GL274" s="4"/>
      <c r="GM274" s="4"/>
      <c r="GN274" s="4"/>
      <c r="GO274" s="4"/>
      <c r="GP274" s="4"/>
      <c r="GQ274" s="4"/>
      <c r="GR274" s="4"/>
      <c r="GS274" s="4"/>
      <c r="GT274" s="4"/>
      <c r="GU274" s="4"/>
      <c r="GV274" s="4"/>
      <c r="GW274" s="4"/>
      <c r="GX274" s="4"/>
      <c r="GY274" s="4"/>
      <c r="GZ274" s="4"/>
      <c r="HA274" s="4"/>
      <c r="HB274" s="4"/>
      <c r="HC274" s="4"/>
      <c r="HD274" s="4"/>
      <c r="HE274" s="4"/>
      <c r="HF274" s="4"/>
      <c r="HG274" s="4"/>
      <c r="HH274" s="4"/>
      <c r="HI274" s="4"/>
      <c r="HJ274" s="4"/>
      <c r="HK274" s="4"/>
      <c r="HL274" s="4"/>
      <c r="HM274" s="4"/>
      <c r="HN274" s="4"/>
      <c r="HO274" s="4"/>
      <c r="HP274" s="4"/>
      <c r="HQ274" s="4"/>
      <c r="HR274" s="4"/>
      <c r="HS274" s="4"/>
      <c r="HT274" s="4"/>
      <c r="HU274" s="4"/>
      <c r="HV274" s="4"/>
      <c r="HW274" s="4"/>
      <c r="HX274" s="4"/>
      <c r="HY274" s="4"/>
      <c r="HZ274" s="4"/>
      <c r="IA274" s="4"/>
      <c r="IB274" s="4"/>
      <c r="IC274" s="4"/>
      <c r="ID274" s="4"/>
      <c r="IE274" s="4"/>
      <c r="IF274" s="4"/>
      <c r="IG274" s="4"/>
      <c r="IH274" s="4"/>
      <c r="II274" s="4"/>
      <c r="IJ274" s="4"/>
      <c r="IK274" s="4"/>
      <c r="IL274" s="4"/>
      <c r="IM274" s="4"/>
      <c r="IN274" s="4"/>
      <c r="IO274" s="4"/>
      <c r="IP274" s="4"/>
      <c r="IQ274" s="4"/>
      <c r="IR274" s="4"/>
      <c r="IS274" s="4"/>
      <c r="IT274" s="4"/>
      <c r="IU274" s="4"/>
      <c r="IV274" s="4"/>
      <c r="IW274" s="4"/>
      <c r="IX274" s="4"/>
      <c r="IY274" s="4"/>
      <c r="IZ274" s="4"/>
      <c r="JA274" s="4"/>
      <c r="JB274" s="4"/>
      <c r="JC274" s="4"/>
      <c r="JD274" s="4"/>
      <c r="JE274" s="4"/>
      <c r="JF274" s="4"/>
      <c r="JG274" s="4"/>
      <c r="JH274" s="4"/>
      <c r="JI274" s="4"/>
      <c r="JJ274" s="4"/>
    </row>
    <row r="275" s="1" customFormat="1" spans="1:270">
      <c r="A275" s="4"/>
      <c r="B275" s="4"/>
      <c r="C275" s="4"/>
      <c r="D275" s="4"/>
      <c r="E275" s="4"/>
      <c r="F275" s="4"/>
      <c r="G275" s="4"/>
      <c r="H275" s="4"/>
      <c r="I275" s="4"/>
      <c r="J275" s="4"/>
      <c r="K275" s="4"/>
      <c r="L275" s="4"/>
      <c r="M275" s="4"/>
      <c r="N275" s="4"/>
      <c r="O275" s="4"/>
      <c r="P275" s="7"/>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c r="FL275" s="4"/>
      <c r="FM275" s="4"/>
      <c r="FN275" s="4"/>
      <c r="FO275" s="4"/>
      <c r="FP275" s="4"/>
      <c r="FQ275" s="4"/>
      <c r="FR275" s="4"/>
      <c r="FS275" s="4"/>
      <c r="FT275" s="4"/>
      <c r="FU275" s="4"/>
      <c r="FV275" s="4"/>
      <c r="FW275" s="4"/>
      <c r="FX275" s="4"/>
      <c r="FY275" s="4"/>
      <c r="FZ275" s="4"/>
      <c r="GA275" s="4"/>
      <c r="GB275" s="4"/>
      <c r="GC275" s="4"/>
      <c r="GD275" s="4"/>
      <c r="GE275" s="4"/>
      <c r="GF275" s="4"/>
      <c r="GG275" s="4"/>
      <c r="GH275" s="4"/>
      <c r="GI275" s="4"/>
      <c r="GJ275" s="4"/>
      <c r="GK275" s="4"/>
      <c r="GL275" s="4"/>
      <c r="GM275" s="4"/>
      <c r="GN275" s="4"/>
      <c r="GO275" s="4"/>
      <c r="GP275" s="4"/>
      <c r="GQ275" s="4"/>
      <c r="GR275" s="4"/>
      <c r="GS275" s="4"/>
      <c r="GT275" s="4"/>
      <c r="GU275" s="4"/>
      <c r="GV275" s="4"/>
      <c r="GW275" s="4"/>
      <c r="GX275" s="4"/>
      <c r="GY275" s="4"/>
      <c r="GZ275" s="4"/>
      <c r="HA275" s="4"/>
      <c r="HB275" s="4"/>
      <c r="HC275" s="4"/>
      <c r="HD275" s="4"/>
      <c r="HE275" s="4"/>
      <c r="HF275" s="4"/>
      <c r="HG275" s="4"/>
      <c r="HH275" s="4"/>
      <c r="HI275" s="4"/>
      <c r="HJ275" s="4"/>
      <c r="HK275" s="4"/>
      <c r="HL275" s="4"/>
      <c r="HM275" s="4"/>
      <c r="HN275" s="4"/>
      <c r="HO275" s="4"/>
      <c r="HP275" s="4"/>
      <c r="HQ275" s="4"/>
      <c r="HR275" s="4"/>
      <c r="HS275" s="4"/>
      <c r="HT275" s="4"/>
      <c r="HU275" s="4"/>
      <c r="HV275" s="4"/>
      <c r="HW275" s="4"/>
      <c r="HX275" s="4"/>
      <c r="HY275" s="4"/>
      <c r="HZ275" s="4"/>
      <c r="IA275" s="4"/>
      <c r="IB275" s="4"/>
      <c r="IC275" s="4"/>
      <c r="ID275" s="4"/>
      <c r="IE275" s="4"/>
      <c r="IF275" s="4"/>
      <c r="IG275" s="4"/>
      <c r="IH275" s="4"/>
      <c r="II275" s="4"/>
      <c r="IJ275" s="4"/>
      <c r="IK275" s="4"/>
      <c r="IL275" s="4"/>
      <c r="IM275" s="4"/>
      <c r="IN275" s="4"/>
      <c r="IO275" s="4"/>
      <c r="IP275" s="4"/>
      <c r="IQ275" s="4"/>
      <c r="IR275" s="4"/>
      <c r="IS275" s="4"/>
      <c r="IT275" s="4"/>
      <c r="IU275" s="4"/>
      <c r="IV275" s="4"/>
      <c r="IW275" s="4"/>
      <c r="IX275" s="4"/>
      <c r="IY275" s="4"/>
      <c r="IZ275" s="4"/>
      <c r="JA275" s="4"/>
      <c r="JB275" s="4"/>
      <c r="JC275" s="4"/>
      <c r="JD275" s="4"/>
      <c r="JE275" s="4"/>
      <c r="JF275" s="4"/>
      <c r="JG275" s="4"/>
      <c r="JH275" s="4"/>
      <c r="JI275" s="4"/>
      <c r="JJ275" s="4"/>
    </row>
    <row r="276" s="1" customFormat="1" spans="1:270">
      <c r="A276" s="4"/>
      <c r="B276" s="4"/>
      <c r="C276" s="4"/>
      <c r="D276" s="4"/>
      <c r="E276" s="4"/>
      <c r="F276" s="4"/>
      <c r="G276" s="4"/>
      <c r="H276" s="4"/>
      <c r="I276" s="4"/>
      <c r="J276" s="4"/>
      <c r="K276" s="4"/>
      <c r="L276" s="4"/>
      <c r="M276" s="4"/>
      <c r="N276" s="4"/>
      <c r="O276" s="4"/>
      <c r="P276" s="7"/>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c r="FL276" s="4"/>
      <c r="FM276" s="4"/>
      <c r="FN276" s="4"/>
      <c r="FO276" s="4"/>
      <c r="FP276" s="4"/>
      <c r="FQ276" s="4"/>
      <c r="FR276" s="4"/>
      <c r="FS276" s="4"/>
      <c r="FT276" s="4"/>
      <c r="FU276" s="4"/>
      <c r="FV276" s="4"/>
      <c r="FW276" s="4"/>
      <c r="FX276" s="4"/>
      <c r="FY276" s="4"/>
      <c r="FZ276" s="4"/>
      <c r="GA276" s="4"/>
      <c r="GB276" s="4"/>
      <c r="GC276" s="4"/>
      <c r="GD276" s="4"/>
      <c r="GE276" s="4"/>
      <c r="GF276" s="4"/>
      <c r="GG276" s="4"/>
      <c r="GH276" s="4"/>
      <c r="GI276" s="4"/>
      <c r="GJ276" s="4"/>
      <c r="GK276" s="4"/>
      <c r="GL276" s="4"/>
      <c r="GM276" s="4"/>
      <c r="GN276" s="4"/>
      <c r="GO276" s="4"/>
      <c r="GP276" s="4"/>
      <c r="GQ276" s="4"/>
      <c r="GR276" s="4"/>
      <c r="GS276" s="4"/>
      <c r="GT276" s="4"/>
      <c r="GU276" s="4"/>
      <c r="GV276" s="4"/>
      <c r="GW276" s="4"/>
      <c r="GX276" s="4"/>
      <c r="GY276" s="4"/>
      <c r="GZ276" s="4"/>
      <c r="HA276" s="4"/>
      <c r="HB276" s="4"/>
      <c r="HC276" s="4"/>
      <c r="HD276" s="4"/>
      <c r="HE276" s="4"/>
      <c r="HF276" s="4"/>
      <c r="HG276" s="4"/>
      <c r="HH276" s="4"/>
      <c r="HI276" s="4"/>
      <c r="HJ276" s="4"/>
      <c r="HK276" s="4"/>
      <c r="HL276" s="4"/>
      <c r="HM276" s="4"/>
      <c r="HN276" s="4"/>
      <c r="HO276" s="4"/>
      <c r="HP276" s="4"/>
      <c r="HQ276" s="4"/>
      <c r="HR276" s="4"/>
      <c r="HS276" s="4"/>
      <c r="HT276" s="4"/>
      <c r="HU276" s="4"/>
      <c r="HV276" s="4"/>
      <c r="HW276" s="4"/>
      <c r="HX276" s="4"/>
      <c r="HY276" s="4"/>
      <c r="HZ276" s="4"/>
      <c r="IA276" s="4"/>
      <c r="IB276" s="4"/>
      <c r="IC276" s="4"/>
      <c r="ID276" s="4"/>
      <c r="IE276" s="4"/>
      <c r="IF276" s="4"/>
      <c r="IG276" s="4"/>
      <c r="IH276" s="4"/>
      <c r="II276" s="4"/>
      <c r="IJ276" s="4"/>
      <c r="IK276" s="4"/>
      <c r="IL276" s="4"/>
      <c r="IM276" s="4"/>
      <c r="IN276" s="4"/>
      <c r="IO276" s="4"/>
      <c r="IP276" s="4"/>
      <c r="IQ276" s="4"/>
      <c r="IR276" s="4"/>
      <c r="IS276" s="4"/>
      <c r="IT276" s="4"/>
      <c r="IU276" s="4"/>
      <c r="IV276" s="4"/>
      <c r="IW276" s="4"/>
      <c r="IX276" s="4"/>
      <c r="IY276" s="4"/>
      <c r="IZ276" s="4"/>
      <c r="JA276" s="4"/>
      <c r="JB276" s="4"/>
      <c r="JC276" s="4"/>
      <c r="JD276" s="4"/>
      <c r="JE276" s="4"/>
      <c r="JF276" s="4"/>
      <c r="JG276" s="4"/>
      <c r="JH276" s="4"/>
      <c r="JI276" s="4"/>
      <c r="JJ276" s="4"/>
    </row>
    <row r="277" s="1" customFormat="1" spans="1:270">
      <c r="A277" s="4"/>
      <c r="B277" s="4"/>
      <c r="C277" s="4"/>
      <c r="D277" s="4"/>
      <c r="E277" s="4"/>
      <c r="F277" s="4"/>
      <c r="G277" s="4"/>
      <c r="H277" s="4"/>
      <c r="I277" s="4"/>
      <c r="J277" s="4"/>
      <c r="K277" s="4"/>
      <c r="L277" s="4"/>
      <c r="M277" s="4"/>
      <c r="N277" s="4"/>
      <c r="O277" s="4"/>
      <c r="P277" s="7"/>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c r="FL277" s="4"/>
      <c r="FM277" s="4"/>
      <c r="FN277" s="4"/>
      <c r="FO277" s="4"/>
      <c r="FP277" s="4"/>
      <c r="FQ277" s="4"/>
      <c r="FR277" s="4"/>
      <c r="FS277" s="4"/>
      <c r="FT277" s="4"/>
      <c r="FU277" s="4"/>
      <c r="FV277" s="4"/>
      <c r="FW277" s="4"/>
      <c r="FX277" s="4"/>
      <c r="FY277" s="4"/>
      <c r="FZ277" s="4"/>
      <c r="GA277" s="4"/>
      <c r="GB277" s="4"/>
      <c r="GC277" s="4"/>
      <c r="GD277" s="4"/>
      <c r="GE277" s="4"/>
      <c r="GF277" s="4"/>
      <c r="GG277" s="4"/>
      <c r="GH277" s="4"/>
      <c r="GI277" s="4"/>
      <c r="GJ277" s="4"/>
      <c r="GK277" s="4"/>
      <c r="GL277" s="4"/>
      <c r="GM277" s="4"/>
      <c r="GN277" s="4"/>
      <c r="GO277" s="4"/>
      <c r="GP277" s="4"/>
      <c r="GQ277" s="4"/>
      <c r="GR277" s="4"/>
      <c r="GS277" s="4"/>
      <c r="GT277" s="4"/>
      <c r="GU277" s="4"/>
      <c r="GV277" s="4"/>
      <c r="GW277" s="4"/>
      <c r="GX277" s="4"/>
      <c r="GY277" s="4"/>
      <c r="GZ277" s="4"/>
      <c r="HA277" s="4"/>
      <c r="HB277" s="4"/>
      <c r="HC277" s="4"/>
      <c r="HD277" s="4"/>
      <c r="HE277" s="4"/>
      <c r="HF277" s="4"/>
      <c r="HG277" s="4"/>
      <c r="HH277" s="4"/>
      <c r="HI277" s="4"/>
      <c r="HJ277" s="4"/>
      <c r="HK277" s="4"/>
      <c r="HL277" s="4"/>
      <c r="HM277" s="4"/>
      <c r="HN277" s="4"/>
      <c r="HO277" s="4"/>
      <c r="HP277" s="4"/>
      <c r="HQ277" s="4"/>
      <c r="HR277" s="4"/>
      <c r="HS277" s="4"/>
      <c r="HT277" s="4"/>
      <c r="HU277" s="4"/>
      <c r="HV277" s="4"/>
      <c r="HW277" s="4"/>
      <c r="HX277" s="4"/>
      <c r="HY277" s="4"/>
      <c r="HZ277" s="4"/>
      <c r="IA277" s="4"/>
      <c r="IB277" s="4"/>
      <c r="IC277" s="4"/>
      <c r="ID277" s="4"/>
      <c r="IE277" s="4"/>
      <c r="IF277" s="4"/>
      <c r="IG277" s="4"/>
      <c r="IH277" s="4"/>
      <c r="II277" s="4"/>
      <c r="IJ277" s="4"/>
      <c r="IK277" s="4"/>
      <c r="IL277" s="4"/>
      <c r="IM277" s="4"/>
      <c r="IN277" s="4"/>
      <c r="IO277" s="4"/>
      <c r="IP277" s="4"/>
      <c r="IQ277" s="4"/>
      <c r="IR277" s="4"/>
      <c r="IS277" s="4"/>
      <c r="IT277" s="4"/>
      <c r="IU277" s="4"/>
      <c r="IV277" s="4"/>
      <c r="IW277" s="4"/>
      <c r="IX277" s="4"/>
      <c r="IY277" s="4"/>
      <c r="IZ277" s="4"/>
      <c r="JA277" s="4"/>
      <c r="JB277" s="4"/>
      <c r="JC277" s="4"/>
      <c r="JD277" s="4"/>
      <c r="JE277" s="4"/>
      <c r="JF277" s="4"/>
      <c r="JG277" s="4"/>
      <c r="JH277" s="4"/>
      <c r="JI277" s="4"/>
      <c r="JJ277" s="4"/>
    </row>
    <row r="278" s="1" customFormat="1" spans="1:270">
      <c r="A278" s="4"/>
      <c r="B278" s="4"/>
      <c r="C278" s="4"/>
      <c r="D278" s="4"/>
      <c r="E278" s="4"/>
      <c r="F278" s="4"/>
      <c r="G278" s="4"/>
      <c r="H278" s="4"/>
      <c r="I278" s="4"/>
      <c r="J278" s="4"/>
      <c r="K278" s="4"/>
      <c r="L278" s="4"/>
      <c r="M278" s="4"/>
      <c r="N278" s="4"/>
      <c r="O278" s="4"/>
      <c r="P278" s="7"/>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c r="FL278" s="4"/>
      <c r="FM278" s="4"/>
      <c r="FN278" s="4"/>
      <c r="FO278" s="4"/>
      <c r="FP278" s="4"/>
      <c r="FQ278" s="4"/>
      <c r="FR278" s="4"/>
      <c r="FS278" s="4"/>
      <c r="FT278" s="4"/>
      <c r="FU278" s="4"/>
      <c r="FV278" s="4"/>
      <c r="FW278" s="4"/>
      <c r="FX278" s="4"/>
      <c r="FY278" s="4"/>
      <c r="FZ278" s="4"/>
      <c r="GA278" s="4"/>
      <c r="GB278" s="4"/>
      <c r="GC278" s="4"/>
      <c r="GD278" s="4"/>
      <c r="GE278" s="4"/>
      <c r="GF278" s="4"/>
      <c r="GG278" s="4"/>
      <c r="GH278" s="4"/>
      <c r="GI278" s="4"/>
      <c r="GJ278" s="4"/>
      <c r="GK278" s="4"/>
      <c r="GL278" s="4"/>
      <c r="GM278" s="4"/>
      <c r="GN278" s="4"/>
      <c r="GO278" s="4"/>
      <c r="GP278" s="4"/>
      <c r="GQ278" s="4"/>
      <c r="GR278" s="4"/>
      <c r="GS278" s="4"/>
      <c r="GT278" s="4"/>
      <c r="GU278" s="4"/>
      <c r="GV278" s="4"/>
      <c r="GW278" s="4"/>
      <c r="GX278" s="4"/>
      <c r="GY278" s="4"/>
      <c r="GZ278" s="4"/>
      <c r="HA278" s="4"/>
      <c r="HB278" s="4"/>
      <c r="HC278" s="4"/>
      <c r="HD278" s="4"/>
      <c r="HE278" s="4"/>
      <c r="HF278" s="4"/>
      <c r="HG278" s="4"/>
      <c r="HH278" s="4"/>
      <c r="HI278" s="4"/>
      <c r="HJ278" s="4"/>
      <c r="HK278" s="4"/>
      <c r="HL278" s="4"/>
      <c r="HM278" s="4"/>
      <c r="HN278" s="4"/>
      <c r="HO278" s="4"/>
      <c r="HP278" s="4"/>
      <c r="HQ278" s="4"/>
      <c r="HR278" s="4"/>
      <c r="HS278" s="4"/>
      <c r="HT278" s="4"/>
      <c r="HU278" s="4"/>
      <c r="HV278" s="4"/>
      <c r="HW278" s="4"/>
      <c r="HX278" s="4"/>
      <c r="HY278" s="4"/>
      <c r="HZ278" s="4"/>
      <c r="IA278" s="4"/>
      <c r="IB278" s="4"/>
      <c r="IC278" s="4"/>
      <c r="ID278" s="4"/>
      <c r="IE278" s="4"/>
      <c r="IF278" s="4"/>
      <c r="IG278" s="4"/>
      <c r="IH278" s="4"/>
      <c r="II278" s="4"/>
      <c r="IJ278" s="4"/>
      <c r="IK278" s="4"/>
      <c r="IL278" s="4"/>
      <c r="IM278" s="4"/>
      <c r="IN278" s="4"/>
      <c r="IO278" s="4"/>
      <c r="IP278" s="4"/>
      <c r="IQ278" s="4"/>
      <c r="IR278" s="4"/>
      <c r="IS278" s="4"/>
      <c r="IT278" s="4"/>
      <c r="IU278" s="4"/>
      <c r="IV278" s="4"/>
      <c r="IW278" s="4"/>
      <c r="IX278" s="4"/>
      <c r="IY278" s="4"/>
      <c r="IZ278" s="4"/>
      <c r="JA278" s="4"/>
      <c r="JB278" s="4"/>
      <c r="JC278" s="4"/>
      <c r="JD278" s="4"/>
      <c r="JE278" s="4"/>
      <c r="JF278" s="4"/>
      <c r="JG278" s="4"/>
      <c r="JH278" s="4"/>
      <c r="JI278" s="4"/>
      <c r="JJ278" s="4"/>
    </row>
    <row r="279" s="1" customFormat="1" spans="1:270">
      <c r="A279" s="4"/>
      <c r="B279" s="4"/>
      <c r="C279" s="4"/>
      <c r="D279" s="4"/>
      <c r="E279" s="4"/>
      <c r="F279" s="4"/>
      <c r="G279" s="4"/>
      <c r="H279" s="4"/>
      <c r="I279" s="4"/>
      <c r="J279" s="4"/>
      <c r="K279" s="4"/>
      <c r="L279" s="4"/>
      <c r="M279" s="4"/>
      <c r="N279" s="4"/>
      <c r="O279" s="4"/>
      <c r="P279" s="7"/>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c r="FL279" s="4"/>
      <c r="FM279" s="4"/>
      <c r="FN279" s="4"/>
      <c r="FO279" s="4"/>
      <c r="FP279" s="4"/>
      <c r="FQ279" s="4"/>
      <c r="FR279" s="4"/>
      <c r="FS279" s="4"/>
      <c r="FT279" s="4"/>
      <c r="FU279" s="4"/>
      <c r="FV279" s="4"/>
      <c r="FW279" s="4"/>
      <c r="FX279" s="4"/>
      <c r="FY279" s="4"/>
      <c r="FZ279" s="4"/>
      <c r="GA279" s="4"/>
      <c r="GB279" s="4"/>
      <c r="GC279" s="4"/>
      <c r="GD279" s="4"/>
      <c r="GE279" s="4"/>
      <c r="GF279" s="4"/>
      <c r="GG279" s="4"/>
      <c r="GH279" s="4"/>
      <c r="GI279" s="4"/>
      <c r="GJ279" s="4"/>
      <c r="GK279" s="4"/>
      <c r="GL279" s="4"/>
      <c r="GM279" s="4"/>
      <c r="GN279" s="4"/>
      <c r="GO279" s="4"/>
      <c r="GP279" s="4"/>
      <c r="GQ279" s="4"/>
      <c r="GR279" s="4"/>
      <c r="GS279" s="4"/>
      <c r="GT279" s="4"/>
      <c r="GU279" s="4"/>
      <c r="GV279" s="4"/>
      <c r="GW279" s="4"/>
      <c r="GX279" s="4"/>
      <c r="GY279" s="4"/>
      <c r="GZ279" s="4"/>
      <c r="HA279" s="4"/>
      <c r="HB279" s="4"/>
      <c r="HC279" s="4"/>
      <c r="HD279" s="4"/>
      <c r="HE279" s="4"/>
      <c r="HF279" s="4"/>
      <c r="HG279" s="4"/>
      <c r="HH279" s="4"/>
      <c r="HI279" s="4"/>
      <c r="HJ279" s="4"/>
      <c r="HK279" s="4"/>
      <c r="HL279" s="4"/>
      <c r="HM279" s="4"/>
      <c r="HN279" s="4"/>
      <c r="HO279" s="4"/>
      <c r="HP279" s="4"/>
      <c r="HQ279" s="4"/>
      <c r="HR279" s="4"/>
      <c r="HS279" s="4"/>
      <c r="HT279" s="4"/>
      <c r="HU279" s="4"/>
      <c r="HV279" s="4"/>
      <c r="HW279" s="4"/>
      <c r="HX279" s="4"/>
      <c r="HY279" s="4"/>
      <c r="HZ279" s="4"/>
      <c r="IA279" s="4"/>
      <c r="IB279" s="4"/>
      <c r="IC279" s="4"/>
      <c r="ID279" s="4"/>
      <c r="IE279" s="4"/>
      <c r="IF279" s="4"/>
      <c r="IG279" s="4"/>
      <c r="IH279" s="4"/>
      <c r="II279" s="4"/>
      <c r="IJ279" s="4"/>
      <c r="IK279" s="4"/>
      <c r="IL279" s="4"/>
      <c r="IM279" s="4"/>
      <c r="IN279" s="4"/>
      <c r="IO279" s="4"/>
      <c r="IP279" s="4"/>
      <c r="IQ279" s="4"/>
      <c r="IR279" s="4"/>
      <c r="IS279" s="4"/>
      <c r="IT279" s="4"/>
      <c r="IU279" s="4"/>
      <c r="IV279" s="4"/>
      <c r="IW279" s="4"/>
      <c r="IX279" s="4"/>
      <c r="IY279" s="4"/>
      <c r="IZ279" s="4"/>
      <c r="JA279" s="4"/>
      <c r="JB279" s="4"/>
      <c r="JC279" s="4"/>
      <c r="JD279" s="4"/>
      <c r="JE279" s="4"/>
      <c r="JF279" s="4"/>
      <c r="JG279" s="4"/>
      <c r="JH279" s="4"/>
      <c r="JI279" s="4"/>
      <c r="JJ279" s="4"/>
    </row>
    <row r="280" s="1" customFormat="1" spans="1:270">
      <c r="A280" s="4"/>
      <c r="B280" s="4"/>
      <c r="C280" s="4"/>
      <c r="D280" s="4"/>
      <c r="E280" s="4"/>
      <c r="F280" s="4"/>
      <c r="G280" s="4"/>
      <c r="H280" s="4"/>
      <c r="I280" s="4"/>
      <c r="J280" s="4"/>
      <c r="K280" s="4"/>
      <c r="L280" s="4"/>
      <c r="M280" s="4"/>
      <c r="N280" s="4"/>
      <c r="O280" s="4"/>
      <c r="P280" s="7"/>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c r="EE280" s="4"/>
      <c r="EF280" s="4"/>
      <c r="EG280" s="4"/>
      <c r="EH280" s="4"/>
      <c r="EI280" s="4"/>
      <c r="EJ280" s="4"/>
      <c r="EK280" s="4"/>
      <c r="EL280" s="4"/>
      <c r="EM280" s="4"/>
      <c r="EN280" s="4"/>
      <c r="EO280" s="4"/>
      <c r="EP280" s="4"/>
      <c r="EQ280" s="4"/>
      <c r="ER280" s="4"/>
      <c r="ES280" s="4"/>
      <c r="ET280" s="4"/>
      <c r="EU280" s="4"/>
      <c r="EV280" s="4"/>
      <c r="EW280" s="4"/>
      <c r="EX280" s="4"/>
      <c r="EY280" s="4"/>
      <c r="EZ280" s="4"/>
      <c r="FA280" s="4"/>
      <c r="FB280" s="4"/>
      <c r="FC280" s="4"/>
      <c r="FD280" s="4"/>
      <c r="FE280" s="4"/>
      <c r="FF280" s="4"/>
      <c r="FG280" s="4"/>
      <c r="FH280" s="4"/>
      <c r="FI280" s="4"/>
      <c r="FJ280" s="4"/>
      <c r="FK280" s="4"/>
      <c r="FL280" s="4"/>
      <c r="FM280" s="4"/>
      <c r="FN280" s="4"/>
      <c r="FO280" s="4"/>
      <c r="FP280" s="4"/>
      <c r="FQ280" s="4"/>
      <c r="FR280" s="4"/>
      <c r="FS280" s="4"/>
      <c r="FT280" s="4"/>
      <c r="FU280" s="4"/>
      <c r="FV280" s="4"/>
      <c r="FW280" s="4"/>
      <c r="FX280" s="4"/>
      <c r="FY280" s="4"/>
      <c r="FZ280" s="4"/>
      <c r="GA280" s="4"/>
      <c r="GB280" s="4"/>
      <c r="GC280" s="4"/>
      <c r="GD280" s="4"/>
      <c r="GE280" s="4"/>
      <c r="GF280" s="4"/>
      <c r="GG280" s="4"/>
      <c r="GH280" s="4"/>
      <c r="GI280" s="4"/>
      <c r="GJ280" s="4"/>
      <c r="GK280" s="4"/>
      <c r="GL280" s="4"/>
      <c r="GM280" s="4"/>
      <c r="GN280" s="4"/>
      <c r="GO280" s="4"/>
      <c r="GP280" s="4"/>
      <c r="GQ280" s="4"/>
      <c r="GR280" s="4"/>
      <c r="GS280" s="4"/>
      <c r="GT280" s="4"/>
      <c r="GU280" s="4"/>
      <c r="GV280" s="4"/>
      <c r="GW280" s="4"/>
      <c r="GX280" s="4"/>
      <c r="GY280" s="4"/>
      <c r="GZ280" s="4"/>
      <c r="HA280" s="4"/>
      <c r="HB280" s="4"/>
      <c r="HC280" s="4"/>
      <c r="HD280" s="4"/>
      <c r="HE280" s="4"/>
      <c r="HF280" s="4"/>
      <c r="HG280" s="4"/>
      <c r="HH280" s="4"/>
      <c r="HI280" s="4"/>
      <c r="HJ280" s="4"/>
      <c r="HK280" s="4"/>
      <c r="HL280" s="4"/>
      <c r="HM280" s="4"/>
      <c r="HN280" s="4"/>
      <c r="HO280" s="4"/>
      <c r="HP280" s="4"/>
      <c r="HQ280" s="4"/>
      <c r="HR280" s="4"/>
      <c r="HS280" s="4"/>
      <c r="HT280" s="4"/>
      <c r="HU280" s="4"/>
      <c r="HV280" s="4"/>
      <c r="HW280" s="4"/>
      <c r="HX280" s="4"/>
      <c r="HY280" s="4"/>
      <c r="HZ280" s="4"/>
      <c r="IA280" s="4"/>
      <c r="IB280" s="4"/>
      <c r="IC280" s="4"/>
      <c r="ID280" s="4"/>
      <c r="IE280" s="4"/>
      <c r="IF280" s="4"/>
      <c r="IG280" s="4"/>
      <c r="IH280" s="4"/>
      <c r="II280" s="4"/>
      <c r="IJ280" s="4"/>
      <c r="IK280" s="4"/>
      <c r="IL280" s="4"/>
      <c r="IM280" s="4"/>
      <c r="IN280" s="4"/>
      <c r="IO280" s="4"/>
      <c r="IP280" s="4"/>
      <c r="IQ280" s="4"/>
      <c r="IR280" s="4"/>
      <c r="IS280" s="4"/>
      <c r="IT280" s="4"/>
      <c r="IU280" s="4"/>
      <c r="IV280" s="4"/>
      <c r="IW280" s="4"/>
      <c r="IX280" s="4"/>
      <c r="IY280" s="4"/>
      <c r="IZ280" s="4"/>
      <c r="JA280" s="4"/>
      <c r="JB280" s="4"/>
      <c r="JC280" s="4"/>
      <c r="JD280" s="4"/>
      <c r="JE280" s="4"/>
      <c r="JF280" s="4"/>
      <c r="JG280" s="4"/>
      <c r="JH280" s="4"/>
      <c r="JI280" s="4"/>
      <c r="JJ280" s="4"/>
    </row>
    <row r="281" s="1" customFormat="1" spans="1:270">
      <c r="A281" s="4"/>
      <c r="B281" s="4"/>
      <c r="C281" s="4"/>
      <c r="D281" s="4"/>
      <c r="E281" s="4"/>
      <c r="F281" s="4"/>
      <c r="G281" s="4"/>
      <c r="H281" s="4"/>
      <c r="I281" s="4"/>
      <c r="J281" s="4"/>
      <c r="K281" s="4"/>
      <c r="L281" s="4"/>
      <c r="M281" s="4"/>
      <c r="N281" s="4"/>
      <c r="O281" s="4"/>
      <c r="P281" s="7"/>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c r="FL281" s="4"/>
      <c r="FM281" s="4"/>
      <c r="FN281" s="4"/>
      <c r="FO281" s="4"/>
      <c r="FP281" s="4"/>
      <c r="FQ281" s="4"/>
      <c r="FR281" s="4"/>
      <c r="FS281" s="4"/>
      <c r="FT281" s="4"/>
      <c r="FU281" s="4"/>
      <c r="FV281" s="4"/>
      <c r="FW281" s="4"/>
      <c r="FX281" s="4"/>
      <c r="FY281" s="4"/>
      <c r="FZ281" s="4"/>
      <c r="GA281" s="4"/>
      <c r="GB281" s="4"/>
      <c r="GC281" s="4"/>
      <c r="GD281" s="4"/>
      <c r="GE281" s="4"/>
      <c r="GF281" s="4"/>
      <c r="GG281" s="4"/>
      <c r="GH281" s="4"/>
      <c r="GI281" s="4"/>
      <c r="GJ281" s="4"/>
      <c r="GK281" s="4"/>
      <c r="GL281" s="4"/>
      <c r="GM281" s="4"/>
      <c r="GN281" s="4"/>
      <c r="GO281" s="4"/>
      <c r="GP281" s="4"/>
      <c r="GQ281" s="4"/>
      <c r="GR281" s="4"/>
      <c r="GS281" s="4"/>
      <c r="GT281" s="4"/>
      <c r="GU281" s="4"/>
      <c r="GV281" s="4"/>
      <c r="GW281" s="4"/>
      <c r="GX281" s="4"/>
      <c r="GY281" s="4"/>
      <c r="GZ281" s="4"/>
      <c r="HA281" s="4"/>
      <c r="HB281" s="4"/>
      <c r="HC281" s="4"/>
      <c r="HD281" s="4"/>
      <c r="HE281" s="4"/>
      <c r="HF281" s="4"/>
      <c r="HG281" s="4"/>
      <c r="HH281" s="4"/>
      <c r="HI281" s="4"/>
      <c r="HJ281" s="4"/>
      <c r="HK281" s="4"/>
      <c r="HL281" s="4"/>
      <c r="HM281" s="4"/>
      <c r="HN281" s="4"/>
      <c r="HO281" s="4"/>
      <c r="HP281" s="4"/>
      <c r="HQ281" s="4"/>
      <c r="HR281" s="4"/>
      <c r="HS281" s="4"/>
      <c r="HT281" s="4"/>
      <c r="HU281" s="4"/>
      <c r="HV281" s="4"/>
      <c r="HW281" s="4"/>
      <c r="HX281" s="4"/>
      <c r="HY281" s="4"/>
      <c r="HZ281" s="4"/>
      <c r="IA281" s="4"/>
      <c r="IB281" s="4"/>
      <c r="IC281" s="4"/>
      <c r="ID281" s="4"/>
      <c r="IE281" s="4"/>
      <c r="IF281" s="4"/>
      <c r="IG281" s="4"/>
      <c r="IH281" s="4"/>
      <c r="II281" s="4"/>
      <c r="IJ281" s="4"/>
      <c r="IK281" s="4"/>
      <c r="IL281" s="4"/>
      <c r="IM281" s="4"/>
      <c r="IN281" s="4"/>
      <c r="IO281" s="4"/>
      <c r="IP281" s="4"/>
      <c r="IQ281" s="4"/>
      <c r="IR281" s="4"/>
      <c r="IS281" s="4"/>
      <c r="IT281" s="4"/>
      <c r="IU281" s="4"/>
      <c r="IV281" s="4"/>
      <c r="IW281" s="4"/>
      <c r="IX281" s="4"/>
      <c r="IY281" s="4"/>
      <c r="IZ281" s="4"/>
      <c r="JA281" s="4"/>
      <c r="JB281" s="4"/>
      <c r="JC281" s="4"/>
      <c r="JD281" s="4"/>
      <c r="JE281" s="4"/>
      <c r="JF281" s="4"/>
      <c r="JG281" s="4"/>
      <c r="JH281" s="4"/>
      <c r="JI281" s="4"/>
      <c r="JJ281" s="4"/>
    </row>
    <row r="282" s="1" customFormat="1" spans="1:270">
      <c r="A282" s="4"/>
      <c r="B282" s="4"/>
      <c r="C282" s="4"/>
      <c r="D282" s="4"/>
      <c r="E282" s="4"/>
      <c r="F282" s="4"/>
      <c r="G282" s="4"/>
      <c r="H282" s="4"/>
      <c r="I282" s="4"/>
      <c r="J282" s="4"/>
      <c r="K282" s="4"/>
      <c r="L282" s="4"/>
      <c r="M282" s="4"/>
      <c r="N282" s="4"/>
      <c r="O282" s="4"/>
      <c r="P282" s="7"/>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c r="FL282" s="4"/>
      <c r="FM282" s="4"/>
      <c r="FN282" s="4"/>
      <c r="FO282" s="4"/>
      <c r="FP282" s="4"/>
      <c r="FQ282" s="4"/>
      <c r="FR282" s="4"/>
      <c r="FS282" s="4"/>
      <c r="FT282" s="4"/>
      <c r="FU282" s="4"/>
      <c r="FV282" s="4"/>
      <c r="FW282" s="4"/>
      <c r="FX282" s="4"/>
      <c r="FY282" s="4"/>
      <c r="FZ282" s="4"/>
      <c r="GA282" s="4"/>
      <c r="GB282" s="4"/>
      <c r="GC282" s="4"/>
      <c r="GD282" s="4"/>
      <c r="GE282" s="4"/>
      <c r="GF282" s="4"/>
      <c r="GG282" s="4"/>
      <c r="GH282" s="4"/>
      <c r="GI282" s="4"/>
      <c r="GJ282" s="4"/>
      <c r="GK282" s="4"/>
      <c r="GL282" s="4"/>
      <c r="GM282" s="4"/>
      <c r="GN282" s="4"/>
      <c r="GO282" s="4"/>
      <c r="GP282" s="4"/>
      <c r="GQ282" s="4"/>
      <c r="GR282" s="4"/>
      <c r="GS282" s="4"/>
      <c r="GT282" s="4"/>
      <c r="GU282" s="4"/>
      <c r="GV282" s="4"/>
      <c r="GW282" s="4"/>
      <c r="GX282" s="4"/>
      <c r="GY282" s="4"/>
      <c r="GZ282" s="4"/>
      <c r="HA282" s="4"/>
      <c r="HB282" s="4"/>
      <c r="HC282" s="4"/>
      <c r="HD282" s="4"/>
      <c r="HE282" s="4"/>
      <c r="HF282" s="4"/>
      <c r="HG282" s="4"/>
      <c r="HH282" s="4"/>
      <c r="HI282" s="4"/>
      <c r="HJ282" s="4"/>
      <c r="HK282" s="4"/>
      <c r="HL282" s="4"/>
      <c r="HM282" s="4"/>
      <c r="HN282" s="4"/>
      <c r="HO282" s="4"/>
      <c r="HP282" s="4"/>
      <c r="HQ282" s="4"/>
      <c r="HR282" s="4"/>
      <c r="HS282" s="4"/>
      <c r="HT282" s="4"/>
      <c r="HU282" s="4"/>
      <c r="HV282" s="4"/>
      <c r="HW282" s="4"/>
      <c r="HX282" s="4"/>
      <c r="HY282" s="4"/>
      <c r="HZ282" s="4"/>
      <c r="IA282" s="4"/>
      <c r="IB282" s="4"/>
      <c r="IC282" s="4"/>
      <c r="ID282" s="4"/>
      <c r="IE282" s="4"/>
      <c r="IF282" s="4"/>
      <c r="IG282" s="4"/>
      <c r="IH282" s="4"/>
      <c r="II282" s="4"/>
      <c r="IJ282" s="4"/>
      <c r="IK282" s="4"/>
      <c r="IL282" s="4"/>
      <c r="IM282" s="4"/>
      <c r="IN282" s="4"/>
      <c r="IO282" s="4"/>
      <c r="IP282" s="4"/>
      <c r="IQ282" s="4"/>
      <c r="IR282" s="4"/>
      <c r="IS282" s="4"/>
      <c r="IT282" s="4"/>
      <c r="IU282" s="4"/>
      <c r="IV282" s="4"/>
      <c r="IW282" s="4"/>
      <c r="IX282" s="4"/>
      <c r="IY282" s="4"/>
      <c r="IZ282" s="4"/>
      <c r="JA282" s="4"/>
      <c r="JB282" s="4"/>
      <c r="JC282" s="4"/>
      <c r="JD282" s="4"/>
      <c r="JE282" s="4"/>
      <c r="JF282" s="4"/>
      <c r="JG282" s="4"/>
      <c r="JH282" s="4"/>
      <c r="JI282" s="4"/>
      <c r="JJ282" s="4"/>
    </row>
    <row r="283" s="1" customFormat="1" spans="1:270">
      <c r="A283" s="4"/>
      <c r="B283" s="4"/>
      <c r="C283" s="4"/>
      <c r="D283" s="4"/>
      <c r="E283" s="4"/>
      <c r="F283" s="4"/>
      <c r="G283" s="4"/>
      <c r="H283" s="4"/>
      <c r="I283" s="4"/>
      <c r="J283" s="4"/>
      <c r="K283" s="4"/>
      <c r="L283" s="4"/>
      <c r="M283" s="4"/>
      <c r="N283" s="4"/>
      <c r="O283" s="4"/>
      <c r="P283" s="7"/>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c r="FL283" s="4"/>
      <c r="FM283" s="4"/>
      <c r="FN283" s="4"/>
      <c r="FO283" s="4"/>
      <c r="FP283" s="4"/>
      <c r="FQ283" s="4"/>
      <c r="FR283" s="4"/>
      <c r="FS283" s="4"/>
      <c r="FT283" s="4"/>
      <c r="FU283" s="4"/>
      <c r="FV283" s="4"/>
      <c r="FW283" s="4"/>
      <c r="FX283" s="4"/>
      <c r="FY283" s="4"/>
      <c r="FZ283" s="4"/>
      <c r="GA283" s="4"/>
      <c r="GB283" s="4"/>
      <c r="GC283" s="4"/>
      <c r="GD283" s="4"/>
      <c r="GE283" s="4"/>
      <c r="GF283" s="4"/>
      <c r="GG283" s="4"/>
      <c r="GH283" s="4"/>
      <c r="GI283" s="4"/>
      <c r="GJ283" s="4"/>
      <c r="GK283" s="4"/>
      <c r="GL283" s="4"/>
      <c r="GM283" s="4"/>
      <c r="GN283" s="4"/>
      <c r="GO283" s="4"/>
      <c r="GP283" s="4"/>
      <c r="GQ283" s="4"/>
      <c r="GR283" s="4"/>
      <c r="GS283" s="4"/>
      <c r="GT283" s="4"/>
      <c r="GU283" s="4"/>
      <c r="GV283" s="4"/>
      <c r="GW283" s="4"/>
      <c r="GX283" s="4"/>
      <c r="GY283" s="4"/>
      <c r="GZ283" s="4"/>
      <c r="HA283" s="4"/>
      <c r="HB283" s="4"/>
      <c r="HC283" s="4"/>
      <c r="HD283" s="4"/>
      <c r="HE283" s="4"/>
      <c r="HF283" s="4"/>
      <c r="HG283" s="4"/>
      <c r="HH283" s="4"/>
      <c r="HI283" s="4"/>
      <c r="HJ283" s="4"/>
      <c r="HK283" s="4"/>
      <c r="HL283" s="4"/>
      <c r="HM283" s="4"/>
      <c r="HN283" s="4"/>
      <c r="HO283" s="4"/>
      <c r="HP283" s="4"/>
      <c r="HQ283" s="4"/>
      <c r="HR283" s="4"/>
      <c r="HS283" s="4"/>
      <c r="HT283" s="4"/>
      <c r="HU283" s="4"/>
      <c r="HV283" s="4"/>
      <c r="HW283" s="4"/>
      <c r="HX283" s="4"/>
      <c r="HY283" s="4"/>
      <c r="HZ283" s="4"/>
      <c r="IA283" s="4"/>
      <c r="IB283" s="4"/>
      <c r="IC283" s="4"/>
      <c r="ID283" s="4"/>
      <c r="IE283" s="4"/>
      <c r="IF283" s="4"/>
      <c r="IG283" s="4"/>
      <c r="IH283" s="4"/>
      <c r="II283" s="4"/>
      <c r="IJ283" s="4"/>
      <c r="IK283" s="4"/>
      <c r="IL283" s="4"/>
      <c r="IM283" s="4"/>
      <c r="IN283" s="4"/>
      <c r="IO283" s="4"/>
      <c r="IP283" s="4"/>
      <c r="IQ283" s="4"/>
      <c r="IR283" s="4"/>
      <c r="IS283" s="4"/>
      <c r="IT283" s="4"/>
      <c r="IU283" s="4"/>
      <c r="IV283" s="4"/>
      <c r="IW283" s="4"/>
      <c r="IX283" s="4"/>
      <c r="IY283" s="4"/>
      <c r="IZ283" s="4"/>
      <c r="JA283" s="4"/>
      <c r="JB283" s="4"/>
      <c r="JC283" s="4"/>
      <c r="JD283" s="4"/>
      <c r="JE283" s="4"/>
      <c r="JF283" s="4"/>
      <c r="JG283" s="4"/>
      <c r="JH283" s="4"/>
      <c r="JI283" s="4"/>
      <c r="JJ283" s="4"/>
    </row>
    <row r="284" s="1" customFormat="1" spans="1:270">
      <c r="A284" s="4"/>
      <c r="B284" s="4"/>
      <c r="C284" s="4"/>
      <c r="D284" s="4"/>
      <c r="E284" s="4"/>
      <c r="F284" s="4"/>
      <c r="G284" s="4"/>
      <c r="H284" s="4"/>
      <c r="I284" s="4"/>
      <c r="J284" s="4"/>
      <c r="K284" s="4"/>
      <c r="L284" s="4"/>
      <c r="M284" s="4"/>
      <c r="N284" s="4"/>
      <c r="O284" s="4"/>
      <c r="P284" s="7"/>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c r="FL284" s="4"/>
      <c r="FM284" s="4"/>
      <c r="FN284" s="4"/>
      <c r="FO284" s="4"/>
      <c r="FP284" s="4"/>
      <c r="FQ284" s="4"/>
      <c r="FR284" s="4"/>
      <c r="FS284" s="4"/>
      <c r="FT284" s="4"/>
      <c r="FU284" s="4"/>
      <c r="FV284" s="4"/>
      <c r="FW284" s="4"/>
      <c r="FX284" s="4"/>
      <c r="FY284" s="4"/>
      <c r="FZ284" s="4"/>
      <c r="GA284" s="4"/>
      <c r="GB284" s="4"/>
      <c r="GC284" s="4"/>
      <c r="GD284" s="4"/>
      <c r="GE284" s="4"/>
      <c r="GF284" s="4"/>
      <c r="GG284" s="4"/>
      <c r="GH284" s="4"/>
      <c r="GI284" s="4"/>
      <c r="GJ284" s="4"/>
      <c r="GK284" s="4"/>
      <c r="GL284" s="4"/>
      <c r="GM284" s="4"/>
      <c r="GN284" s="4"/>
      <c r="GO284" s="4"/>
      <c r="GP284" s="4"/>
      <c r="GQ284" s="4"/>
      <c r="GR284" s="4"/>
      <c r="GS284" s="4"/>
      <c r="GT284" s="4"/>
      <c r="GU284" s="4"/>
      <c r="GV284" s="4"/>
      <c r="GW284" s="4"/>
      <c r="GX284" s="4"/>
      <c r="GY284" s="4"/>
      <c r="GZ284" s="4"/>
      <c r="HA284" s="4"/>
      <c r="HB284" s="4"/>
      <c r="HC284" s="4"/>
      <c r="HD284" s="4"/>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row>
    <row r="285" s="1" customFormat="1" spans="1:270">
      <c r="A285" s="4"/>
      <c r="B285" s="4"/>
      <c r="C285" s="4"/>
      <c r="D285" s="4"/>
      <c r="E285" s="4"/>
      <c r="F285" s="4"/>
      <c r="G285" s="4"/>
      <c r="H285" s="4"/>
      <c r="I285" s="4"/>
      <c r="J285" s="4"/>
      <c r="K285" s="4"/>
      <c r="L285" s="4"/>
      <c r="M285" s="4"/>
      <c r="N285" s="4"/>
      <c r="O285" s="4"/>
      <c r="P285" s="7"/>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c r="EE285" s="4"/>
      <c r="EF285" s="4"/>
      <c r="EG285" s="4"/>
      <c r="EH285" s="4"/>
      <c r="EI285" s="4"/>
      <c r="EJ285" s="4"/>
      <c r="EK285" s="4"/>
      <c r="EL285" s="4"/>
      <c r="EM285" s="4"/>
      <c r="EN285" s="4"/>
      <c r="EO285" s="4"/>
      <c r="EP285" s="4"/>
      <c r="EQ285" s="4"/>
      <c r="ER285" s="4"/>
      <c r="ES285" s="4"/>
      <c r="ET285" s="4"/>
      <c r="EU285" s="4"/>
      <c r="EV285" s="4"/>
      <c r="EW285" s="4"/>
      <c r="EX285" s="4"/>
      <c r="EY285" s="4"/>
      <c r="EZ285" s="4"/>
      <c r="FA285" s="4"/>
      <c r="FB285" s="4"/>
      <c r="FC285" s="4"/>
      <c r="FD285" s="4"/>
      <c r="FE285" s="4"/>
      <c r="FF285" s="4"/>
      <c r="FG285" s="4"/>
      <c r="FH285" s="4"/>
      <c r="FI285" s="4"/>
      <c r="FJ285" s="4"/>
      <c r="FK285" s="4"/>
      <c r="FL285" s="4"/>
      <c r="FM285" s="4"/>
      <c r="FN285" s="4"/>
      <c r="FO285" s="4"/>
      <c r="FP285" s="4"/>
      <c r="FQ285" s="4"/>
      <c r="FR285" s="4"/>
      <c r="FS285" s="4"/>
      <c r="FT285" s="4"/>
      <c r="FU285" s="4"/>
      <c r="FV285" s="4"/>
      <c r="FW285" s="4"/>
      <c r="FX285" s="4"/>
      <c r="FY285" s="4"/>
      <c r="FZ285" s="4"/>
      <c r="GA285" s="4"/>
      <c r="GB285" s="4"/>
      <c r="GC285" s="4"/>
      <c r="GD285" s="4"/>
      <c r="GE285" s="4"/>
      <c r="GF285" s="4"/>
      <c r="GG285" s="4"/>
      <c r="GH285" s="4"/>
      <c r="GI285" s="4"/>
      <c r="GJ285" s="4"/>
      <c r="GK285" s="4"/>
      <c r="GL285" s="4"/>
      <c r="GM285" s="4"/>
      <c r="GN285" s="4"/>
      <c r="GO285" s="4"/>
      <c r="GP285" s="4"/>
      <c r="GQ285" s="4"/>
      <c r="GR285" s="4"/>
      <c r="GS285" s="4"/>
      <c r="GT285" s="4"/>
      <c r="GU285" s="4"/>
      <c r="GV285" s="4"/>
      <c r="GW285" s="4"/>
      <c r="GX285" s="4"/>
      <c r="GY285" s="4"/>
      <c r="GZ285" s="4"/>
      <c r="HA285" s="4"/>
      <c r="HB285" s="4"/>
      <c r="HC285" s="4"/>
      <c r="HD285" s="4"/>
      <c r="HE285" s="4"/>
      <c r="HF285" s="4"/>
      <c r="HG285" s="4"/>
      <c r="HH285" s="4"/>
      <c r="HI285" s="4"/>
      <c r="HJ285" s="4"/>
      <c r="HK285" s="4"/>
      <c r="HL285" s="4"/>
      <c r="HM285" s="4"/>
      <c r="HN285" s="4"/>
      <c r="HO285" s="4"/>
      <c r="HP285" s="4"/>
      <c r="HQ285" s="4"/>
      <c r="HR285" s="4"/>
      <c r="HS285" s="4"/>
      <c r="HT285" s="4"/>
      <c r="HU285" s="4"/>
      <c r="HV285" s="4"/>
      <c r="HW285" s="4"/>
      <c r="HX285" s="4"/>
      <c r="HY285" s="4"/>
      <c r="HZ285" s="4"/>
      <c r="IA285" s="4"/>
      <c r="IB285" s="4"/>
      <c r="IC285" s="4"/>
      <c r="ID285" s="4"/>
      <c r="IE285" s="4"/>
      <c r="IF285" s="4"/>
      <c r="IG285" s="4"/>
      <c r="IH285" s="4"/>
      <c r="II285" s="4"/>
      <c r="IJ285" s="4"/>
      <c r="IK285" s="4"/>
      <c r="IL285" s="4"/>
      <c r="IM285" s="4"/>
      <c r="IN285" s="4"/>
      <c r="IO285" s="4"/>
      <c r="IP285" s="4"/>
      <c r="IQ285" s="4"/>
      <c r="IR285" s="4"/>
      <c r="IS285" s="4"/>
      <c r="IT285" s="4"/>
      <c r="IU285" s="4"/>
      <c r="IV285" s="4"/>
      <c r="IW285" s="4"/>
      <c r="IX285" s="4"/>
      <c r="IY285" s="4"/>
      <c r="IZ285" s="4"/>
      <c r="JA285" s="4"/>
      <c r="JB285" s="4"/>
      <c r="JC285" s="4"/>
      <c r="JD285" s="4"/>
      <c r="JE285" s="4"/>
      <c r="JF285" s="4"/>
      <c r="JG285" s="4"/>
      <c r="JH285" s="4"/>
      <c r="JI285" s="4"/>
      <c r="JJ285" s="4"/>
    </row>
    <row r="286" s="1" customFormat="1" spans="1:270">
      <c r="A286" s="4"/>
      <c r="B286" s="4"/>
      <c r="C286" s="4"/>
      <c r="D286" s="4"/>
      <c r="E286" s="4"/>
      <c r="F286" s="4"/>
      <c r="G286" s="4"/>
      <c r="H286" s="4"/>
      <c r="I286" s="4"/>
      <c r="J286" s="4"/>
      <c r="K286" s="4"/>
      <c r="L286" s="4"/>
      <c r="M286" s="4"/>
      <c r="N286" s="4"/>
      <c r="O286" s="4"/>
      <c r="P286" s="7"/>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c r="FL286" s="4"/>
      <c r="FM286" s="4"/>
      <c r="FN286" s="4"/>
      <c r="FO286" s="4"/>
      <c r="FP286" s="4"/>
      <c r="FQ286" s="4"/>
      <c r="FR286" s="4"/>
      <c r="FS286" s="4"/>
      <c r="FT286" s="4"/>
      <c r="FU286" s="4"/>
      <c r="FV286" s="4"/>
      <c r="FW286" s="4"/>
      <c r="FX286" s="4"/>
      <c r="FY286" s="4"/>
      <c r="FZ286" s="4"/>
      <c r="GA286" s="4"/>
      <c r="GB286" s="4"/>
      <c r="GC286" s="4"/>
      <c r="GD286" s="4"/>
      <c r="GE286" s="4"/>
      <c r="GF286" s="4"/>
      <c r="GG286" s="4"/>
      <c r="GH286" s="4"/>
      <c r="GI286" s="4"/>
      <c r="GJ286" s="4"/>
      <c r="GK286" s="4"/>
      <c r="GL286" s="4"/>
      <c r="GM286" s="4"/>
      <c r="GN286" s="4"/>
      <c r="GO286" s="4"/>
      <c r="GP286" s="4"/>
      <c r="GQ286" s="4"/>
      <c r="GR286" s="4"/>
      <c r="GS286" s="4"/>
      <c r="GT286" s="4"/>
      <c r="GU286" s="4"/>
      <c r="GV286" s="4"/>
      <c r="GW286" s="4"/>
      <c r="GX286" s="4"/>
      <c r="GY286" s="4"/>
      <c r="GZ286" s="4"/>
      <c r="HA286" s="4"/>
      <c r="HB286" s="4"/>
      <c r="HC286" s="4"/>
      <c r="HD286" s="4"/>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row>
    <row r="287" s="1" customFormat="1" spans="1:270">
      <c r="A287" s="4"/>
      <c r="B287" s="4"/>
      <c r="C287" s="4"/>
      <c r="D287" s="4"/>
      <c r="E287" s="4"/>
      <c r="F287" s="4"/>
      <c r="G287" s="4"/>
      <c r="H287" s="4"/>
      <c r="I287" s="4"/>
      <c r="J287" s="4"/>
      <c r="K287" s="4"/>
      <c r="L287" s="4"/>
      <c r="M287" s="4"/>
      <c r="N287" s="4"/>
      <c r="O287" s="4"/>
      <c r="P287" s="7"/>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c r="ED287" s="4"/>
      <c r="EE287" s="4"/>
      <c r="EF287" s="4"/>
      <c r="EG287" s="4"/>
      <c r="EH287" s="4"/>
      <c r="EI287" s="4"/>
      <c r="EJ287" s="4"/>
      <c r="EK287" s="4"/>
      <c r="EL287" s="4"/>
      <c r="EM287" s="4"/>
      <c r="EN287" s="4"/>
      <c r="EO287" s="4"/>
      <c r="EP287" s="4"/>
      <c r="EQ287" s="4"/>
      <c r="ER287" s="4"/>
      <c r="ES287" s="4"/>
      <c r="ET287" s="4"/>
      <c r="EU287" s="4"/>
      <c r="EV287" s="4"/>
      <c r="EW287" s="4"/>
      <c r="EX287" s="4"/>
      <c r="EY287" s="4"/>
      <c r="EZ287" s="4"/>
      <c r="FA287" s="4"/>
      <c r="FB287" s="4"/>
      <c r="FC287" s="4"/>
      <c r="FD287" s="4"/>
      <c r="FE287" s="4"/>
      <c r="FF287" s="4"/>
      <c r="FG287" s="4"/>
      <c r="FH287" s="4"/>
      <c r="FI287" s="4"/>
      <c r="FJ287" s="4"/>
      <c r="FK287" s="4"/>
      <c r="FL287" s="4"/>
      <c r="FM287" s="4"/>
      <c r="FN287" s="4"/>
      <c r="FO287" s="4"/>
      <c r="FP287" s="4"/>
      <c r="FQ287" s="4"/>
      <c r="FR287" s="4"/>
      <c r="FS287" s="4"/>
      <c r="FT287" s="4"/>
      <c r="FU287" s="4"/>
      <c r="FV287" s="4"/>
      <c r="FW287" s="4"/>
      <c r="FX287" s="4"/>
      <c r="FY287" s="4"/>
      <c r="FZ287" s="4"/>
      <c r="GA287" s="4"/>
      <c r="GB287" s="4"/>
      <c r="GC287" s="4"/>
      <c r="GD287" s="4"/>
      <c r="GE287" s="4"/>
      <c r="GF287" s="4"/>
      <c r="GG287" s="4"/>
      <c r="GH287" s="4"/>
      <c r="GI287" s="4"/>
      <c r="GJ287" s="4"/>
      <c r="GK287" s="4"/>
      <c r="GL287" s="4"/>
      <c r="GM287" s="4"/>
      <c r="GN287" s="4"/>
      <c r="GO287" s="4"/>
      <c r="GP287" s="4"/>
      <c r="GQ287" s="4"/>
      <c r="GR287" s="4"/>
      <c r="GS287" s="4"/>
      <c r="GT287" s="4"/>
      <c r="GU287" s="4"/>
      <c r="GV287" s="4"/>
      <c r="GW287" s="4"/>
      <c r="GX287" s="4"/>
      <c r="GY287" s="4"/>
      <c r="GZ287" s="4"/>
      <c r="HA287" s="4"/>
      <c r="HB287" s="4"/>
      <c r="HC287" s="4"/>
      <c r="HD287" s="4"/>
      <c r="HE287" s="4"/>
      <c r="HF287" s="4"/>
      <c r="HG287" s="4"/>
      <c r="HH287" s="4"/>
      <c r="HI287" s="4"/>
      <c r="HJ287" s="4"/>
      <c r="HK287" s="4"/>
      <c r="HL287" s="4"/>
      <c r="HM287" s="4"/>
      <c r="HN287" s="4"/>
      <c r="HO287" s="4"/>
      <c r="HP287" s="4"/>
      <c r="HQ287" s="4"/>
      <c r="HR287" s="4"/>
      <c r="HS287" s="4"/>
      <c r="HT287" s="4"/>
      <c r="HU287" s="4"/>
      <c r="HV287" s="4"/>
      <c r="HW287" s="4"/>
      <c r="HX287" s="4"/>
      <c r="HY287" s="4"/>
      <c r="HZ287" s="4"/>
      <c r="IA287" s="4"/>
      <c r="IB287" s="4"/>
      <c r="IC287" s="4"/>
      <c r="ID287" s="4"/>
      <c r="IE287" s="4"/>
      <c r="IF287" s="4"/>
      <c r="IG287" s="4"/>
      <c r="IH287" s="4"/>
      <c r="II287" s="4"/>
      <c r="IJ287" s="4"/>
      <c r="IK287" s="4"/>
      <c r="IL287" s="4"/>
      <c r="IM287" s="4"/>
      <c r="IN287" s="4"/>
      <c r="IO287" s="4"/>
      <c r="IP287" s="4"/>
      <c r="IQ287" s="4"/>
      <c r="IR287" s="4"/>
      <c r="IS287" s="4"/>
      <c r="IT287" s="4"/>
      <c r="IU287" s="4"/>
      <c r="IV287" s="4"/>
      <c r="IW287" s="4"/>
      <c r="IX287" s="4"/>
      <c r="IY287" s="4"/>
      <c r="IZ287" s="4"/>
      <c r="JA287" s="4"/>
      <c r="JB287" s="4"/>
      <c r="JC287" s="4"/>
      <c r="JD287" s="4"/>
      <c r="JE287" s="4"/>
      <c r="JF287" s="4"/>
      <c r="JG287" s="4"/>
      <c r="JH287" s="4"/>
      <c r="JI287" s="4"/>
      <c r="JJ287" s="4"/>
    </row>
    <row r="288" s="1" customFormat="1" spans="1:270">
      <c r="A288" s="4"/>
      <c r="B288" s="4"/>
      <c r="C288" s="4"/>
      <c r="D288" s="4"/>
      <c r="E288" s="4"/>
      <c r="F288" s="4"/>
      <c r="G288" s="4"/>
      <c r="H288" s="4"/>
      <c r="I288" s="4"/>
      <c r="J288" s="4"/>
      <c r="K288" s="4"/>
      <c r="L288" s="4"/>
      <c r="M288" s="4"/>
      <c r="N288" s="4"/>
      <c r="O288" s="4"/>
      <c r="P288" s="7"/>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c r="ED288" s="4"/>
      <c r="EE288" s="4"/>
      <c r="EF288" s="4"/>
      <c r="EG288" s="4"/>
      <c r="EH288" s="4"/>
      <c r="EI288" s="4"/>
      <c r="EJ288" s="4"/>
      <c r="EK288" s="4"/>
      <c r="EL288" s="4"/>
      <c r="EM288" s="4"/>
      <c r="EN288" s="4"/>
      <c r="EO288" s="4"/>
      <c r="EP288" s="4"/>
      <c r="EQ288" s="4"/>
      <c r="ER288" s="4"/>
      <c r="ES288" s="4"/>
      <c r="ET288" s="4"/>
      <c r="EU288" s="4"/>
      <c r="EV288" s="4"/>
      <c r="EW288" s="4"/>
      <c r="EX288" s="4"/>
      <c r="EY288" s="4"/>
      <c r="EZ288" s="4"/>
      <c r="FA288" s="4"/>
      <c r="FB288" s="4"/>
      <c r="FC288" s="4"/>
      <c r="FD288" s="4"/>
      <c r="FE288" s="4"/>
      <c r="FF288" s="4"/>
      <c r="FG288" s="4"/>
      <c r="FH288" s="4"/>
      <c r="FI288" s="4"/>
      <c r="FJ288" s="4"/>
      <c r="FK288" s="4"/>
      <c r="FL288" s="4"/>
      <c r="FM288" s="4"/>
      <c r="FN288" s="4"/>
      <c r="FO288" s="4"/>
      <c r="FP288" s="4"/>
      <c r="FQ288" s="4"/>
      <c r="FR288" s="4"/>
      <c r="FS288" s="4"/>
      <c r="FT288" s="4"/>
      <c r="FU288" s="4"/>
      <c r="FV288" s="4"/>
      <c r="FW288" s="4"/>
      <c r="FX288" s="4"/>
      <c r="FY288" s="4"/>
      <c r="FZ288" s="4"/>
      <c r="GA288" s="4"/>
      <c r="GB288" s="4"/>
      <c r="GC288" s="4"/>
      <c r="GD288" s="4"/>
      <c r="GE288" s="4"/>
      <c r="GF288" s="4"/>
      <c r="GG288" s="4"/>
      <c r="GH288" s="4"/>
      <c r="GI288" s="4"/>
      <c r="GJ288" s="4"/>
      <c r="GK288" s="4"/>
      <c r="GL288" s="4"/>
      <c r="GM288" s="4"/>
      <c r="GN288" s="4"/>
      <c r="GO288" s="4"/>
      <c r="GP288" s="4"/>
      <c r="GQ288" s="4"/>
      <c r="GR288" s="4"/>
      <c r="GS288" s="4"/>
      <c r="GT288" s="4"/>
      <c r="GU288" s="4"/>
      <c r="GV288" s="4"/>
      <c r="GW288" s="4"/>
      <c r="GX288" s="4"/>
      <c r="GY288" s="4"/>
      <c r="GZ288" s="4"/>
      <c r="HA288" s="4"/>
      <c r="HB288" s="4"/>
      <c r="HC288" s="4"/>
      <c r="HD288" s="4"/>
      <c r="HE288" s="4"/>
      <c r="HF288" s="4"/>
      <c r="HG288" s="4"/>
      <c r="HH288" s="4"/>
      <c r="HI288" s="4"/>
      <c r="HJ288" s="4"/>
      <c r="HK288" s="4"/>
      <c r="HL288" s="4"/>
      <c r="HM288" s="4"/>
      <c r="HN288" s="4"/>
      <c r="HO288" s="4"/>
      <c r="HP288" s="4"/>
      <c r="HQ288" s="4"/>
      <c r="HR288" s="4"/>
      <c r="HS288" s="4"/>
      <c r="HT288" s="4"/>
      <c r="HU288" s="4"/>
      <c r="HV288" s="4"/>
      <c r="HW288" s="4"/>
      <c r="HX288" s="4"/>
      <c r="HY288" s="4"/>
      <c r="HZ288" s="4"/>
      <c r="IA288" s="4"/>
      <c r="IB288" s="4"/>
      <c r="IC288" s="4"/>
      <c r="ID288" s="4"/>
      <c r="IE288" s="4"/>
      <c r="IF288" s="4"/>
      <c r="IG288" s="4"/>
      <c r="IH288" s="4"/>
      <c r="II288" s="4"/>
      <c r="IJ288" s="4"/>
      <c r="IK288" s="4"/>
      <c r="IL288" s="4"/>
      <c r="IM288" s="4"/>
      <c r="IN288" s="4"/>
      <c r="IO288" s="4"/>
      <c r="IP288" s="4"/>
      <c r="IQ288" s="4"/>
      <c r="IR288" s="4"/>
      <c r="IS288" s="4"/>
      <c r="IT288" s="4"/>
      <c r="IU288" s="4"/>
      <c r="IV288" s="4"/>
      <c r="IW288" s="4"/>
      <c r="IX288" s="4"/>
      <c r="IY288" s="4"/>
      <c r="IZ288" s="4"/>
      <c r="JA288" s="4"/>
      <c r="JB288" s="4"/>
      <c r="JC288" s="4"/>
      <c r="JD288" s="4"/>
      <c r="JE288" s="4"/>
      <c r="JF288" s="4"/>
      <c r="JG288" s="4"/>
      <c r="JH288" s="4"/>
      <c r="JI288" s="4"/>
      <c r="JJ288" s="4"/>
    </row>
    <row r="289" s="1" customFormat="1" spans="1:270">
      <c r="A289" s="4"/>
      <c r="B289" s="4"/>
      <c r="C289" s="4"/>
      <c r="D289" s="4"/>
      <c r="E289" s="4"/>
      <c r="F289" s="4"/>
      <c r="G289" s="4"/>
      <c r="H289" s="4"/>
      <c r="I289" s="4"/>
      <c r="J289" s="4"/>
      <c r="K289" s="4"/>
      <c r="L289" s="4"/>
      <c r="M289" s="4"/>
      <c r="N289" s="4"/>
      <c r="O289" s="4"/>
      <c r="P289" s="7"/>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c r="DY289" s="4"/>
      <c r="DZ289" s="4"/>
      <c r="EA289" s="4"/>
      <c r="EB289" s="4"/>
      <c r="EC289" s="4"/>
      <c r="ED289" s="4"/>
      <c r="EE289" s="4"/>
      <c r="EF289" s="4"/>
      <c r="EG289" s="4"/>
      <c r="EH289" s="4"/>
      <c r="EI289" s="4"/>
      <c r="EJ289" s="4"/>
      <c r="EK289" s="4"/>
      <c r="EL289" s="4"/>
      <c r="EM289" s="4"/>
      <c r="EN289" s="4"/>
      <c r="EO289" s="4"/>
      <c r="EP289" s="4"/>
      <c r="EQ289" s="4"/>
      <c r="ER289" s="4"/>
      <c r="ES289" s="4"/>
      <c r="ET289" s="4"/>
      <c r="EU289" s="4"/>
      <c r="EV289" s="4"/>
      <c r="EW289" s="4"/>
      <c r="EX289" s="4"/>
      <c r="EY289" s="4"/>
      <c r="EZ289" s="4"/>
      <c r="FA289" s="4"/>
      <c r="FB289" s="4"/>
      <c r="FC289" s="4"/>
      <c r="FD289" s="4"/>
      <c r="FE289" s="4"/>
      <c r="FF289" s="4"/>
      <c r="FG289" s="4"/>
      <c r="FH289" s="4"/>
      <c r="FI289" s="4"/>
      <c r="FJ289" s="4"/>
      <c r="FK289" s="4"/>
      <c r="FL289" s="4"/>
      <c r="FM289" s="4"/>
      <c r="FN289" s="4"/>
      <c r="FO289" s="4"/>
      <c r="FP289" s="4"/>
      <c r="FQ289" s="4"/>
      <c r="FR289" s="4"/>
      <c r="FS289" s="4"/>
      <c r="FT289" s="4"/>
      <c r="FU289" s="4"/>
      <c r="FV289" s="4"/>
      <c r="FW289" s="4"/>
      <c r="FX289" s="4"/>
      <c r="FY289" s="4"/>
      <c r="FZ289" s="4"/>
      <c r="GA289" s="4"/>
      <c r="GB289" s="4"/>
      <c r="GC289" s="4"/>
      <c r="GD289" s="4"/>
      <c r="GE289" s="4"/>
      <c r="GF289" s="4"/>
      <c r="GG289" s="4"/>
      <c r="GH289" s="4"/>
      <c r="GI289" s="4"/>
      <c r="GJ289" s="4"/>
      <c r="GK289" s="4"/>
      <c r="GL289" s="4"/>
      <c r="GM289" s="4"/>
      <c r="GN289" s="4"/>
      <c r="GO289" s="4"/>
      <c r="GP289" s="4"/>
      <c r="GQ289" s="4"/>
      <c r="GR289" s="4"/>
      <c r="GS289" s="4"/>
      <c r="GT289" s="4"/>
      <c r="GU289" s="4"/>
      <c r="GV289" s="4"/>
      <c r="GW289" s="4"/>
      <c r="GX289" s="4"/>
      <c r="GY289" s="4"/>
      <c r="GZ289" s="4"/>
      <c r="HA289" s="4"/>
      <c r="HB289" s="4"/>
      <c r="HC289" s="4"/>
      <c r="HD289" s="4"/>
      <c r="HE289" s="4"/>
      <c r="HF289" s="4"/>
      <c r="HG289" s="4"/>
      <c r="HH289" s="4"/>
      <c r="HI289" s="4"/>
      <c r="HJ289" s="4"/>
      <c r="HK289" s="4"/>
      <c r="HL289" s="4"/>
      <c r="HM289" s="4"/>
      <c r="HN289" s="4"/>
      <c r="HO289" s="4"/>
      <c r="HP289" s="4"/>
      <c r="HQ289" s="4"/>
      <c r="HR289" s="4"/>
      <c r="HS289" s="4"/>
      <c r="HT289" s="4"/>
      <c r="HU289" s="4"/>
      <c r="HV289" s="4"/>
      <c r="HW289" s="4"/>
      <c r="HX289" s="4"/>
      <c r="HY289" s="4"/>
      <c r="HZ289" s="4"/>
      <c r="IA289" s="4"/>
      <c r="IB289" s="4"/>
      <c r="IC289" s="4"/>
      <c r="ID289" s="4"/>
      <c r="IE289" s="4"/>
      <c r="IF289" s="4"/>
      <c r="IG289" s="4"/>
      <c r="IH289" s="4"/>
      <c r="II289" s="4"/>
      <c r="IJ289" s="4"/>
      <c r="IK289" s="4"/>
      <c r="IL289" s="4"/>
      <c r="IM289" s="4"/>
      <c r="IN289" s="4"/>
      <c r="IO289" s="4"/>
      <c r="IP289" s="4"/>
      <c r="IQ289" s="4"/>
      <c r="IR289" s="4"/>
      <c r="IS289" s="4"/>
      <c r="IT289" s="4"/>
      <c r="IU289" s="4"/>
      <c r="IV289" s="4"/>
      <c r="IW289" s="4"/>
      <c r="IX289" s="4"/>
      <c r="IY289" s="4"/>
      <c r="IZ289" s="4"/>
      <c r="JA289" s="4"/>
      <c r="JB289" s="4"/>
      <c r="JC289" s="4"/>
      <c r="JD289" s="4"/>
      <c r="JE289" s="4"/>
      <c r="JF289" s="4"/>
      <c r="JG289" s="4"/>
      <c r="JH289" s="4"/>
      <c r="JI289" s="4"/>
      <c r="JJ289" s="4"/>
    </row>
    <row r="290" s="1" customFormat="1" spans="1:270">
      <c r="A290" s="4"/>
      <c r="B290" s="4"/>
      <c r="C290" s="4"/>
      <c r="D290" s="4"/>
      <c r="E290" s="4"/>
      <c r="F290" s="4"/>
      <c r="G290" s="4"/>
      <c r="H290" s="4"/>
      <c r="I290" s="4"/>
      <c r="J290" s="4"/>
      <c r="K290" s="4"/>
      <c r="L290" s="4"/>
      <c r="M290" s="4"/>
      <c r="N290" s="4"/>
      <c r="O290" s="4"/>
      <c r="P290" s="7"/>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c r="DY290" s="4"/>
      <c r="DZ290" s="4"/>
      <c r="EA290" s="4"/>
      <c r="EB290" s="4"/>
      <c r="EC290" s="4"/>
      <c r="ED290" s="4"/>
      <c r="EE290" s="4"/>
      <c r="EF290" s="4"/>
      <c r="EG290" s="4"/>
      <c r="EH290" s="4"/>
      <c r="EI290" s="4"/>
      <c r="EJ290" s="4"/>
      <c r="EK290" s="4"/>
      <c r="EL290" s="4"/>
      <c r="EM290" s="4"/>
      <c r="EN290" s="4"/>
      <c r="EO290" s="4"/>
      <c r="EP290" s="4"/>
      <c r="EQ290" s="4"/>
      <c r="ER290" s="4"/>
      <c r="ES290" s="4"/>
      <c r="ET290" s="4"/>
      <c r="EU290" s="4"/>
      <c r="EV290" s="4"/>
      <c r="EW290" s="4"/>
      <c r="EX290" s="4"/>
      <c r="EY290" s="4"/>
      <c r="EZ290" s="4"/>
      <c r="FA290" s="4"/>
      <c r="FB290" s="4"/>
      <c r="FC290" s="4"/>
      <c r="FD290" s="4"/>
      <c r="FE290" s="4"/>
      <c r="FF290" s="4"/>
      <c r="FG290" s="4"/>
      <c r="FH290" s="4"/>
      <c r="FI290" s="4"/>
      <c r="FJ290" s="4"/>
      <c r="FK290" s="4"/>
      <c r="FL290" s="4"/>
      <c r="FM290" s="4"/>
      <c r="FN290" s="4"/>
      <c r="FO290" s="4"/>
      <c r="FP290" s="4"/>
      <c r="FQ290" s="4"/>
      <c r="FR290" s="4"/>
      <c r="FS290" s="4"/>
      <c r="FT290" s="4"/>
      <c r="FU290" s="4"/>
      <c r="FV290" s="4"/>
      <c r="FW290" s="4"/>
      <c r="FX290" s="4"/>
      <c r="FY290" s="4"/>
      <c r="FZ290" s="4"/>
      <c r="GA290" s="4"/>
      <c r="GB290" s="4"/>
      <c r="GC290" s="4"/>
      <c r="GD290" s="4"/>
      <c r="GE290" s="4"/>
      <c r="GF290" s="4"/>
      <c r="GG290" s="4"/>
      <c r="GH290" s="4"/>
      <c r="GI290" s="4"/>
      <c r="GJ290" s="4"/>
      <c r="GK290" s="4"/>
      <c r="GL290" s="4"/>
      <c r="GM290" s="4"/>
      <c r="GN290" s="4"/>
      <c r="GO290" s="4"/>
      <c r="GP290" s="4"/>
      <c r="GQ290" s="4"/>
      <c r="GR290" s="4"/>
      <c r="GS290" s="4"/>
      <c r="GT290" s="4"/>
      <c r="GU290" s="4"/>
      <c r="GV290" s="4"/>
      <c r="GW290" s="4"/>
      <c r="GX290" s="4"/>
      <c r="GY290" s="4"/>
      <c r="GZ290" s="4"/>
      <c r="HA290" s="4"/>
      <c r="HB290" s="4"/>
      <c r="HC290" s="4"/>
      <c r="HD290" s="4"/>
      <c r="HE290" s="4"/>
      <c r="HF290" s="4"/>
      <c r="HG290" s="4"/>
      <c r="HH290" s="4"/>
      <c r="HI290" s="4"/>
      <c r="HJ290" s="4"/>
      <c r="HK290" s="4"/>
      <c r="HL290" s="4"/>
      <c r="HM290" s="4"/>
      <c r="HN290" s="4"/>
      <c r="HO290" s="4"/>
      <c r="HP290" s="4"/>
      <c r="HQ290" s="4"/>
      <c r="HR290" s="4"/>
      <c r="HS290" s="4"/>
      <c r="HT290" s="4"/>
      <c r="HU290" s="4"/>
      <c r="HV290" s="4"/>
      <c r="HW290" s="4"/>
      <c r="HX290" s="4"/>
      <c r="HY290" s="4"/>
      <c r="HZ290" s="4"/>
      <c r="IA290" s="4"/>
      <c r="IB290" s="4"/>
      <c r="IC290" s="4"/>
      <c r="ID290" s="4"/>
      <c r="IE290" s="4"/>
      <c r="IF290" s="4"/>
      <c r="IG290" s="4"/>
      <c r="IH290" s="4"/>
      <c r="II290" s="4"/>
      <c r="IJ290" s="4"/>
      <c r="IK290" s="4"/>
      <c r="IL290" s="4"/>
      <c r="IM290" s="4"/>
      <c r="IN290" s="4"/>
      <c r="IO290" s="4"/>
      <c r="IP290" s="4"/>
      <c r="IQ290" s="4"/>
      <c r="IR290" s="4"/>
      <c r="IS290" s="4"/>
      <c r="IT290" s="4"/>
      <c r="IU290" s="4"/>
      <c r="IV290" s="4"/>
      <c r="IW290" s="4"/>
      <c r="IX290" s="4"/>
      <c r="IY290" s="4"/>
      <c r="IZ290" s="4"/>
      <c r="JA290" s="4"/>
      <c r="JB290" s="4"/>
      <c r="JC290" s="4"/>
      <c r="JD290" s="4"/>
      <c r="JE290" s="4"/>
      <c r="JF290" s="4"/>
      <c r="JG290" s="4"/>
      <c r="JH290" s="4"/>
      <c r="JI290" s="4"/>
      <c r="JJ290" s="4"/>
    </row>
    <row r="291" s="1" customFormat="1" spans="1:270">
      <c r="A291" s="4"/>
      <c r="B291" s="4"/>
      <c r="C291" s="4"/>
      <c r="D291" s="4"/>
      <c r="E291" s="4"/>
      <c r="F291" s="4"/>
      <c r="G291" s="4"/>
      <c r="H291" s="4"/>
      <c r="I291" s="4"/>
      <c r="J291" s="4"/>
      <c r="K291" s="4"/>
      <c r="L291" s="4"/>
      <c r="M291" s="4"/>
      <c r="N291" s="4"/>
      <c r="O291" s="4"/>
      <c r="P291" s="7"/>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c r="DY291" s="4"/>
      <c r="DZ291" s="4"/>
      <c r="EA291" s="4"/>
      <c r="EB291" s="4"/>
      <c r="EC291" s="4"/>
      <c r="ED291" s="4"/>
      <c r="EE291" s="4"/>
      <c r="EF291" s="4"/>
      <c r="EG291" s="4"/>
      <c r="EH291" s="4"/>
      <c r="EI291" s="4"/>
      <c r="EJ291" s="4"/>
      <c r="EK291" s="4"/>
      <c r="EL291" s="4"/>
      <c r="EM291" s="4"/>
      <c r="EN291" s="4"/>
      <c r="EO291" s="4"/>
      <c r="EP291" s="4"/>
      <c r="EQ291" s="4"/>
      <c r="ER291" s="4"/>
      <c r="ES291" s="4"/>
      <c r="ET291" s="4"/>
      <c r="EU291" s="4"/>
      <c r="EV291" s="4"/>
      <c r="EW291" s="4"/>
      <c r="EX291" s="4"/>
      <c r="EY291" s="4"/>
      <c r="EZ291" s="4"/>
      <c r="FA291" s="4"/>
      <c r="FB291" s="4"/>
      <c r="FC291" s="4"/>
      <c r="FD291" s="4"/>
      <c r="FE291" s="4"/>
      <c r="FF291" s="4"/>
      <c r="FG291" s="4"/>
      <c r="FH291" s="4"/>
      <c r="FI291" s="4"/>
      <c r="FJ291" s="4"/>
      <c r="FK291" s="4"/>
      <c r="FL291" s="4"/>
      <c r="FM291" s="4"/>
      <c r="FN291" s="4"/>
      <c r="FO291" s="4"/>
      <c r="FP291" s="4"/>
      <c r="FQ291" s="4"/>
      <c r="FR291" s="4"/>
      <c r="FS291" s="4"/>
      <c r="FT291" s="4"/>
      <c r="FU291" s="4"/>
      <c r="FV291" s="4"/>
      <c r="FW291" s="4"/>
      <c r="FX291" s="4"/>
      <c r="FY291" s="4"/>
      <c r="FZ291" s="4"/>
      <c r="GA291" s="4"/>
      <c r="GB291" s="4"/>
      <c r="GC291" s="4"/>
      <c r="GD291" s="4"/>
      <c r="GE291" s="4"/>
      <c r="GF291" s="4"/>
      <c r="GG291" s="4"/>
      <c r="GH291" s="4"/>
      <c r="GI291" s="4"/>
      <c r="GJ291" s="4"/>
      <c r="GK291" s="4"/>
      <c r="GL291" s="4"/>
      <c r="GM291" s="4"/>
      <c r="GN291" s="4"/>
      <c r="GO291" s="4"/>
      <c r="GP291" s="4"/>
      <c r="GQ291" s="4"/>
      <c r="GR291" s="4"/>
      <c r="GS291" s="4"/>
      <c r="GT291" s="4"/>
      <c r="GU291" s="4"/>
      <c r="GV291" s="4"/>
      <c r="GW291" s="4"/>
      <c r="GX291" s="4"/>
      <c r="GY291" s="4"/>
      <c r="GZ291" s="4"/>
      <c r="HA291" s="4"/>
      <c r="HB291" s="4"/>
      <c r="HC291" s="4"/>
      <c r="HD291" s="4"/>
      <c r="HE291" s="4"/>
      <c r="HF291" s="4"/>
      <c r="HG291" s="4"/>
      <c r="HH291" s="4"/>
      <c r="HI291" s="4"/>
      <c r="HJ291" s="4"/>
      <c r="HK291" s="4"/>
      <c r="HL291" s="4"/>
      <c r="HM291" s="4"/>
      <c r="HN291" s="4"/>
      <c r="HO291" s="4"/>
      <c r="HP291" s="4"/>
      <c r="HQ291" s="4"/>
      <c r="HR291" s="4"/>
      <c r="HS291" s="4"/>
      <c r="HT291" s="4"/>
      <c r="HU291" s="4"/>
      <c r="HV291" s="4"/>
      <c r="HW291" s="4"/>
      <c r="HX291" s="4"/>
      <c r="HY291" s="4"/>
      <c r="HZ291" s="4"/>
      <c r="IA291" s="4"/>
      <c r="IB291" s="4"/>
      <c r="IC291" s="4"/>
      <c r="ID291" s="4"/>
      <c r="IE291" s="4"/>
      <c r="IF291" s="4"/>
      <c r="IG291" s="4"/>
      <c r="IH291" s="4"/>
      <c r="II291" s="4"/>
      <c r="IJ291" s="4"/>
      <c r="IK291" s="4"/>
      <c r="IL291" s="4"/>
      <c r="IM291" s="4"/>
      <c r="IN291" s="4"/>
      <c r="IO291" s="4"/>
      <c r="IP291" s="4"/>
      <c r="IQ291" s="4"/>
      <c r="IR291" s="4"/>
      <c r="IS291" s="4"/>
      <c r="IT291" s="4"/>
      <c r="IU291" s="4"/>
      <c r="IV291" s="4"/>
      <c r="IW291" s="4"/>
      <c r="IX291" s="4"/>
      <c r="IY291" s="4"/>
      <c r="IZ291" s="4"/>
      <c r="JA291" s="4"/>
      <c r="JB291" s="4"/>
      <c r="JC291" s="4"/>
      <c r="JD291" s="4"/>
      <c r="JE291" s="4"/>
      <c r="JF291" s="4"/>
      <c r="JG291" s="4"/>
      <c r="JH291" s="4"/>
      <c r="JI291" s="4"/>
      <c r="JJ291" s="4"/>
    </row>
    <row r="292" s="1" customFormat="1" spans="1:270">
      <c r="A292" s="4"/>
      <c r="B292" s="4"/>
      <c r="C292" s="4"/>
      <c r="D292" s="4"/>
      <c r="E292" s="4"/>
      <c r="F292" s="4"/>
      <c r="G292" s="4"/>
      <c r="H292" s="4"/>
      <c r="I292" s="4"/>
      <c r="J292" s="4"/>
      <c r="K292" s="4"/>
      <c r="L292" s="4"/>
      <c r="M292" s="4"/>
      <c r="N292" s="4"/>
      <c r="O292" s="4"/>
      <c r="P292" s="7"/>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c r="EE292" s="4"/>
      <c r="EF292" s="4"/>
      <c r="EG292" s="4"/>
      <c r="EH292" s="4"/>
      <c r="EI292" s="4"/>
      <c r="EJ292" s="4"/>
      <c r="EK292" s="4"/>
      <c r="EL292" s="4"/>
      <c r="EM292" s="4"/>
      <c r="EN292" s="4"/>
      <c r="EO292" s="4"/>
      <c r="EP292" s="4"/>
      <c r="EQ292" s="4"/>
      <c r="ER292" s="4"/>
      <c r="ES292" s="4"/>
      <c r="ET292" s="4"/>
      <c r="EU292" s="4"/>
      <c r="EV292" s="4"/>
      <c r="EW292" s="4"/>
      <c r="EX292" s="4"/>
      <c r="EY292" s="4"/>
      <c r="EZ292" s="4"/>
      <c r="FA292" s="4"/>
      <c r="FB292" s="4"/>
      <c r="FC292" s="4"/>
      <c r="FD292" s="4"/>
      <c r="FE292" s="4"/>
      <c r="FF292" s="4"/>
      <c r="FG292" s="4"/>
      <c r="FH292" s="4"/>
      <c r="FI292" s="4"/>
      <c r="FJ292" s="4"/>
      <c r="FK292" s="4"/>
      <c r="FL292" s="4"/>
      <c r="FM292" s="4"/>
      <c r="FN292" s="4"/>
      <c r="FO292" s="4"/>
      <c r="FP292" s="4"/>
      <c r="FQ292" s="4"/>
      <c r="FR292" s="4"/>
      <c r="FS292" s="4"/>
      <c r="FT292" s="4"/>
      <c r="FU292" s="4"/>
      <c r="FV292" s="4"/>
      <c r="FW292" s="4"/>
      <c r="FX292" s="4"/>
      <c r="FY292" s="4"/>
      <c r="FZ292" s="4"/>
      <c r="GA292" s="4"/>
      <c r="GB292" s="4"/>
      <c r="GC292" s="4"/>
      <c r="GD292" s="4"/>
      <c r="GE292" s="4"/>
      <c r="GF292" s="4"/>
      <c r="GG292" s="4"/>
      <c r="GH292" s="4"/>
      <c r="GI292" s="4"/>
      <c r="GJ292" s="4"/>
      <c r="GK292" s="4"/>
      <c r="GL292" s="4"/>
      <c r="GM292" s="4"/>
      <c r="GN292" s="4"/>
      <c r="GO292" s="4"/>
      <c r="GP292" s="4"/>
      <c r="GQ292" s="4"/>
      <c r="GR292" s="4"/>
      <c r="GS292" s="4"/>
      <c r="GT292" s="4"/>
      <c r="GU292" s="4"/>
      <c r="GV292" s="4"/>
      <c r="GW292" s="4"/>
      <c r="GX292" s="4"/>
      <c r="GY292" s="4"/>
      <c r="GZ292" s="4"/>
      <c r="HA292" s="4"/>
      <c r="HB292" s="4"/>
      <c r="HC292" s="4"/>
      <c r="HD292" s="4"/>
      <c r="HE292" s="4"/>
      <c r="HF292" s="4"/>
      <c r="HG292" s="4"/>
      <c r="HH292" s="4"/>
      <c r="HI292" s="4"/>
      <c r="HJ292" s="4"/>
      <c r="HK292" s="4"/>
      <c r="HL292" s="4"/>
      <c r="HM292" s="4"/>
      <c r="HN292" s="4"/>
      <c r="HO292" s="4"/>
      <c r="HP292" s="4"/>
      <c r="HQ292" s="4"/>
      <c r="HR292" s="4"/>
      <c r="HS292" s="4"/>
      <c r="HT292" s="4"/>
      <c r="HU292" s="4"/>
      <c r="HV292" s="4"/>
      <c r="HW292" s="4"/>
      <c r="HX292" s="4"/>
      <c r="HY292" s="4"/>
      <c r="HZ292" s="4"/>
      <c r="IA292" s="4"/>
      <c r="IB292" s="4"/>
      <c r="IC292" s="4"/>
      <c r="ID292" s="4"/>
      <c r="IE292" s="4"/>
      <c r="IF292" s="4"/>
      <c r="IG292" s="4"/>
      <c r="IH292" s="4"/>
      <c r="II292" s="4"/>
      <c r="IJ292" s="4"/>
      <c r="IK292" s="4"/>
      <c r="IL292" s="4"/>
      <c r="IM292" s="4"/>
      <c r="IN292" s="4"/>
      <c r="IO292" s="4"/>
      <c r="IP292" s="4"/>
      <c r="IQ292" s="4"/>
      <c r="IR292" s="4"/>
      <c r="IS292" s="4"/>
      <c r="IT292" s="4"/>
      <c r="IU292" s="4"/>
      <c r="IV292" s="4"/>
      <c r="IW292" s="4"/>
      <c r="IX292" s="4"/>
      <c r="IY292" s="4"/>
      <c r="IZ292" s="4"/>
      <c r="JA292" s="4"/>
      <c r="JB292" s="4"/>
      <c r="JC292" s="4"/>
      <c r="JD292" s="4"/>
      <c r="JE292" s="4"/>
      <c r="JF292" s="4"/>
      <c r="JG292" s="4"/>
      <c r="JH292" s="4"/>
      <c r="JI292" s="4"/>
      <c r="JJ292" s="4"/>
    </row>
    <row r="293" s="1" customFormat="1" spans="1:270">
      <c r="A293" s="4"/>
      <c r="B293" s="4"/>
      <c r="C293" s="4"/>
      <c r="D293" s="4"/>
      <c r="E293" s="4"/>
      <c r="F293" s="4"/>
      <c r="G293" s="4"/>
      <c r="H293" s="4"/>
      <c r="I293" s="4"/>
      <c r="J293" s="4"/>
      <c r="K293" s="4"/>
      <c r="L293" s="4"/>
      <c r="M293" s="4"/>
      <c r="N293" s="4"/>
      <c r="O293" s="4"/>
      <c r="P293" s="7"/>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c r="ED293" s="4"/>
      <c r="EE293" s="4"/>
      <c r="EF293" s="4"/>
      <c r="EG293" s="4"/>
      <c r="EH293" s="4"/>
      <c r="EI293" s="4"/>
      <c r="EJ293" s="4"/>
      <c r="EK293" s="4"/>
      <c r="EL293" s="4"/>
      <c r="EM293" s="4"/>
      <c r="EN293" s="4"/>
      <c r="EO293" s="4"/>
      <c r="EP293" s="4"/>
      <c r="EQ293" s="4"/>
      <c r="ER293" s="4"/>
      <c r="ES293" s="4"/>
      <c r="ET293" s="4"/>
      <c r="EU293" s="4"/>
      <c r="EV293" s="4"/>
      <c r="EW293" s="4"/>
      <c r="EX293" s="4"/>
      <c r="EY293" s="4"/>
      <c r="EZ293" s="4"/>
      <c r="FA293" s="4"/>
      <c r="FB293" s="4"/>
      <c r="FC293" s="4"/>
      <c r="FD293" s="4"/>
      <c r="FE293" s="4"/>
      <c r="FF293" s="4"/>
      <c r="FG293" s="4"/>
      <c r="FH293" s="4"/>
      <c r="FI293" s="4"/>
      <c r="FJ293" s="4"/>
      <c r="FK293" s="4"/>
      <c r="FL293" s="4"/>
      <c r="FM293" s="4"/>
      <c r="FN293" s="4"/>
      <c r="FO293" s="4"/>
      <c r="FP293" s="4"/>
      <c r="FQ293" s="4"/>
      <c r="FR293" s="4"/>
      <c r="FS293" s="4"/>
      <c r="FT293" s="4"/>
      <c r="FU293" s="4"/>
      <c r="FV293" s="4"/>
      <c r="FW293" s="4"/>
      <c r="FX293" s="4"/>
      <c r="FY293" s="4"/>
      <c r="FZ293" s="4"/>
      <c r="GA293" s="4"/>
      <c r="GB293" s="4"/>
      <c r="GC293" s="4"/>
      <c r="GD293" s="4"/>
      <c r="GE293" s="4"/>
      <c r="GF293" s="4"/>
      <c r="GG293" s="4"/>
      <c r="GH293" s="4"/>
      <c r="GI293" s="4"/>
      <c r="GJ293" s="4"/>
      <c r="GK293" s="4"/>
      <c r="GL293" s="4"/>
      <c r="GM293" s="4"/>
      <c r="GN293" s="4"/>
      <c r="GO293" s="4"/>
      <c r="GP293" s="4"/>
      <c r="GQ293" s="4"/>
      <c r="GR293" s="4"/>
      <c r="GS293" s="4"/>
      <c r="GT293" s="4"/>
      <c r="GU293" s="4"/>
      <c r="GV293" s="4"/>
      <c r="GW293" s="4"/>
      <c r="GX293" s="4"/>
      <c r="GY293" s="4"/>
      <c r="GZ293" s="4"/>
      <c r="HA293" s="4"/>
      <c r="HB293" s="4"/>
      <c r="HC293" s="4"/>
      <c r="HD293" s="4"/>
      <c r="HE293" s="4"/>
      <c r="HF293" s="4"/>
      <c r="HG293" s="4"/>
      <c r="HH293" s="4"/>
      <c r="HI293" s="4"/>
      <c r="HJ293" s="4"/>
      <c r="HK293" s="4"/>
      <c r="HL293" s="4"/>
      <c r="HM293" s="4"/>
      <c r="HN293" s="4"/>
      <c r="HO293" s="4"/>
      <c r="HP293" s="4"/>
      <c r="HQ293" s="4"/>
      <c r="HR293" s="4"/>
      <c r="HS293" s="4"/>
      <c r="HT293" s="4"/>
      <c r="HU293" s="4"/>
      <c r="HV293" s="4"/>
      <c r="HW293" s="4"/>
      <c r="HX293" s="4"/>
      <c r="HY293" s="4"/>
      <c r="HZ293" s="4"/>
      <c r="IA293" s="4"/>
      <c r="IB293" s="4"/>
      <c r="IC293" s="4"/>
      <c r="ID293" s="4"/>
      <c r="IE293" s="4"/>
      <c r="IF293" s="4"/>
      <c r="IG293" s="4"/>
      <c r="IH293" s="4"/>
      <c r="II293" s="4"/>
      <c r="IJ293" s="4"/>
      <c r="IK293" s="4"/>
      <c r="IL293" s="4"/>
      <c r="IM293" s="4"/>
      <c r="IN293" s="4"/>
      <c r="IO293" s="4"/>
      <c r="IP293" s="4"/>
      <c r="IQ293" s="4"/>
      <c r="IR293" s="4"/>
      <c r="IS293" s="4"/>
      <c r="IT293" s="4"/>
      <c r="IU293" s="4"/>
      <c r="IV293" s="4"/>
      <c r="IW293" s="4"/>
      <c r="IX293" s="4"/>
      <c r="IY293" s="4"/>
      <c r="IZ293" s="4"/>
      <c r="JA293" s="4"/>
      <c r="JB293" s="4"/>
      <c r="JC293" s="4"/>
      <c r="JD293" s="4"/>
      <c r="JE293" s="4"/>
      <c r="JF293" s="4"/>
      <c r="JG293" s="4"/>
      <c r="JH293" s="4"/>
      <c r="JI293" s="4"/>
      <c r="JJ293" s="4"/>
    </row>
    <row r="294" s="1" customFormat="1" spans="1:270">
      <c r="A294" s="4"/>
      <c r="B294" s="4"/>
      <c r="C294" s="4"/>
      <c r="D294" s="4"/>
      <c r="E294" s="4"/>
      <c r="F294" s="4"/>
      <c r="G294" s="4"/>
      <c r="H294" s="4"/>
      <c r="I294" s="4"/>
      <c r="J294" s="4"/>
      <c r="K294" s="4"/>
      <c r="L294" s="4"/>
      <c r="M294" s="4"/>
      <c r="N294" s="4"/>
      <c r="O294" s="4"/>
      <c r="P294" s="7"/>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c r="DY294" s="4"/>
      <c r="DZ294" s="4"/>
      <c r="EA294" s="4"/>
      <c r="EB294" s="4"/>
      <c r="EC294" s="4"/>
      <c r="ED294" s="4"/>
      <c r="EE294" s="4"/>
      <c r="EF294" s="4"/>
      <c r="EG294" s="4"/>
      <c r="EH294" s="4"/>
      <c r="EI294" s="4"/>
      <c r="EJ294" s="4"/>
      <c r="EK294" s="4"/>
      <c r="EL294" s="4"/>
      <c r="EM294" s="4"/>
      <c r="EN294" s="4"/>
      <c r="EO294" s="4"/>
      <c r="EP294" s="4"/>
      <c r="EQ294" s="4"/>
      <c r="ER294" s="4"/>
      <c r="ES294" s="4"/>
      <c r="ET294" s="4"/>
      <c r="EU294" s="4"/>
      <c r="EV294" s="4"/>
      <c r="EW294" s="4"/>
      <c r="EX294" s="4"/>
      <c r="EY294" s="4"/>
      <c r="EZ294" s="4"/>
      <c r="FA294" s="4"/>
      <c r="FB294" s="4"/>
      <c r="FC294" s="4"/>
      <c r="FD294" s="4"/>
      <c r="FE294" s="4"/>
      <c r="FF294" s="4"/>
      <c r="FG294" s="4"/>
      <c r="FH294" s="4"/>
      <c r="FI294" s="4"/>
      <c r="FJ294" s="4"/>
      <c r="FK294" s="4"/>
      <c r="FL294" s="4"/>
      <c r="FM294" s="4"/>
      <c r="FN294" s="4"/>
      <c r="FO294" s="4"/>
      <c r="FP294" s="4"/>
      <c r="FQ294" s="4"/>
      <c r="FR294" s="4"/>
      <c r="FS294" s="4"/>
      <c r="FT294" s="4"/>
      <c r="FU294" s="4"/>
      <c r="FV294" s="4"/>
      <c r="FW294" s="4"/>
      <c r="FX294" s="4"/>
      <c r="FY294" s="4"/>
      <c r="FZ294" s="4"/>
      <c r="GA294" s="4"/>
      <c r="GB294" s="4"/>
      <c r="GC294" s="4"/>
      <c r="GD294" s="4"/>
      <c r="GE294" s="4"/>
      <c r="GF294" s="4"/>
      <c r="GG294" s="4"/>
      <c r="GH294" s="4"/>
      <c r="GI294" s="4"/>
      <c r="GJ294" s="4"/>
      <c r="GK294" s="4"/>
      <c r="GL294" s="4"/>
      <c r="GM294" s="4"/>
      <c r="GN294" s="4"/>
      <c r="GO294" s="4"/>
      <c r="GP294" s="4"/>
      <c r="GQ294" s="4"/>
      <c r="GR294" s="4"/>
      <c r="GS294" s="4"/>
      <c r="GT294" s="4"/>
      <c r="GU294" s="4"/>
      <c r="GV294" s="4"/>
      <c r="GW294" s="4"/>
      <c r="GX294" s="4"/>
      <c r="GY294" s="4"/>
      <c r="GZ294" s="4"/>
      <c r="HA294" s="4"/>
      <c r="HB294" s="4"/>
      <c r="HC294" s="4"/>
      <c r="HD294" s="4"/>
      <c r="HE294" s="4"/>
      <c r="HF294" s="4"/>
      <c r="HG294" s="4"/>
      <c r="HH294" s="4"/>
      <c r="HI294" s="4"/>
      <c r="HJ294" s="4"/>
      <c r="HK294" s="4"/>
      <c r="HL294" s="4"/>
      <c r="HM294" s="4"/>
      <c r="HN294" s="4"/>
      <c r="HO294" s="4"/>
      <c r="HP294" s="4"/>
      <c r="HQ294" s="4"/>
      <c r="HR294" s="4"/>
      <c r="HS294" s="4"/>
      <c r="HT294" s="4"/>
      <c r="HU294" s="4"/>
      <c r="HV294" s="4"/>
      <c r="HW294" s="4"/>
      <c r="HX294" s="4"/>
      <c r="HY294" s="4"/>
      <c r="HZ294" s="4"/>
      <c r="IA294" s="4"/>
      <c r="IB294" s="4"/>
      <c r="IC294" s="4"/>
      <c r="ID294" s="4"/>
      <c r="IE294" s="4"/>
      <c r="IF294" s="4"/>
      <c r="IG294" s="4"/>
      <c r="IH294" s="4"/>
      <c r="II294" s="4"/>
      <c r="IJ294" s="4"/>
      <c r="IK294" s="4"/>
      <c r="IL294" s="4"/>
      <c r="IM294" s="4"/>
      <c r="IN294" s="4"/>
      <c r="IO294" s="4"/>
      <c r="IP294" s="4"/>
      <c r="IQ294" s="4"/>
      <c r="IR294" s="4"/>
      <c r="IS294" s="4"/>
      <c r="IT294" s="4"/>
      <c r="IU294" s="4"/>
      <c r="IV294" s="4"/>
      <c r="IW294" s="4"/>
      <c r="IX294" s="4"/>
      <c r="IY294" s="4"/>
      <c r="IZ294" s="4"/>
      <c r="JA294" s="4"/>
      <c r="JB294" s="4"/>
      <c r="JC294" s="4"/>
      <c r="JD294" s="4"/>
      <c r="JE294" s="4"/>
      <c r="JF294" s="4"/>
      <c r="JG294" s="4"/>
      <c r="JH294" s="4"/>
      <c r="JI294" s="4"/>
      <c r="JJ294" s="4"/>
    </row>
    <row r="295" s="1" customFormat="1" spans="1:270">
      <c r="A295" s="4"/>
      <c r="B295" s="4"/>
      <c r="C295" s="4"/>
      <c r="D295" s="4"/>
      <c r="E295" s="4"/>
      <c r="F295" s="4"/>
      <c r="G295" s="4"/>
      <c r="H295" s="4"/>
      <c r="I295" s="4"/>
      <c r="J295" s="4"/>
      <c r="K295" s="4"/>
      <c r="L295" s="4"/>
      <c r="M295" s="4"/>
      <c r="N295" s="4"/>
      <c r="O295" s="4"/>
      <c r="P295" s="7"/>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c r="ED295" s="4"/>
      <c r="EE295" s="4"/>
      <c r="EF295" s="4"/>
      <c r="EG295" s="4"/>
      <c r="EH295" s="4"/>
      <c r="EI295" s="4"/>
      <c r="EJ295" s="4"/>
      <c r="EK295" s="4"/>
      <c r="EL295" s="4"/>
      <c r="EM295" s="4"/>
      <c r="EN295" s="4"/>
      <c r="EO295" s="4"/>
      <c r="EP295" s="4"/>
      <c r="EQ295" s="4"/>
      <c r="ER295" s="4"/>
      <c r="ES295" s="4"/>
      <c r="ET295" s="4"/>
      <c r="EU295" s="4"/>
      <c r="EV295" s="4"/>
      <c r="EW295" s="4"/>
      <c r="EX295" s="4"/>
      <c r="EY295" s="4"/>
      <c r="EZ295" s="4"/>
      <c r="FA295" s="4"/>
      <c r="FB295" s="4"/>
      <c r="FC295" s="4"/>
      <c r="FD295" s="4"/>
      <c r="FE295" s="4"/>
      <c r="FF295" s="4"/>
      <c r="FG295" s="4"/>
      <c r="FH295" s="4"/>
      <c r="FI295" s="4"/>
      <c r="FJ295" s="4"/>
      <c r="FK295" s="4"/>
      <c r="FL295" s="4"/>
      <c r="FM295" s="4"/>
      <c r="FN295" s="4"/>
      <c r="FO295" s="4"/>
      <c r="FP295" s="4"/>
      <c r="FQ295" s="4"/>
      <c r="FR295" s="4"/>
      <c r="FS295" s="4"/>
      <c r="FT295" s="4"/>
      <c r="FU295" s="4"/>
      <c r="FV295" s="4"/>
      <c r="FW295" s="4"/>
      <c r="FX295" s="4"/>
      <c r="FY295" s="4"/>
      <c r="FZ295" s="4"/>
      <c r="GA295" s="4"/>
      <c r="GB295" s="4"/>
      <c r="GC295" s="4"/>
      <c r="GD295" s="4"/>
      <c r="GE295" s="4"/>
      <c r="GF295" s="4"/>
      <c r="GG295" s="4"/>
      <c r="GH295" s="4"/>
      <c r="GI295" s="4"/>
      <c r="GJ295" s="4"/>
      <c r="GK295" s="4"/>
      <c r="GL295" s="4"/>
      <c r="GM295" s="4"/>
      <c r="GN295" s="4"/>
      <c r="GO295" s="4"/>
      <c r="GP295" s="4"/>
      <c r="GQ295" s="4"/>
      <c r="GR295" s="4"/>
      <c r="GS295" s="4"/>
      <c r="GT295" s="4"/>
      <c r="GU295" s="4"/>
      <c r="GV295" s="4"/>
      <c r="GW295" s="4"/>
      <c r="GX295" s="4"/>
      <c r="GY295" s="4"/>
      <c r="GZ295" s="4"/>
      <c r="HA295" s="4"/>
      <c r="HB295" s="4"/>
      <c r="HC295" s="4"/>
      <c r="HD295" s="4"/>
      <c r="HE295" s="4"/>
      <c r="HF295" s="4"/>
      <c r="HG295" s="4"/>
      <c r="HH295" s="4"/>
      <c r="HI295" s="4"/>
      <c r="HJ295" s="4"/>
      <c r="HK295" s="4"/>
      <c r="HL295" s="4"/>
      <c r="HM295" s="4"/>
      <c r="HN295" s="4"/>
      <c r="HO295" s="4"/>
      <c r="HP295" s="4"/>
      <c r="HQ295" s="4"/>
      <c r="HR295" s="4"/>
      <c r="HS295" s="4"/>
      <c r="HT295" s="4"/>
      <c r="HU295" s="4"/>
      <c r="HV295" s="4"/>
      <c r="HW295" s="4"/>
      <c r="HX295" s="4"/>
      <c r="HY295" s="4"/>
      <c r="HZ295" s="4"/>
      <c r="IA295" s="4"/>
      <c r="IB295" s="4"/>
      <c r="IC295" s="4"/>
      <c r="ID295" s="4"/>
      <c r="IE295" s="4"/>
      <c r="IF295" s="4"/>
      <c r="IG295" s="4"/>
      <c r="IH295" s="4"/>
      <c r="II295" s="4"/>
      <c r="IJ295" s="4"/>
      <c r="IK295" s="4"/>
      <c r="IL295" s="4"/>
      <c r="IM295" s="4"/>
      <c r="IN295" s="4"/>
      <c r="IO295" s="4"/>
      <c r="IP295" s="4"/>
      <c r="IQ295" s="4"/>
      <c r="IR295" s="4"/>
      <c r="IS295" s="4"/>
      <c r="IT295" s="4"/>
      <c r="IU295" s="4"/>
      <c r="IV295" s="4"/>
      <c r="IW295" s="4"/>
      <c r="IX295" s="4"/>
      <c r="IY295" s="4"/>
      <c r="IZ295" s="4"/>
      <c r="JA295" s="4"/>
      <c r="JB295" s="4"/>
      <c r="JC295" s="4"/>
      <c r="JD295" s="4"/>
      <c r="JE295" s="4"/>
      <c r="JF295" s="4"/>
      <c r="JG295" s="4"/>
      <c r="JH295" s="4"/>
      <c r="JI295" s="4"/>
      <c r="JJ295" s="4"/>
    </row>
    <row r="296" s="1" customFormat="1" spans="1:270">
      <c r="A296" s="4"/>
      <c r="B296" s="4"/>
      <c r="C296" s="4"/>
      <c r="D296" s="4"/>
      <c r="E296" s="4"/>
      <c r="F296" s="4"/>
      <c r="G296" s="4"/>
      <c r="H296" s="4"/>
      <c r="I296" s="4"/>
      <c r="J296" s="4"/>
      <c r="K296" s="4"/>
      <c r="L296" s="4"/>
      <c r="M296" s="4"/>
      <c r="N296" s="4"/>
      <c r="O296" s="4"/>
      <c r="P296" s="7"/>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c r="ED296" s="4"/>
      <c r="EE296" s="4"/>
      <c r="EF296" s="4"/>
      <c r="EG296" s="4"/>
      <c r="EH296" s="4"/>
      <c r="EI296" s="4"/>
      <c r="EJ296" s="4"/>
      <c r="EK296" s="4"/>
      <c r="EL296" s="4"/>
      <c r="EM296" s="4"/>
      <c r="EN296" s="4"/>
      <c r="EO296" s="4"/>
      <c r="EP296" s="4"/>
      <c r="EQ296" s="4"/>
      <c r="ER296" s="4"/>
      <c r="ES296" s="4"/>
      <c r="ET296" s="4"/>
      <c r="EU296" s="4"/>
      <c r="EV296" s="4"/>
      <c r="EW296" s="4"/>
      <c r="EX296" s="4"/>
      <c r="EY296" s="4"/>
      <c r="EZ296" s="4"/>
      <c r="FA296" s="4"/>
      <c r="FB296" s="4"/>
      <c r="FC296" s="4"/>
      <c r="FD296" s="4"/>
      <c r="FE296" s="4"/>
      <c r="FF296" s="4"/>
      <c r="FG296" s="4"/>
      <c r="FH296" s="4"/>
      <c r="FI296" s="4"/>
      <c r="FJ296" s="4"/>
      <c r="FK296" s="4"/>
      <c r="FL296" s="4"/>
      <c r="FM296" s="4"/>
      <c r="FN296" s="4"/>
      <c r="FO296" s="4"/>
      <c r="FP296" s="4"/>
      <c r="FQ296" s="4"/>
      <c r="FR296" s="4"/>
      <c r="FS296" s="4"/>
      <c r="FT296" s="4"/>
      <c r="FU296" s="4"/>
      <c r="FV296" s="4"/>
      <c r="FW296" s="4"/>
      <c r="FX296" s="4"/>
      <c r="FY296" s="4"/>
      <c r="FZ296" s="4"/>
      <c r="GA296" s="4"/>
      <c r="GB296" s="4"/>
      <c r="GC296" s="4"/>
      <c r="GD296" s="4"/>
      <c r="GE296" s="4"/>
      <c r="GF296" s="4"/>
      <c r="GG296" s="4"/>
      <c r="GH296" s="4"/>
      <c r="GI296" s="4"/>
      <c r="GJ296" s="4"/>
      <c r="GK296" s="4"/>
      <c r="GL296" s="4"/>
      <c r="GM296" s="4"/>
      <c r="GN296" s="4"/>
      <c r="GO296" s="4"/>
      <c r="GP296" s="4"/>
      <c r="GQ296" s="4"/>
      <c r="GR296" s="4"/>
      <c r="GS296" s="4"/>
      <c r="GT296" s="4"/>
      <c r="GU296" s="4"/>
      <c r="GV296" s="4"/>
      <c r="GW296" s="4"/>
      <c r="GX296" s="4"/>
      <c r="GY296" s="4"/>
      <c r="GZ296" s="4"/>
      <c r="HA296" s="4"/>
      <c r="HB296" s="4"/>
      <c r="HC296" s="4"/>
      <c r="HD296" s="4"/>
      <c r="HE296" s="4"/>
      <c r="HF296" s="4"/>
      <c r="HG296" s="4"/>
      <c r="HH296" s="4"/>
      <c r="HI296" s="4"/>
      <c r="HJ296" s="4"/>
      <c r="HK296" s="4"/>
      <c r="HL296" s="4"/>
      <c r="HM296" s="4"/>
      <c r="HN296" s="4"/>
      <c r="HO296" s="4"/>
      <c r="HP296" s="4"/>
      <c r="HQ296" s="4"/>
      <c r="HR296" s="4"/>
      <c r="HS296" s="4"/>
      <c r="HT296" s="4"/>
      <c r="HU296" s="4"/>
      <c r="HV296" s="4"/>
      <c r="HW296" s="4"/>
      <c r="HX296" s="4"/>
      <c r="HY296" s="4"/>
      <c r="HZ296" s="4"/>
      <c r="IA296" s="4"/>
      <c r="IB296" s="4"/>
      <c r="IC296" s="4"/>
      <c r="ID296" s="4"/>
      <c r="IE296" s="4"/>
      <c r="IF296" s="4"/>
      <c r="IG296" s="4"/>
      <c r="IH296" s="4"/>
      <c r="II296" s="4"/>
      <c r="IJ296" s="4"/>
      <c r="IK296" s="4"/>
      <c r="IL296" s="4"/>
      <c r="IM296" s="4"/>
      <c r="IN296" s="4"/>
      <c r="IO296" s="4"/>
      <c r="IP296" s="4"/>
      <c r="IQ296" s="4"/>
      <c r="IR296" s="4"/>
      <c r="IS296" s="4"/>
      <c r="IT296" s="4"/>
      <c r="IU296" s="4"/>
      <c r="IV296" s="4"/>
      <c r="IW296" s="4"/>
      <c r="IX296" s="4"/>
      <c r="IY296" s="4"/>
      <c r="IZ296" s="4"/>
      <c r="JA296" s="4"/>
      <c r="JB296" s="4"/>
      <c r="JC296" s="4"/>
      <c r="JD296" s="4"/>
      <c r="JE296" s="4"/>
      <c r="JF296" s="4"/>
      <c r="JG296" s="4"/>
      <c r="JH296" s="4"/>
      <c r="JI296" s="4"/>
      <c r="JJ296" s="4"/>
    </row>
    <row r="297" s="1" customFormat="1" spans="1:270">
      <c r="A297" s="4"/>
      <c r="B297" s="4"/>
      <c r="C297" s="4"/>
      <c r="D297" s="4"/>
      <c r="E297" s="4"/>
      <c r="F297" s="4"/>
      <c r="G297" s="4"/>
      <c r="H297" s="4"/>
      <c r="I297" s="4"/>
      <c r="J297" s="4"/>
      <c r="K297" s="4"/>
      <c r="L297" s="4"/>
      <c r="M297" s="4"/>
      <c r="N297" s="4"/>
      <c r="O297" s="4"/>
      <c r="P297" s="7"/>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c r="ED297" s="4"/>
      <c r="EE297" s="4"/>
      <c r="EF297" s="4"/>
      <c r="EG297" s="4"/>
      <c r="EH297" s="4"/>
      <c r="EI297" s="4"/>
      <c r="EJ297" s="4"/>
      <c r="EK297" s="4"/>
      <c r="EL297" s="4"/>
      <c r="EM297" s="4"/>
      <c r="EN297" s="4"/>
      <c r="EO297" s="4"/>
      <c r="EP297" s="4"/>
      <c r="EQ297" s="4"/>
      <c r="ER297" s="4"/>
      <c r="ES297" s="4"/>
      <c r="ET297" s="4"/>
      <c r="EU297" s="4"/>
      <c r="EV297" s="4"/>
      <c r="EW297" s="4"/>
      <c r="EX297" s="4"/>
      <c r="EY297" s="4"/>
      <c r="EZ297" s="4"/>
      <c r="FA297" s="4"/>
      <c r="FB297" s="4"/>
      <c r="FC297" s="4"/>
      <c r="FD297" s="4"/>
      <c r="FE297" s="4"/>
      <c r="FF297" s="4"/>
      <c r="FG297" s="4"/>
      <c r="FH297" s="4"/>
      <c r="FI297" s="4"/>
      <c r="FJ297" s="4"/>
      <c r="FK297" s="4"/>
      <c r="FL297" s="4"/>
      <c r="FM297" s="4"/>
      <c r="FN297" s="4"/>
      <c r="FO297" s="4"/>
      <c r="FP297" s="4"/>
      <c r="FQ297" s="4"/>
      <c r="FR297" s="4"/>
      <c r="FS297" s="4"/>
      <c r="FT297" s="4"/>
      <c r="FU297" s="4"/>
      <c r="FV297" s="4"/>
      <c r="FW297" s="4"/>
      <c r="FX297" s="4"/>
      <c r="FY297" s="4"/>
      <c r="FZ297" s="4"/>
      <c r="GA297" s="4"/>
      <c r="GB297" s="4"/>
      <c r="GC297" s="4"/>
      <c r="GD297" s="4"/>
      <c r="GE297" s="4"/>
      <c r="GF297" s="4"/>
      <c r="GG297" s="4"/>
      <c r="GH297" s="4"/>
      <c r="GI297" s="4"/>
      <c r="GJ297" s="4"/>
      <c r="GK297" s="4"/>
      <c r="GL297" s="4"/>
      <c r="GM297" s="4"/>
      <c r="GN297" s="4"/>
      <c r="GO297" s="4"/>
      <c r="GP297" s="4"/>
      <c r="GQ297" s="4"/>
      <c r="GR297" s="4"/>
      <c r="GS297" s="4"/>
      <c r="GT297" s="4"/>
      <c r="GU297" s="4"/>
      <c r="GV297" s="4"/>
      <c r="GW297" s="4"/>
      <c r="GX297" s="4"/>
      <c r="GY297" s="4"/>
      <c r="GZ297" s="4"/>
      <c r="HA297" s="4"/>
      <c r="HB297" s="4"/>
      <c r="HC297" s="4"/>
      <c r="HD297" s="4"/>
      <c r="HE297" s="4"/>
      <c r="HF297" s="4"/>
      <c r="HG297" s="4"/>
      <c r="HH297" s="4"/>
      <c r="HI297" s="4"/>
      <c r="HJ297" s="4"/>
      <c r="HK297" s="4"/>
      <c r="HL297" s="4"/>
      <c r="HM297" s="4"/>
      <c r="HN297" s="4"/>
      <c r="HO297" s="4"/>
      <c r="HP297" s="4"/>
      <c r="HQ297" s="4"/>
      <c r="HR297" s="4"/>
      <c r="HS297" s="4"/>
      <c r="HT297" s="4"/>
      <c r="HU297" s="4"/>
      <c r="HV297" s="4"/>
      <c r="HW297" s="4"/>
      <c r="HX297" s="4"/>
      <c r="HY297" s="4"/>
      <c r="HZ297" s="4"/>
      <c r="IA297" s="4"/>
      <c r="IB297" s="4"/>
      <c r="IC297" s="4"/>
      <c r="ID297" s="4"/>
      <c r="IE297" s="4"/>
      <c r="IF297" s="4"/>
      <c r="IG297" s="4"/>
      <c r="IH297" s="4"/>
      <c r="II297" s="4"/>
      <c r="IJ297" s="4"/>
      <c r="IK297" s="4"/>
      <c r="IL297" s="4"/>
      <c r="IM297" s="4"/>
      <c r="IN297" s="4"/>
      <c r="IO297" s="4"/>
      <c r="IP297" s="4"/>
      <c r="IQ297" s="4"/>
      <c r="IR297" s="4"/>
      <c r="IS297" s="4"/>
      <c r="IT297" s="4"/>
      <c r="IU297" s="4"/>
      <c r="IV297" s="4"/>
      <c r="IW297" s="4"/>
      <c r="IX297" s="4"/>
      <c r="IY297" s="4"/>
      <c r="IZ297" s="4"/>
      <c r="JA297" s="4"/>
      <c r="JB297" s="4"/>
      <c r="JC297" s="4"/>
      <c r="JD297" s="4"/>
      <c r="JE297" s="4"/>
      <c r="JF297" s="4"/>
      <c r="JG297" s="4"/>
      <c r="JH297" s="4"/>
      <c r="JI297" s="4"/>
      <c r="JJ297" s="4"/>
    </row>
    <row r="298" s="1" customFormat="1" spans="1:270">
      <c r="A298" s="4"/>
      <c r="B298" s="4"/>
      <c r="C298" s="4"/>
      <c r="D298" s="4"/>
      <c r="E298" s="4"/>
      <c r="F298" s="4"/>
      <c r="G298" s="4"/>
      <c r="H298" s="4"/>
      <c r="I298" s="4"/>
      <c r="J298" s="4"/>
      <c r="K298" s="4"/>
      <c r="L298" s="4"/>
      <c r="M298" s="4"/>
      <c r="N298" s="4"/>
      <c r="O298" s="4"/>
      <c r="P298" s="7"/>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c r="ED298" s="4"/>
      <c r="EE298" s="4"/>
      <c r="EF298" s="4"/>
      <c r="EG298" s="4"/>
      <c r="EH298" s="4"/>
      <c r="EI298" s="4"/>
      <c r="EJ298" s="4"/>
      <c r="EK298" s="4"/>
      <c r="EL298" s="4"/>
      <c r="EM298" s="4"/>
      <c r="EN298" s="4"/>
      <c r="EO298" s="4"/>
      <c r="EP298" s="4"/>
      <c r="EQ298" s="4"/>
      <c r="ER298" s="4"/>
      <c r="ES298" s="4"/>
      <c r="ET298" s="4"/>
      <c r="EU298" s="4"/>
      <c r="EV298" s="4"/>
      <c r="EW298" s="4"/>
      <c r="EX298" s="4"/>
      <c r="EY298" s="4"/>
      <c r="EZ298" s="4"/>
      <c r="FA298" s="4"/>
      <c r="FB298" s="4"/>
      <c r="FC298" s="4"/>
      <c r="FD298" s="4"/>
      <c r="FE298" s="4"/>
      <c r="FF298" s="4"/>
      <c r="FG298" s="4"/>
      <c r="FH298" s="4"/>
      <c r="FI298" s="4"/>
      <c r="FJ298" s="4"/>
      <c r="FK298" s="4"/>
      <c r="FL298" s="4"/>
      <c r="FM298" s="4"/>
      <c r="FN298" s="4"/>
      <c r="FO298" s="4"/>
      <c r="FP298" s="4"/>
      <c r="FQ298" s="4"/>
      <c r="FR298" s="4"/>
      <c r="FS298" s="4"/>
      <c r="FT298" s="4"/>
      <c r="FU298" s="4"/>
      <c r="FV298" s="4"/>
      <c r="FW298" s="4"/>
      <c r="FX298" s="4"/>
      <c r="FY298" s="4"/>
      <c r="FZ298" s="4"/>
      <c r="GA298" s="4"/>
      <c r="GB298" s="4"/>
      <c r="GC298" s="4"/>
      <c r="GD298" s="4"/>
      <c r="GE298" s="4"/>
      <c r="GF298" s="4"/>
      <c r="GG298" s="4"/>
      <c r="GH298" s="4"/>
      <c r="GI298" s="4"/>
      <c r="GJ298" s="4"/>
      <c r="GK298" s="4"/>
      <c r="GL298" s="4"/>
      <c r="GM298" s="4"/>
      <c r="GN298" s="4"/>
      <c r="GO298" s="4"/>
      <c r="GP298" s="4"/>
      <c r="GQ298" s="4"/>
      <c r="GR298" s="4"/>
      <c r="GS298" s="4"/>
      <c r="GT298" s="4"/>
      <c r="GU298" s="4"/>
      <c r="GV298" s="4"/>
      <c r="GW298" s="4"/>
      <c r="GX298" s="4"/>
      <c r="GY298" s="4"/>
      <c r="GZ298" s="4"/>
      <c r="HA298" s="4"/>
      <c r="HB298" s="4"/>
      <c r="HC298" s="4"/>
      <c r="HD298" s="4"/>
      <c r="HE298" s="4"/>
      <c r="HF298" s="4"/>
      <c r="HG298" s="4"/>
      <c r="HH298" s="4"/>
      <c r="HI298" s="4"/>
      <c r="HJ298" s="4"/>
      <c r="HK298" s="4"/>
      <c r="HL298" s="4"/>
      <c r="HM298" s="4"/>
      <c r="HN298" s="4"/>
      <c r="HO298" s="4"/>
      <c r="HP298" s="4"/>
      <c r="HQ298" s="4"/>
      <c r="HR298" s="4"/>
      <c r="HS298" s="4"/>
      <c r="HT298" s="4"/>
      <c r="HU298" s="4"/>
      <c r="HV298" s="4"/>
      <c r="HW298" s="4"/>
      <c r="HX298" s="4"/>
      <c r="HY298" s="4"/>
      <c r="HZ298" s="4"/>
      <c r="IA298" s="4"/>
      <c r="IB298" s="4"/>
      <c r="IC298" s="4"/>
      <c r="ID298" s="4"/>
      <c r="IE298" s="4"/>
      <c r="IF298" s="4"/>
      <c r="IG298" s="4"/>
      <c r="IH298" s="4"/>
      <c r="II298" s="4"/>
      <c r="IJ298" s="4"/>
      <c r="IK298" s="4"/>
      <c r="IL298" s="4"/>
      <c r="IM298" s="4"/>
      <c r="IN298" s="4"/>
      <c r="IO298" s="4"/>
      <c r="IP298" s="4"/>
      <c r="IQ298" s="4"/>
      <c r="IR298" s="4"/>
      <c r="IS298" s="4"/>
      <c r="IT298" s="4"/>
      <c r="IU298" s="4"/>
      <c r="IV298" s="4"/>
      <c r="IW298" s="4"/>
      <c r="IX298" s="4"/>
      <c r="IY298" s="4"/>
      <c r="IZ298" s="4"/>
      <c r="JA298" s="4"/>
      <c r="JB298" s="4"/>
      <c r="JC298" s="4"/>
      <c r="JD298" s="4"/>
      <c r="JE298" s="4"/>
      <c r="JF298" s="4"/>
      <c r="JG298" s="4"/>
      <c r="JH298" s="4"/>
      <c r="JI298" s="4"/>
      <c r="JJ298" s="4"/>
    </row>
    <row r="299" s="1" customFormat="1" spans="1:270">
      <c r="A299" s="4"/>
      <c r="B299" s="4"/>
      <c r="C299" s="4"/>
      <c r="D299" s="4"/>
      <c r="E299" s="4"/>
      <c r="F299" s="4"/>
      <c r="G299" s="4"/>
      <c r="H299" s="4"/>
      <c r="I299" s="4"/>
      <c r="J299" s="4"/>
      <c r="K299" s="4"/>
      <c r="L299" s="4"/>
      <c r="M299" s="4"/>
      <c r="N299" s="4"/>
      <c r="O299" s="4"/>
      <c r="P299" s="7"/>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c r="EE299" s="4"/>
      <c r="EF299" s="4"/>
      <c r="EG299" s="4"/>
      <c r="EH299" s="4"/>
      <c r="EI299" s="4"/>
      <c r="EJ299" s="4"/>
      <c r="EK299" s="4"/>
      <c r="EL299" s="4"/>
      <c r="EM299" s="4"/>
      <c r="EN299" s="4"/>
      <c r="EO299" s="4"/>
      <c r="EP299" s="4"/>
      <c r="EQ299" s="4"/>
      <c r="ER299" s="4"/>
      <c r="ES299" s="4"/>
      <c r="ET299" s="4"/>
      <c r="EU299" s="4"/>
      <c r="EV299" s="4"/>
      <c r="EW299" s="4"/>
      <c r="EX299" s="4"/>
      <c r="EY299" s="4"/>
      <c r="EZ299" s="4"/>
      <c r="FA299" s="4"/>
      <c r="FB299" s="4"/>
      <c r="FC299" s="4"/>
      <c r="FD299" s="4"/>
      <c r="FE299" s="4"/>
      <c r="FF299" s="4"/>
      <c r="FG299" s="4"/>
      <c r="FH299" s="4"/>
      <c r="FI299" s="4"/>
      <c r="FJ299" s="4"/>
      <c r="FK299" s="4"/>
      <c r="FL299" s="4"/>
      <c r="FM299" s="4"/>
      <c r="FN299" s="4"/>
      <c r="FO299" s="4"/>
      <c r="FP299" s="4"/>
      <c r="FQ299" s="4"/>
      <c r="FR299" s="4"/>
      <c r="FS299" s="4"/>
      <c r="FT299" s="4"/>
      <c r="FU299" s="4"/>
      <c r="FV299" s="4"/>
      <c r="FW299" s="4"/>
      <c r="FX299" s="4"/>
      <c r="FY299" s="4"/>
      <c r="FZ299" s="4"/>
      <c r="GA299" s="4"/>
      <c r="GB299" s="4"/>
      <c r="GC299" s="4"/>
      <c r="GD299" s="4"/>
      <c r="GE299" s="4"/>
      <c r="GF299" s="4"/>
      <c r="GG299" s="4"/>
      <c r="GH299" s="4"/>
      <c r="GI299" s="4"/>
      <c r="GJ299" s="4"/>
      <c r="GK299" s="4"/>
      <c r="GL299" s="4"/>
      <c r="GM299" s="4"/>
      <c r="GN299" s="4"/>
      <c r="GO299" s="4"/>
      <c r="GP299" s="4"/>
      <c r="GQ299" s="4"/>
      <c r="GR299" s="4"/>
      <c r="GS299" s="4"/>
      <c r="GT299" s="4"/>
      <c r="GU299" s="4"/>
      <c r="GV299" s="4"/>
      <c r="GW299" s="4"/>
      <c r="GX299" s="4"/>
      <c r="GY299" s="4"/>
      <c r="GZ299" s="4"/>
      <c r="HA299" s="4"/>
      <c r="HB299" s="4"/>
      <c r="HC299" s="4"/>
      <c r="HD299" s="4"/>
      <c r="HE299" s="4"/>
      <c r="HF299" s="4"/>
      <c r="HG299" s="4"/>
      <c r="HH299" s="4"/>
      <c r="HI299" s="4"/>
      <c r="HJ299" s="4"/>
      <c r="HK299" s="4"/>
      <c r="HL299" s="4"/>
      <c r="HM299" s="4"/>
      <c r="HN299" s="4"/>
      <c r="HO299" s="4"/>
      <c r="HP299" s="4"/>
      <c r="HQ299" s="4"/>
      <c r="HR299" s="4"/>
      <c r="HS299" s="4"/>
      <c r="HT299" s="4"/>
      <c r="HU299" s="4"/>
      <c r="HV299" s="4"/>
      <c r="HW299" s="4"/>
      <c r="HX299" s="4"/>
      <c r="HY299" s="4"/>
      <c r="HZ299" s="4"/>
      <c r="IA299" s="4"/>
      <c r="IB299" s="4"/>
      <c r="IC299" s="4"/>
      <c r="ID299" s="4"/>
      <c r="IE299" s="4"/>
      <c r="IF299" s="4"/>
      <c r="IG299" s="4"/>
      <c r="IH299" s="4"/>
      <c r="II299" s="4"/>
      <c r="IJ299" s="4"/>
      <c r="IK299" s="4"/>
      <c r="IL299" s="4"/>
      <c r="IM299" s="4"/>
      <c r="IN299" s="4"/>
      <c r="IO299" s="4"/>
      <c r="IP299" s="4"/>
      <c r="IQ299" s="4"/>
      <c r="IR299" s="4"/>
      <c r="IS299" s="4"/>
      <c r="IT299" s="4"/>
      <c r="IU299" s="4"/>
      <c r="IV299" s="4"/>
      <c r="IW299" s="4"/>
      <c r="IX299" s="4"/>
      <c r="IY299" s="4"/>
      <c r="IZ299" s="4"/>
      <c r="JA299" s="4"/>
      <c r="JB299" s="4"/>
      <c r="JC299" s="4"/>
      <c r="JD299" s="4"/>
      <c r="JE299" s="4"/>
      <c r="JF299" s="4"/>
      <c r="JG299" s="4"/>
      <c r="JH299" s="4"/>
      <c r="JI299" s="4"/>
      <c r="JJ299" s="4"/>
    </row>
    <row r="300" s="1" customFormat="1" spans="1:270">
      <c r="A300" s="4"/>
      <c r="B300" s="4"/>
      <c r="C300" s="4"/>
      <c r="D300" s="4"/>
      <c r="E300" s="4"/>
      <c r="F300" s="4"/>
      <c r="G300" s="4"/>
      <c r="H300" s="4"/>
      <c r="I300" s="4"/>
      <c r="J300" s="4"/>
      <c r="K300" s="4"/>
      <c r="L300" s="4"/>
      <c r="M300" s="4"/>
      <c r="N300" s="4"/>
      <c r="O300" s="4"/>
      <c r="P300" s="7"/>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c r="ED300" s="4"/>
      <c r="EE300" s="4"/>
      <c r="EF300" s="4"/>
      <c r="EG300" s="4"/>
      <c r="EH300" s="4"/>
      <c r="EI300" s="4"/>
      <c r="EJ300" s="4"/>
      <c r="EK300" s="4"/>
      <c r="EL300" s="4"/>
      <c r="EM300" s="4"/>
      <c r="EN300" s="4"/>
      <c r="EO300" s="4"/>
      <c r="EP300" s="4"/>
      <c r="EQ300" s="4"/>
      <c r="ER300" s="4"/>
      <c r="ES300" s="4"/>
      <c r="ET300" s="4"/>
      <c r="EU300" s="4"/>
      <c r="EV300" s="4"/>
      <c r="EW300" s="4"/>
      <c r="EX300" s="4"/>
      <c r="EY300" s="4"/>
      <c r="EZ300" s="4"/>
      <c r="FA300" s="4"/>
      <c r="FB300" s="4"/>
      <c r="FC300" s="4"/>
      <c r="FD300" s="4"/>
      <c r="FE300" s="4"/>
      <c r="FF300" s="4"/>
      <c r="FG300" s="4"/>
      <c r="FH300" s="4"/>
      <c r="FI300" s="4"/>
      <c r="FJ300" s="4"/>
      <c r="FK300" s="4"/>
      <c r="FL300" s="4"/>
      <c r="FM300" s="4"/>
      <c r="FN300" s="4"/>
      <c r="FO300" s="4"/>
      <c r="FP300" s="4"/>
      <c r="FQ300" s="4"/>
      <c r="FR300" s="4"/>
      <c r="FS300" s="4"/>
      <c r="FT300" s="4"/>
      <c r="FU300" s="4"/>
      <c r="FV300" s="4"/>
      <c r="FW300" s="4"/>
      <c r="FX300" s="4"/>
      <c r="FY300" s="4"/>
      <c r="FZ300" s="4"/>
      <c r="GA300" s="4"/>
      <c r="GB300" s="4"/>
      <c r="GC300" s="4"/>
      <c r="GD300" s="4"/>
      <c r="GE300" s="4"/>
      <c r="GF300" s="4"/>
      <c r="GG300" s="4"/>
      <c r="GH300" s="4"/>
      <c r="GI300" s="4"/>
      <c r="GJ300" s="4"/>
      <c r="GK300" s="4"/>
      <c r="GL300" s="4"/>
      <c r="GM300" s="4"/>
      <c r="GN300" s="4"/>
      <c r="GO300" s="4"/>
      <c r="GP300" s="4"/>
      <c r="GQ300" s="4"/>
      <c r="GR300" s="4"/>
      <c r="GS300" s="4"/>
      <c r="GT300" s="4"/>
      <c r="GU300" s="4"/>
      <c r="GV300" s="4"/>
      <c r="GW300" s="4"/>
      <c r="GX300" s="4"/>
      <c r="GY300" s="4"/>
      <c r="GZ300" s="4"/>
      <c r="HA300" s="4"/>
      <c r="HB300" s="4"/>
      <c r="HC300" s="4"/>
      <c r="HD300" s="4"/>
      <c r="HE300" s="4"/>
      <c r="HF300" s="4"/>
      <c r="HG300" s="4"/>
      <c r="HH300" s="4"/>
      <c r="HI300" s="4"/>
      <c r="HJ300" s="4"/>
      <c r="HK300" s="4"/>
      <c r="HL300" s="4"/>
      <c r="HM300" s="4"/>
      <c r="HN300" s="4"/>
      <c r="HO300" s="4"/>
      <c r="HP300" s="4"/>
      <c r="HQ300" s="4"/>
      <c r="HR300" s="4"/>
      <c r="HS300" s="4"/>
      <c r="HT300" s="4"/>
      <c r="HU300" s="4"/>
      <c r="HV300" s="4"/>
      <c r="HW300" s="4"/>
      <c r="HX300" s="4"/>
      <c r="HY300" s="4"/>
      <c r="HZ300" s="4"/>
      <c r="IA300" s="4"/>
      <c r="IB300" s="4"/>
      <c r="IC300" s="4"/>
      <c r="ID300" s="4"/>
      <c r="IE300" s="4"/>
      <c r="IF300" s="4"/>
      <c r="IG300" s="4"/>
      <c r="IH300" s="4"/>
      <c r="II300" s="4"/>
      <c r="IJ300" s="4"/>
      <c r="IK300" s="4"/>
      <c r="IL300" s="4"/>
      <c r="IM300" s="4"/>
      <c r="IN300" s="4"/>
      <c r="IO300" s="4"/>
      <c r="IP300" s="4"/>
      <c r="IQ300" s="4"/>
      <c r="IR300" s="4"/>
      <c r="IS300" s="4"/>
      <c r="IT300" s="4"/>
      <c r="IU300" s="4"/>
      <c r="IV300" s="4"/>
      <c r="IW300" s="4"/>
      <c r="IX300" s="4"/>
      <c r="IY300" s="4"/>
      <c r="IZ300" s="4"/>
      <c r="JA300" s="4"/>
      <c r="JB300" s="4"/>
      <c r="JC300" s="4"/>
      <c r="JD300" s="4"/>
      <c r="JE300" s="4"/>
      <c r="JF300" s="4"/>
      <c r="JG300" s="4"/>
      <c r="JH300" s="4"/>
      <c r="JI300" s="4"/>
      <c r="JJ300" s="4"/>
    </row>
    <row r="301" s="1" customFormat="1" spans="1:270">
      <c r="A301" s="4"/>
      <c r="B301" s="4"/>
      <c r="C301" s="4"/>
      <c r="D301" s="4"/>
      <c r="E301" s="4"/>
      <c r="F301" s="4"/>
      <c r="G301" s="4"/>
      <c r="H301" s="4"/>
      <c r="I301" s="4"/>
      <c r="J301" s="4"/>
      <c r="K301" s="4"/>
      <c r="L301" s="4"/>
      <c r="M301" s="4"/>
      <c r="N301" s="4"/>
      <c r="O301" s="4"/>
      <c r="P301" s="7"/>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c r="EE301" s="4"/>
      <c r="EF301" s="4"/>
      <c r="EG301" s="4"/>
      <c r="EH301" s="4"/>
      <c r="EI301" s="4"/>
      <c r="EJ301" s="4"/>
      <c r="EK301" s="4"/>
      <c r="EL301" s="4"/>
      <c r="EM301" s="4"/>
      <c r="EN301" s="4"/>
      <c r="EO301" s="4"/>
      <c r="EP301" s="4"/>
      <c r="EQ301" s="4"/>
      <c r="ER301" s="4"/>
      <c r="ES301" s="4"/>
      <c r="ET301" s="4"/>
      <c r="EU301" s="4"/>
      <c r="EV301" s="4"/>
      <c r="EW301" s="4"/>
      <c r="EX301" s="4"/>
      <c r="EY301" s="4"/>
      <c r="EZ301" s="4"/>
      <c r="FA301" s="4"/>
      <c r="FB301" s="4"/>
      <c r="FC301" s="4"/>
      <c r="FD301" s="4"/>
      <c r="FE301" s="4"/>
      <c r="FF301" s="4"/>
      <c r="FG301" s="4"/>
      <c r="FH301" s="4"/>
      <c r="FI301" s="4"/>
      <c r="FJ301" s="4"/>
      <c r="FK301" s="4"/>
      <c r="FL301" s="4"/>
      <c r="FM301" s="4"/>
      <c r="FN301" s="4"/>
      <c r="FO301" s="4"/>
      <c r="FP301" s="4"/>
      <c r="FQ301" s="4"/>
      <c r="FR301" s="4"/>
      <c r="FS301" s="4"/>
      <c r="FT301" s="4"/>
      <c r="FU301" s="4"/>
      <c r="FV301" s="4"/>
      <c r="FW301" s="4"/>
      <c r="FX301" s="4"/>
      <c r="FY301" s="4"/>
      <c r="FZ301" s="4"/>
      <c r="GA301" s="4"/>
      <c r="GB301" s="4"/>
      <c r="GC301" s="4"/>
      <c r="GD301" s="4"/>
      <c r="GE301" s="4"/>
      <c r="GF301" s="4"/>
      <c r="GG301" s="4"/>
      <c r="GH301" s="4"/>
      <c r="GI301" s="4"/>
      <c r="GJ301" s="4"/>
      <c r="GK301" s="4"/>
      <c r="GL301" s="4"/>
      <c r="GM301" s="4"/>
      <c r="GN301" s="4"/>
      <c r="GO301" s="4"/>
      <c r="GP301" s="4"/>
      <c r="GQ301" s="4"/>
      <c r="GR301" s="4"/>
      <c r="GS301" s="4"/>
      <c r="GT301" s="4"/>
      <c r="GU301" s="4"/>
      <c r="GV301" s="4"/>
      <c r="GW301" s="4"/>
      <c r="GX301" s="4"/>
      <c r="GY301" s="4"/>
      <c r="GZ301" s="4"/>
      <c r="HA301" s="4"/>
      <c r="HB301" s="4"/>
      <c r="HC301" s="4"/>
      <c r="HD301" s="4"/>
      <c r="HE301" s="4"/>
      <c r="HF301" s="4"/>
      <c r="HG301" s="4"/>
      <c r="HH301" s="4"/>
      <c r="HI301" s="4"/>
      <c r="HJ301" s="4"/>
      <c r="HK301" s="4"/>
      <c r="HL301" s="4"/>
      <c r="HM301" s="4"/>
      <c r="HN301" s="4"/>
      <c r="HO301" s="4"/>
      <c r="HP301" s="4"/>
      <c r="HQ301" s="4"/>
      <c r="HR301" s="4"/>
      <c r="HS301" s="4"/>
      <c r="HT301" s="4"/>
      <c r="HU301" s="4"/>
      <c r="HV301" s="4"/>
      <c r="HW301" s="4"/>
      <c r="HX301" s="4"/>
      <c r="HY301" s="4"/>
      <c r="HZ301" s="4"/>
      <c r="IA301" s="4"/>
      <c r="IB301" s="4"/>
      <c r="IC301" s="4"/>
      <c r="ID301" s="4"/>
      <c r="IE301" s="4"/>
      <c r="IF301" s="4"/>
      <c r="IG301" s="4"/>
      <c r="IH301" s="4"/>
      <c r="II301" s="4"/>
      <c r="IJ301" s="4"/>
      <c r="IK301" s="4"/>
      <c r="IL301" s="4"/>
      <c r="IM301" s="4"/>
      <c r="IN301" s="4"/>
      <c r="IO301" s="4"/>
      <c r="IP301" s="4"/>
      <c r="IQ301" s="4"/>
      <c r="IR301" s="4"/>
      <c r="IS301" s="4"/>
      <c r="IT301" s="4"/>
      <c r="IU301" s="4"/>
      <c r="IV301" s="4"/>
      <c r="IW301" s="4"/>
      <c r="IX301" s="4"/>
      <c r="IY301" s="4"/>
      <c r="IZ301" s="4"/>
      <c r="JA301" s="4"/>
      <c r="JB301" s="4"/>
      <c r="JC301" s="4"/>
      <c r="JD301" s="4"/>
      <c r="JE301" s="4"/>
      <c r="JF301" s="4"/>
      <c r="JG301" s="4"/>
      <c r="JH301" s="4"/>
      <c r="JI301" s="4"/>
      <c r="JJ301" s="4"/>
    </row>
    <row r="302" s="1" customFormat="1" spans="1:270">
      <c r="A302" s="4"/>
      <c r="B302" s="4"/>
      <c r="C302" s="4"/>
      <c r="D302" s="4"/>
      <c r="E302" s="4"/>
      <c r="F302" s="4"/>
      <c r="G302" s="4"/>
      <c r="H302" s="4"/>
      <c r="I302" s="4"/>
      <c r="J302" s="4"/>
      <c r="K302" s="4"/>
      <c r="L302" s="4"/>
      <c r="M302" s="4"/>
      <c r="N302" s="4"/>
      <c r="O302" s="4"/>
      <c r="P302" s="7"/>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c r="ED302" s="4"/>
      <c r="EE302" s="4"/>
      <c r="EF302" s="4"/>
      <c r="EG302" s="4"/>
      <c r="EH302" s="4"/>
      <c r="EI302" s="4"/>
      <c r="EJ302" s="4"/>
      <c r="EK302" s="4"/>
      <c r="EL302" s="4"/>
      <c r="EM302" s="4"/>
      <c r="EN302" s="4"/>
      <c r="EO302" s="4"/>
      <c r="EP302" s="4"/>
      <c r="EQ302" s="4"/>
      <c r="ER302" s="4"/>
      <c r="ES302" s="4"/>
      <c r="ET302" s="4"/>
      <c r="EU302" s="4"/>
      <c r="EV302" s="4"/>
      <c r="EW302" s="4"/>
      <c r="EX302" s="4"/>
      <c r="EY302" s="4"/>
      <c r="EZ302" s="4"/>
      <c r="FA302" s="4"/>
      <c r="FB302" s="4"/>
      <c r="FC302" s="4"/>
      <c r="FD302" s="4"/>
      <c r="FE302" s="4"/>
      <c r="FF302" s="4"/>
      <c r="FG302" s="4"/>
      <c r="FH302" s="4"/>
      <c r="FI302" s="4"/>
      <c r="FJ302" s="4"/>
      <c r="FK302" s="4"/>
      <c r="FL302" s="4"/>
      <c r="FM302" s="4"/>
      <c r="FN302" s="4"/>
      <c r="FO302" s="4"/>
      <c r="FP302" s="4"/>
      <c r="FQ302" s="4"/>
      <c r="FR302" s="4"/>
      <c r="FS302" s="4"/>
      <c r="FT302" s="4"/>
      <c r="FU302" s="4"/>
      <c r="FV302" s="4"/>
      <c r="FW302" s="4"/>
      <c r="FX302" s="4"/>
      <c r="FY302" s="4"/>
      <c r="FZ302" s="4"/>
      <c r="GA302" s="4"/>
      <c r="GB302" s="4"/>
      <c r="GC302" s="4"/>
      <c r="GD302" s="4"/>
      <c r="GE302" s="4"/>
      <c r="GF302" s="4"/>
      <c r="GG302" s="4"/>
      <c r="GH302" s="4"/>
      <c r="GI302" s="4"/>
      <c r="GJ302" s="4"/>
      <c r="GK302" s="4"/>
      <c r="GL302" s="4"/>
      <c r="GM302" s="4"/>
      <c r="GN302" s="4"/>
      <c r="GO302" s="4"/>
      <c r="GP302" s="4"/>
      <c r="GQ302" s="4"/>
      <c r="GR302" s="4"/>
      <c r="GS302" s="4"/>
      <c r="GT302" s="4"/>
      <c r="GU302" s="4"/>
      <c r="GV302" s="4"/>
      <c r="GW302" s="4"/>
      <c r="GX302" s="4"/>
      <c r="GY302" s="4"/>
      <c r="GZ302" s="4"/>
      <c r="HA302" s="4"/>
      <c r="HB302" s="4"/>
      <c r="HC302" s="4"/>
      <c r="HD302" s="4"/>
      <c r="HE302" s="4"/>
      <c r="HF302" s="4"/>
      <c r="HG302" s="4"/>
      <c r="HH302" s="4"/>
      <c r="HI302" s="4"/>
      <c r="HJ302" s="4"/>
      <c r="HK302" s="4"/>
      <c r="HL302" s="4"/>
      <c r="HM302" s="4"/>
      <c r="HN302" s="4"/>
      <c r="HO302" s="4"/>
      <c r="HP302" s="4"/>
      <c r="HQ302" s="4"/>
      <c r="HR302" s="4"/>
      <c r="HS302" s="4"/>
      <c r="HT302" s="4"/>
      <c r="HU302" s="4"/>
      <c r="HV302" s="4"/>
      <c r="HW302" s="4"/>
      <c r="HX302" s="4"/>
      <c r="HY302" s="4"/>
      <c r="HZ302" s="4"/>
      <c r="IA302" s="4"/>
      <c r="IB302" s="4"/>
      <c r="IC302" s="4"/>
      <c r="ID302" s="4"/>
      <c r="IE302" s="4"/>
      <c r="IF302" s="4"/>
      <c r="IG302" s="4"/>
      <c r="IH302" s="4"/>
      <c r="II302" s="4"/>
      <c r="IJ302" s="4"/>
      <c r="IK302" s="4"/>
      <c r="IL302" s="4"/>
      <c r="IM302" s="4"/>
      <c r="IN302" s="4"/>
      <c r="IO302" s="4"/>
      <c r="IP302" s="4"/>
      <c r="IQ302" s="4"/>
      <c r="IR302" s="4"/>
      <c r="IS302" s="4"/>
      <c r="IT302" s="4"/>
      <c r="IU302" s="4"/>
      <c r="IV302" s="4"/>
      <c r="IW302" s="4"/>
      <c r="IX302" s="4"/>
      <c r="IY302" s="4"/>
      <c r="IZ302" s="4"/>
      <c r="JA302" s="4"/>
      <c r="JB302" s="4"/>
      <c r="JC302" s="4"/>
      <c r="JD302" s="4"/>
      <c r="JE302" s="4"/>
      <c r="JF302" s="4"/>
      <c r="JG302" s="4"/>
      <c r="JH302" s="4"/>
      <c r="JI302" s="4"/>
      <c r="JJ302" s="4"/>
    </row>
    <row r="303" s="1" customFormat="1" spans="1:270">
      <c r="A303" s="4"/>
      <c r="B303" s="4"/>
      <c r="C303" s="4"/>
      <c r="D303" s="4"/>
      <c r="E303" s="4"/>
      <c r="F303" s="4"/>
      <c r="G303" s="4"/>
      <c r="H303" s="4"/>
      <c r="I303" s="4"/>
      <c r="J303" s="4"/>
      <c r="K303" s="4"/>
      <c r="L303" s="4"/>
      <c r="M303" s="4"/>
      <c r="N303" s="4"/>
      <c r="O303" s="4"/>
      <c r="P303" s="7"/>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c r="DY303" s="4"/>
      <c r="DZ303" s="4"/>
      <c r="EA303" s="4"/>
      <c r="EB303" s="4"/>
      <c r="EC303" s="4"/>
      <c r="ED303" s="4"/>
      <c r="EE303" s="4"/>
      <c r="EF303" s="4"/>
      <c r="EG303" s="4"/>
      <c r="EH303" s="4"/>
      <c r="EI303" s="4"/>
      <c r="EJ303" s="4"/>
      <c r="EK303" s="4"/>
      <c r="EL303" s="4"/>
      <c r="EM303" s="4"/>
      <c r="EN303" s="4"/>
      <c r="EO303" s="4"/>
      <c r="EP303" s="4"/>
      <c r="EQ303" s="4"/>
      <c r="ER303" s="4"/>
      <c r="ES303" s="4"/>
      <c r="ET303" s="4"/>
      <c r="EU303" s="4"/>
      <c r="EV303" s="4"/>
      <c r="EW303" s="4"/>
      <c r="EX303" s="4"/>
      <c r="EY303" s="4"/>
      <c r="EZ303" s="4"/>
      <c r="FA303" s="4"/>
      <c r="FB303" s="4"/>
      <c r="FC303" s="4"/>
      <c r="FD303" s="4"/>
      <c r="FE303" s="4"/>
      <c r="FF303" s="4"/>
      <c r="FG303" s="4"/>
      <c r="FH303" s="4"/>
      <c r="FI303" s="4"/>
      <c r="FJ303" s="4"/>
      <c r="FK303" s="4"/>
      <c r="FL303" s="4"/>
      <c r="FM303" s="4"/>
      <c r="FN303" s="4"/>
      <c r="FO303" s="4"/>
      <c r="FP303" s="4"/>
      <c r="FQ303" s="4"/>
      <c r="FR303" s="4"/>
      <c r="FS303" s="4"/>
      <c r="FT303" s="4"/>
      <c r="FU303" s="4"/>
      <c r="FV303" s="4"/>
      <c r="FW303" s="4"/>
      <c r="FX303" s="4"/>
      <c r="FY303" s="4"/>
      <c r="FZ303" s="4"/>
      <c r="GA303" s="4"/>
      <c r="GB303" s="4"/>
      <c r="GC303" s="4"/>
      <c r="GD303" s="4"/>
      <c r="GE303" s="4"/>
      <c r="GF303" s="4"/>
      <c r="GG303" s="4"/>
      <c r="GH303" s="4"/>
      <c r="GI303" s="4"/>
      <c r="GJ303" s="4"/>
      <c r="GK303" s="4"/>
      <c r="GL303" s="4"/>
      <c r="GM303" s="4"/>
      <c r="GN303" s="4"/>
      <c r="GO303" s="4"/>
      <c r="GP303" s="4"/>
      <c r="GQ303" s="4"/>
      <c r="GR303" s="4"/>
      <c r="GS303" s="4"/>
      <c r="GT303" s="4"/>
      <c r="GU303" s="4"/>
      <c r="GV303" s="4"/>
      <c r="GW303" s="4"/>
      <c r="GX303" s="4"/>
      <c r="GY303" s="4"/>
      <c r="GZ303" s="4"/>
      <c r="HA303" s="4"/>
      <c r="HB303" s="4"/>
      <c r="HC303" s="4"/>
      <c r="HD303" s="4"/>
      <c r="HE303" s="4"/>
      <c r="HF303" s="4"/>
      <c r="HG303" s="4"/>
      <c r="HH303" s="4"/>
      <c r="HI303" s="4"/>
      <c r="HJ303" s="4"/>
      <c r="HK303" s="4"/>
      <c r="HL303" s="4"/>
      <c r="HM303" s="4"/>
      <c r="HN303" s="4"/>
      <c r="HO303" s="4"/>
      <c r="HP303" s="4"/>
      <c r="HQ303" s="4"/>
      <c r="HR303" s="4"/>
      <c r="HS303" s="4"/>
      <c r="HT303" s="4"/>
      <c r="HU303" s="4"/>
      <c r="HV303" s="4"/>
      <c r="HW303" s="4"/>
      <c r="HX303" s="4"/>
      <c r="HY303" s="4"/>
      <c r="HZ303" s="4"/>
      <c r="IA303" s="4"/>
      <c r="IB303" s="4"/>
      <c r="IC303" s="4"/>
      <c r="ID303" s="4"/>
      <c r="IE303" s="4"/>
      <c r="IF303" s="4"/>
      <c r="IG303" s="4"/>
      <c r="IH303" s="4"/>
      <c r="II303" s="4"/>
      <c r="IJ303" s="4"/>
      <c r="IK303" s="4"/>
      <c r="IL303" s="4"/>
      <c r="IM303" s="4"/>
      <c r="IN303" s="4"/>
      <c r="IO303" s="4"/>
      <c r="IP303" s="4"/>
      <c r="IQ303" s="4"/>
      <c r="IR303" s="4"/>
      <c r="IS303" s="4"/>
      <c r="IT303" s="4"/>
      <c r="IU303" s="4"/>
      <c r="IV303" s="4"/>
      <c r="IW303" s="4"/>
      <c r="IX303" s="4"/>
      <c r="IY303" s="4"/>
      <c r="IZ303" s="4"/>
      <c r="JA303" s="4"/>
      <c r="JB303" s="4"/>
      <c r="JC303" s="4"/>
      <c r="JD303" s="4"/>
      <c r="JE303" s="4"/>
      <c r="JF303" s="4"/>
      <c r="JG303" s="4"/>
      <c r="JH303" s="4"/>
      <c r="JI303" s="4"/>
      <c r="JJ303" s="4"/>
    </row>
    <row r="304" s="1" customFormat="1" spans="1:270">
      <c r="A304" s="4"/>
      <c r="B304" s="4"/>
      <c r="C304" s="4"/>
      <c r="D304" s="4"/>
      <c r="E304" s="4"/>
      <c r="F304" s="4"/>
      <c r="G304" s="4"/>
      <c r="H304" s="4"/>
      <c r="I304" s="4"/>
      <c r="J304" s="4"/>
      <c r="K304" s="4"/>
      <c r="L304" s="4"/>
      <c r="M304" s="4"/>
      <c r="N304" s="4"/>
      <c r="O304" s="4"/>
      <c r="P304" s="7"/>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c r="ED304" s="4"/>
      <c r="EE304" s="4"/>
      <c r="EF304" s="4"/>
      <c r="EG304" s="4"/>
      <c r="EH304" s="4"/>
      <c r="EI304" s="4"/>
      <c r="EJ304" s="4"/>
      <c r="EK304" s="4"/>
      <c r="EL304" s="4"/>
      <c r="EM304" s="4"/>
      <c r="EN304" s="4"/>
      <c r="EO304" s="4"/>
      <c r="EP304" s="4"/>
      <c r="EQ304" s="4"/>
      <c r="ER304" s="4"/>
      <c r="ES304" s="4"/>
      <c r="ET304" s="4"/>
      <c r="EU304" s="4"/>
      <c r="EV304" s="4"/>
      <c r="EW304" s="4"/>
      <c r="EX304" s="4"/>
      <c r="EY304" s="4"/>
      <c r="EZ304" s="4"/>
      <c r="FA304" s="4"/>
      <c r="FB304" s="4"/>
      <c r="FC304" s="4"/>
      <c r="FD304" s="4"/>
      <c r="FE304" s="4"/>
      <c r="FF304" s="4"/>
      <c r="FG304" s="4"/>
      <c r="FH304" s="4"/>
      <c r="FI304" s="4"/>
      <c r="FJ304" s="4"/>
      <c r="FK304" s="4"/>
      <c r="FL304" s="4"/>
      <c r="FM304" s="4"/>
      <c r="FN304" s="4"/>
      <c r="FO304" s="4"/>
      <c r="FP304" s="4"/>
      <c r="FQ304" s="4"/>
      <c r="FR304" s="4"/>
      <c r="FS304" s="4"/>
      <c r="FT304" s="4"/>
      <c r="FU304" s="4"/>
      <c r="FV304" s="4"/>
      <c r="FW304" s="4"/>
      <c r="FX304" s="4"/>
      <c r="FY304" s="4"/>
      <c r="FZ304" s="4"/>
      <c r="GA304" s="4"/>
      <c r="GB304" s="4"/>
      <c r="GC304" s="4"/>
      <c r="GD304" s="4"/>
      <c r="GE304" s="4"/>
      <c r="GF304" s="4"/>
      <c r="GG304" s="4"/>
      <c r="GH304" s="4"/>
      <c r="GI304" s="4"/>
      <c r="GJ304" s="4"/>
      <c r="GK304" s="4"/>
      <c r="GL304" s="4"/>
      <c r="GM304" s="4"/>
      <c r="GN304" s="4"/>
      <c r="GO304" s="4"/>
      <c r="GP304" s="4"/>
      <c r="GQ304" s="4"/>
      <c r="GR304" s="4"/>
      <c r="GS304" s="4"/>
      <c r="GT304" s="4"/>
      <c r="GU304" s="4"/>
      <c r="GV304" s="4"/>
      <c r="GW304" s="4"/>
      <c r="GX304" s="4"/>
      <c r="GY304" s="4"/>
      <c r="GZ304" s="4"/>
      <c r="HA304" s="4"/>
      <c r="HB304" s="4"/>
      <c r="HC304" s="4"/>
      <c r="HD304" s="4"/>
      <c r="HE304" s="4"/>
      <c r="HF304" s="4"/>
      <c r="HG304" s="4"/>
      <c r="HH304" s="4"/>
      <c r="HI304" s="4"/>
      <c r="HJ304" s="4"/>
      <c r="HK304" s="4"/>
      <c r="HL304" s="4"/>
      <c r="HM304" s="4"/>
      <c r="HN304" s="4"/>
      <c r="HO304" s="4"/>
      <c r="HP304" s="4"/>
      <c r="HQ304" s="4"/>
      <c r="HR304" s="4"/>
      <c r="HS304" s="4"/>
      <c r="HT304" s="4"/>
      <c r="HU304" s="4"/>
      <c r="HV304" s="4"/>
      <c r="HW304" s="4"/>
      <c r="HX304" s="4"/>
      <c r="HY304" s="4"/>
      <c r="HZ304" s="4"/>
      <c r="IA304" s="4"/>
      <c r="IB304" s="4"/>
      <c r="IC304" s="4"/>
      <c r="ID304" s="4"/>
      <c r="IE304" s="4"/>
      <c r="IF304" s="4"/>
      <c r="IG304" s="4"/>
      <c r="IH304" s="4"/>
      <c r="II304" s="4"/>
      <c r="IJ304" s="4"/>
      <c r="IK304" s="4"/>
      <c r="IL304" s="4"/>
      <c r="IM304" s="4"/>
      <c r="IN304" s="4"/>
      <c r="IO304" s="4"/>
      <c r="IP304" s="4"/>
      <c r="IQ304" s="4"/>
      <c r="IR304" s="4"/>
      <c r="IS304" s="4"/>
      <c r="IT304" s="4"/>
      <c r="IU304" s="4"/>
      <c r="IV304" s="4"/>
      <c r="IW304" s="4"/>
      <c r="IX304" s="4"/>
      <c r="IY304" s="4"/>
      <c r="IZ304" s="4"/>
      <c r="JA304" s="4"/>
      <c r="JB304" s="4"/>
      <c r="JC304" s="4"/>
      <c r="JD304" s="4"/>
      <c r="JE304" s="4"/>
      <c r="JF304" s="4"/>
      <c r="JG304" s="4"/>
      <c r="JH304" s="4"/>
      <c r="JI304" s="4"/>
      <c r="JJ304" s="4"/>
    </row>
    <row r="305" s="1" customFormat="1" spans="1:270">
      <c r="A305" s="4"/>
      <c r="B305" s="4"/>
      <c r="C305" s="4"/>
      <c r="D305" s="4"/>
      <c r="E305" s="4"/>
      <c r="F305" s="4"/>
      <c r="G305" s="4"/>
      <c r="H305" s="4"/>
      <c r="I305" s="4"/>
      <c r="J305" s="4"/>
      <c r="K305" s="4"/>
      <c r="L305" s="4"/>
      <c r="M305" s="4"/>
      <c r="N305" s="4"/>
      <c r="O305" s="4"/>
      <c r="P305" s="7"/>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c r="ED305" s="4"/>
      <c r="EE305" s="4"/>
      <c r="EF305" s="4"/>
      <c r="EG305" s="4"/>
      <c r="EH305" s="4"/>
      <c r="EI305" s="4"/>
      <c r="EJ305" s="4"/>
      <c r="EK305" s="4"/>
      <c r="EL305" s="4"/>
      <c r="EM305" s="4"/>
      <c r="EN305" s="4"/>
      <c r="EO305" s="4"/>
      <c r="EP305" s="4"/>
      <c r="EQ305" s="4"/>
      <c r="ER305" s="4"/>
      <c r="ES305" s="4"/>
      <c r="ET305" s="4"/>
      <c r="EU305" s="4"/>
      <c r="EV305" s="4"/>
      <c r="EW305" s="4"/>
      <c r="EX305" s="4"/>
      <c r="EY305" s="4"/>
      <c r="EZ305" s="4"/>
      <c r="FA305" s="4"/>
      <c r="FB305" s="4"/>
      <c r="FC305" s="4"/>
      <c r="FD305" s="4"/>
      <c r="FE305" s="4"/>
      <c r="FF305" s="4"/>
      <c r="FG305" s="4"/>
      <c r="FH305" s="4"/>
      <c r="FI305" s="4"/>
      <c r="FJ305" s="4"/>
      <c r="FK305" s="4"/>
      <c r="FL305" s="4"/>
      <c r="FM305" s="4"/>
      <c r="FN305" s="4"/>
      <c r="FO305" s="4"/>
      <c r="FP305" s="4"/>
      <c r="FQ305" s="4"/>
      <c r="FR305" s="4"/>
      <c r="FS305" s="4"/>
      <c r="FT305" s="4"/>
      <c r="FU305" s="4"/>
      <c r="FV305" s="4"/>
      <c r="FW305" s="4"/>
      <c r="FX305" s="4"/>
      <c r="FY305" s="4"/>
      <c r="FZ305" s="4"/>
      <c r="GA305" s="4"/>
      <c r="GB305" s="4"/>
      <c r="GC305" s="4"/>
      <c r="GD305" s="4"/>
      <c r="GE305" s="4"/>
      <c r="GF305" s="4"/>
      <c r="GG305" s="4"/>
      <c r="GH305" s="4"/>
      <c r="GI305" s="4"/>
      <c r="GJ305" s="4"/>
      <c r="GK305" s="4"/>
      <c r="GL305" s="4"/>
      <c r="GM305" s="4"/>
      <c r="GN305" s="4"/>
      <c r="GO305" s="4"/>
      <c r="GP305" s="4"/>
      <c r="GQ305" s="4"/>
      <c r="GR305" s="4"/>
      <c r="GS305" s="4"/>
      <c r="GT305" s="4"/>
      <c r="GU305" s="4"/>
      <c r="GV305" s="4"/>
      <c r="GW305" s="4"/>
      <c r="GX305" s="4"/>
      <c r="GY305" s="4"/>
      <c r="GZ305" s="4"/>
      <c r="HA305" s="4"/>
      <c r="HB305" s="4"/>
      <c r="HC305" s="4"/>
      <c r="HD305" s="4"/>
      <c r="HE305" s="4"/>
      <c r="HF305" s="4"/>
      <c r="HG305" s="4"/>
      <c r="HH305" s="4"/>
      <c r="HI305" s="4"/>
      <c r="HJ305" s="4"/>
      <c r="HK305" s="4"/>
      <c r="HL305" s="4"/>
      <c r="HM305" s="4"/>
      <c r="HN305" s="4"/>
      <c r="HO305" s="4"/>
      <c r="HP305" s="4"/>
      <c r="HQ305" s="4"/>
      <c r="HR305" s="4"/>
      <c r="HS305" s="4"/>
      <c r="HT305" s="4"/>
      <c r="HU305" s="4"/>
      <c r="HV305" s="4"/>
      <c r="HW305" s="4"/>
      <c r="HX305" s="4"/>
      <c r="HY305" s="4"/>
      <c r="HZ305" s="4"/>
      <c r="IA305" s="4"/>
      <c r="IB305" s="4"/>
      <c r="IC305" s="4"/>
      <c r="ID305" s="4"/>
      <c r="IE305" s="4"/>
      <c r="IF305" s="4"/>
      <c r="IG305" s="4"/>
      <c r="IH305" s="4"/>
      <c r="II305" s="4"/>
      <c r="IJ305" s="4"/>
      <c r="IK305" s="4"/>
      <c r="IL305" s="4"/>
      <c r="IM305" s="4"/>
      <c r="IN305" s="4"/>
      <c r="IO305" s="4"/>
      <c r="IP305" s="4"/>
      <c r="IQ305" s="4"/>
      <c r="IR305" s="4"/>
      <c r="IS305" s="4"/>
      <c r="IT305" s="4"/>
      <c r="IU305" s="4"/>
      <c r="IV305" s="4"/>
      <c r="IW305" s="4"/>
      <c r="IX305" s="4"/>
      <c r="IY305" s="4"/>
      <c r="IZ305" s="4"/>
      <c r="JA305" s="4"/>
      <c r="JB305" s="4"/>
      <c r="JC305" s="4"/>
      <c r="JD305" s="4"/>
      <c r="JE305" s="4"/>
      <c r="JF305" s="4"/>
      <c r="JG305" s="4"/>
      <c r="JH305" s="4"/>
      <c r="JI305" s="4"/>
      <c r="JJ305" s="4"/>
    </row>
    <row r="306" s="1" customFormat="1" spans="1:270">
      <c r="A306" s="4"/>
      <c r="B306" s="4"/>
      <c r="C306" s="4"/>
      <c r="D306" s="4"/>
      <c r="E306" s="4"/>
      <c r="F306" s="4"/>
      <c r="G306" s="4"/>
      <c r="H306" s="4"/>
      <c r="I306" s="4"/>
      <c r="J306" s="4"/>
      <c r="K306" s="4"/>
      <c r="L306" s="4"/>
      <c r="M306" s="4"/>
      <c r="N306" s="4"/>
      <c r="O306" s="4"/>
      <c r="P306" s="7"/>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c r="DY306" s="4"/>
      <c r="DZ306" s="4"/>
      <c r="EA306" s="4"/>
      <c r="EB306" s="4"/>
      <c r="EC306" s="4"/>
      <c r="ED306" s="4"/>
      <c r="EE306" s="4"/>
      <c r="EF306" s="4"/>
      <c r="EG306" s="4"/>
      <c r="EH306" s="4"/>
      <c r="EI306" s="4"/>
      <c r="EJ306" s="4"/>
      <c r="EK306" s="4"/>
      <c r="EL306" s="4"/>
      <c r="EM306" s="4"/>
      <c r="EN306" s="4"/>
      <c r="EO306" s="4"/>
      <c r="EP306" s="4"/>
      <c r="EQ306" s="4"/>
      <c r="ER306" s="4"/>
      <c r="ES306" s="4"/>
      <c r="ET306" s="4"/>
      <c r="EU306" s="4"/>
      <c r="EV306" s="4"/>
      <c r="EW306" s="4"/>
      <c r="EX306" s="4"/>
      <c r="EY306" s="4"/>
      <c r="EZ306" s="4"/>
      <c r="FA306" s="4"/>
      <c r="FB306" s="4"/>
      <c r="FC306" s="4"/>
      <c r="FD306" s="4"/>
      <c r="FE306" s="4"/>
      <c r="FF306" s="4"/>
      <c r="FG306" s="4"/>
      <c r="FH306" s="4"/>
      <c r="FI306" s="4"/>
      <c r="FJ306" s="4"/>
      <c r="FK306" s="4"/>
      <c r="FL306" s="4"/>
      <c r="FM306" s="4"/>
      <c r="FN306" s="4"/>
      <c r="FO306" s="4"/>
      <c r="FP306" s="4"/>
      <c r="FQ306" s="4"/>
      <c r="FR306" s="4"/>
      <c r="FS306" s="4"/>
      <c r="FT306" s="4"/>
      <c r="FU306" s="4"/>
      <c r="FV306" s="4"/>
      <c r="FW306" s="4"/>
      <c r="FX306" s="4"/>
      <c r="FY306" s="4"/>
      <c r="FZ306" s="4"/>
      <c r="GA306" s="4"/>
      <c r="GB306" s="4"/>
      <c r="GC306" s="4"/>
      <c r="GD306" s="4"/>
      <c r="GE306" s="4"/>
      <c r="GF306" s="4"/>
      <c r="GG306" s="4"/>
      <c r="GH306" s="4"/>
      <c r="GI306" s="4"/>
      <c r="GJ306" s="4"/>
      <c r="GK306" s="4"/>
      <c r="GL306" s="4"/>
      <c r="GM306" s="4"/>
      <c r="GN306" s="4"/>
      <c r="GO306" s="4"/>
      <c r="GP306" s="4"/>
      <c r="GQ306" s="4"/>
      <c r="GR306" s="4"/>
      <c r="GS306" s="4"/>
      <c r="GT306" s="4"/>
      <c r="GU306" s="4"/>
      <c r="GV306" s="4"/>
      <c r="GW306" s="4"/>
      <c r="GX306" s="4"/>
      <c r="GY306" s="4"/>
      <c r="GZ306" s="4"/>
      <c r="HA306" s="4"/>
      <c r="HB306" s="4"/>
      <c r="HC306" s="4"/>
      <c r="HD306" s="4"/>
      <c r="HE306" s="4"/>
      <c r="HF306" s="4"/>
      <c r="HG306" s="4"/>
      <c r="HH306" s="4"/>
      <c r="HI306" s="4"/>
      <c r="HJ306" s="4"/>
      <c r="HK306" s="4"/>
      <c r="HL306" s="4"/>
      <c r="HM306" s="4"/>
      <c r="HN306" s="4"/>
      <c r="HO306" s="4"/>
      <c r="HP306" s="4"/>
      <c r="HQ306" s="4"/>
      <c r="HR306" s="4"/>
      <c r="HS306" s="4"/>
      <c r="HT306" s="4"/>
      <c r="HU306" s="4"/>
      <c r="HV306" s="4"/>
      <c r="HW306" s="4"/>
      <c r="HX306" s="4"/>
      <c r="HY306" s="4"/>
      <c r="HZ306" s="4"/>
      <c r="IA306" s="4"/>
      <c r="IB306" s="4"/>
      <c r="IC306" s="4"/>
      <c r="ID306" s="4"/>
      <c r="IE306" s="4"/>
      <c r="IF306" s="4"/>
      <c r="IG306" s="4"/>
      <c r="IH306" s="4"/>
      <c r="II306" s="4"/>
      <c r="IJ306" s="4"/>
      <c r="IK306" s="4"/>
      <c r="IL306" s="4"/>
      <c r="IM306" s="4"/>
      <c r="IN306" s="4"/>
      <c r="IO306" s="4"/>
      <c r="IP306" s="4"/>
      <c r="IQ306" s="4"/>
      <c r="IR306" s="4"/>
      <c r="IS306" s="4"/>
      <c r="IT306" s="4"/>
      <c r="IU306" s="4"/>
      <c r="IV306" s="4"/>
      <c r="IW306" s="4"/>
      <c r="IX306" s="4"/>
      <c r="IY306" s="4"/>
      <c r="IZ306" s="4"/>
      <c r="JA306" s="4"/>
      <c r="JB306" s="4"/>
      <c r="JC306" s="4"/>
      <c r="JD306" s="4"/>
      <c r="JE306" s="4"/>
      <c r="JF306" s="4"/>
      <c r="JG306" s="4"/>
      <c r="JH306" s="4"/>
      <c r="JI306" s="4"/>
      <c r="JJ306" s="4"/>
    </row>
    <row r="307" s="1" customFormat="1" spans="1:270">
      <c r="A307" s="4"/>
      <c r="B307" s="4"/>
      <c r="C307" s="4"/>
      <c r="D307" s="4"/>
      <c r="E307" s="4"/>
      <c r="F307" s="4"/>
      <c r="G307" s="4"/>
      <c r="H307" s="4"/>
      <c r="I307" s="4"/>
      <c r="J307" s="4"/>
      <c r="K307" s="4"/>
      <c r="L307" s="4"/>
      <c r="M307" s="4"/>
      <c r="N307" s="4"/>
      <c r="O307" s="4"/>
      <c r="P307" s="7"/>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c r="DY307" s="4"/>
      <c r="DZ307" s="4"/>
      <c r="EA307" s="4"/>
      <c r="EB307" s="4"/>
      <c r="EC307" s="4"/>
      <c r="ED307" s="4"/>
      <c r="EE307" s="4"/>
      <c r="EF307" s="4"/>
      <c r="EG307" s="4"/>
      <c r="EH307" s="4"/>
      <c r="EI307" s="4"/>
      <c r="EJ307" s="4"/>
      <c r="EK307" s="4"/>
      <c r="EL307" s="4"/>
      <c r="EM307" s="4"/>
      <c r="EN307" s="4"/>
      <c r="EO307" s="4"/>
      <c r="EP307" s="4"/>
      <c r="EQ307" s="4"/>
      <c r="ER307" s="4"/>
      <c r="ES307" s="4"/>
      <c r="ET307" s="4"/>
      <c r="EU307" s="4"/>
      <c r="EV307" s="4"/>
      <c r="EW307" s="4"/>
      <c r="EX307" s="4"/>
      <c r="EY307" s="4"/>
      <c r="EZ307" s="4"/>
      <c r="FA307" s="4"/>
      <c r="FB307" s="4"/>
      <c r="FC307" s="4"/>
      <c r="FD307" s="4"/>
      <c r="FE307" s="4"/>
      <c r="FF307" s="4"/>
      <c r="FG307" s="4"/>
      <c r="FH307" s="4"/>
      <c r="FI307" s="4"/>
      <c r="FJ307" s="4"/>
      <c r="FK307" s="4"/>
      <c r="FL307" s="4"/>
      <c r="FM307" s="4"/>
      <c r="FN307" s="4"/>
      <c r="FO307" s="4"/>
      <c r="FP307" s="4"/>
      <c r="FQ307" s="4"/>
      <c r="FR307" s="4"/>
      <c r="FS307" s="4"/>
      <c r="FT307" s="4"/>
      <c r="FU307" s="4"/>
      <c r="FV307" s="4"/>
      <c r="FW307" s="4"/>
      <c r="FX307" s="4"/>
      <c r="FY307" s="4"/>
      <c r="FZ307" s="4"/>
      <c r="GA307" s="4"/>
      <c r="GB307" s="4"/>
      <c r="GC307" s="4"/>
      <c r="GD307" s="4"/>
      <c r="GE307" s="4"/>
      <c r="GF307" s="4"/>
      <c r="GG307" s="4"/>
      <c r="GH307" s="4"/>
      <c r="GI307" s="4"/>
      <c r="GJ307" s="4"/>
      <c r="GK307" s="4"/>
      <c r="GL307" s="4"/>
      <c r="GM307" s="4"/>
      <c r="GN307" s="4"/>
      <c r="GO307" s="4"/>
      <c r="GP307" s="4"/>
      <c r="GQ307" s="4"/>
      <c r="GR307" s="4"/>
      <c r="GS307" s="4"/>
      <c r="GT307" s="4"/>
      <c r="GU307" s="4"/>
      <c r="GV307" s="4"/>
      <c r="GW307" s="4"/>
      <c r="GX307" s="4"/>
      <c r="GY307" s="4"/>
      <c r="GZ307" s="4"/>
      <c r="HA307" s="4"/>
      <c r="HB307" s="4"/>
      <c r="HC307" s="4"/>
      <c r="HD307" s="4"/>
      <c r="HE307" s="4"/>
      <c r="HF307" s="4"/>
      <c r="HG307" s="4"/>
      <c r="HH307" s="4"/>
      <c r="HI307" s="4"/>
      <c r="HJ307" s="4"/>
      <c r="HK307" s="4"/>
      <c r="HL307" s="4"/>
      <c r="HM307" s="4"/>
      <c r="HN307" s="4"/>
      <c r="HO307" s="4"/>
      <c r="HP307" s="4"/>
      <c r="HQ307" s="4"/>
      <c r="HR307" s="4"/>
      <c r="HS307" s="4"/>
      <c r="HT307" s="4"/>
      <c r="HU307" s="4"/>
      <c r="HV307" s="4"/>
      <c r="HW307" s="4"/>
      <c r="HX307" s="4"/>
      <c r="HY307" s="4"/>
      <c r="HZ307" s="4"/>
      <c r="IA307" s="4"/>
      <c r="IB307" s="4"/>
      <c r="IC307" s="4"/>
      <c r="ID307" s="4"/>
      <c r="IE307" s="4"/>
      <c r="IF307" s="4"/>
      <c r="IG307" s="4"/>
      <c r="IH307" s="4"/>
      <c r="II307" s="4"/>
      <c r="IJ307" s="4"/>
      <c r="IK307" s="4"/>
      <c r="IL307" s="4"/>
      <c r="IM307" s="4"/>
      <c r="IN307" s="4"/>
      <c r="IO307" s="4"/>
      <c r="IP307" s="4"/>
      <c r="IQ307" s="4"/>
      <c r="IR307" s="4"/>
      <c r="IS307" s="4"/>
      <c r="IT307" s="4"/>
      <c r="IU307" s="4"/>
      <c r="IV307" s="4"/>
      <c r="IW307" s="4"/>
      <c r="IX307" s="4"/>
      <c r="IY307" s="4"/>
      <c r="IZ307" s="4"/>
      <c r="JA307" s="4"/>
      <c r="JB307" s="4"/>
      <c r="JC307" s="4"/>
      <c r="JD307" s="4"/>
      <c r="JE307" s="4"/>
      <c r="JF307" s="4"/>
      <c r="JG307" s="4"/>
      <c r="JH307" s="4"/>
      <c r="JI307" s="4"/>
      <c r="JJ307" s="4"/>
    </row>
    <row r="308" s="1" customFormat="1" spans="1:270">
      <c r="A308" s="4"/>
      <c r="B308" s="4"/>
      <c r="C308" s="4"/>
      <c r="D308" s="4"/>
      <c r="E308" s="4"/>
      <c r="F308" s="4"/>
      <c r="G308" s="4"/>
      <c r="H308" s="4"/>
      <c r="I308" s="4"/>
      <c r="J308" s="4"/>
      <c r="K308" s="4"/>
      <c r="L308" s="4"/>
      <c r="M308" s="4"/>
      <c r="N308" s="4"/>
      <c r="O308" s="4"/>
      <c r="P308" s="7"/>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c r="ED308" s="4"/>
      <c r="EE308" s="4"/>
      <c r="EF308" s="4"/>
      <c r="EG308" s="4"/>
      <c r="EH308" s="4"/>
      <c r="EI308" s="4"/>
      <c r="EJ308" s="4"/>
      <c r="EK308" s="4"/>
      <c r="EL308" s="4"/>
      <c r="EM308" s="4"/>
      <c r="EN308" s="4"/>
      <c r="EO308" s="4"/>
      <c r="EP308" s="4"/>
      <c r="EQ308" s="4"/>
      <c r="ER308" s="4"/>
      <c r="ES308" s="4"/>
      <c r="ET308" s="4"/>
      <c r="EU308" s="4"/>
      <c r="EV308" s="4"/>
      <c r="EW308" s="4"/>
      <c r="EX308" s="4"/>
      <c r="EY308" s="4"/>
      <c r="EZ308" s="4"/>
      <c r="FA308" s="4"/>
      <c r="FB308" s="4"/>
      <c r="FC308" s="4"/>
      <c r="FD308" s="4"/>
      <c r="FE308" s="4"/>
      <c r="FF308" s="4"/>
      <c r="FG308" s="4"/>
      <c r="FH308" s="4"/>
      <c r="FI308" s="4"/>
      <c r="FJ308" s="4"/>
      <c r="FK308" s="4"/>
      <c r="FL308" s="4"/>
      <c r="FM308" s="4"/>
      <c r="FN308" s="4"/>
      <c r="FO308" s="4"/>
      <c r="FP308" s="4"/>
      <c r="FQ308" s="4"/>
      <c r="FR308" s="4"/>
      <c r="FS308" s="4"/>
      <c r="FT308" s="4"/>
      <c r="FU308" s="4"/>
      <c r="FV308" s="4"/>
      <c r="FW308" s="4"/>
      <c r="FX308" s="4"/>
      <c r="FY308" s="4"/>
      <c r="FZ308" s="4"/>
      <c r="GA308" s="4"/>
      <c r="GB308" s="4"/>
      <c r="GC308" s="4"/>
      <c r="GD308" s="4"/>
      <c r="GE308" s="4"/>
      <c r="GF308" s="4"/>
      <c r="GG308" s="4"/>
      <c r="GH308" s="4"/>
      <c r="GI308" s="4"/>
      <c r="GJ308" s="4"/>
      <c r="GK308" s="4"/>
      <c r="GL308" s="4"/>
      <c r="GM308" s="4"/>
      <c r="GN308" s="4"/>
      <c r="GO308" s="4"/>
      <c r="GP308" s="4"/>
      <c r="GQ308" s="4"/>
      <c r="GR308" s="4"/>
      <c r="GS308" s="4"/>
      <c r="GT308" s="4"/>
      <c r="GU308" s="4"/>
      <c r="GV308" s="4"/>
      <c r="GW308" s="4"/>
      <c r="GX308" s="4"/>
      <c r="GY308" s="4"/>
      <c r="GZ308" s="4"/>
      <c r="HA308" s="4"/>
      <c r="HB308" s="4"/>
      <c r="HC308" s="4"/>
      <c r="HD308" s="4"/>
      <c r="HE308" s="4"/>
      <c r="HF308" s="4"/>
      <c r="HG308" s="4"/>
      <c r="HH308" s="4"/>
      <c r="HI308" s="4"/>
      <c r="HJ308" s="4"/>
      <c r="HK308" s="4"/>
      <c r="HL308" s="4"/>
      <c r="HM308" s="4"/>
      <c r="HN308" s="4"/>
      <c r="HO308" s="4"/>
      <c r="HP308" s="4"/>
      <c r="HQ308" s="4"/>
      <c r="HR308" s="4"/>
      <c r="HS308" s="4"/>
      <c r="HT308" s="4"/>
      <c r="HU308" s="4"/>
      <c r="HV308" s="4"/>
      <c r="HW308" s="4"/>
      <c r="HX308" s="4"/>
      <c r="HY308" s="4"/>
      <c r="HZ308" s="4"/>
      <c r="IA308" s="4"/>
      <c r="IB308" s="4"/>
      <c r="IC308" s="4"/>
      <c r="ID308" s="4"/>
      <c r="IE308" s="4"/>
      <c r="IF308" s="4"/>
      <c r="IG308" s="4"/>
      <c r="IH308" s="4"/>
      <c r="II308" s="4"/>
      <c r="IJ308" s="4"/>
      <c r="IK308" s="4"/>
      <c r="IL308" s="4"/>
      <c r="IM308" s="4"/>
      <c r="IN308" s="4"/>
      <c r="IO308" s="4"/>
      <c r="IP308" s="4"/>
      <c r="IQ308" s="4"/>
      <c r="IR308" s="4"/>
      <c r="IS308" s="4"/>
      <c r="IT308" s="4"/>
      <c r="IU308" s="4"/>
      <c r="IV308" s="4"/>
      <c r="IW308" s="4"/>
      <c r="IX308" s="4"/>
      <c r="IY308" s="4"/>
      <c r="IZ308" s="4"/>
      <c r="JA308" s="4"/>
      <c r="JB308" s="4"/>
      <c r="JC308" s="4"/>
      <c r="JD308" s="4"/>
      <c r="JE308" s="4"/>
      <c r="JF308" s="4"/>
      <c r="JG308" s="4"/>
      <c r="JH308" s="4"/>
      <c r="JI308" s="4"/>
      <c r="JJ308" s="4"/>
    </row>
    <row r="309" s="1" customFormat="1" spans="1:270">
      <c r="A309" s="4"/>
      <c r="B309" s="4"/>
      <c r="C309" s="4"/>
      <c r="D309" s="4"/>
      <c r="E309" s="4"/>
      <c r="F309" s="4"/>
      <c r="G309" s="4"/>
      <c r="H309" s="4"/>
      <c r="I309" s="4"/>
      <c r="J309" s="4"/>
      <c r="K309" s="4"/>
      <c r="L309" s="4"/>
      <c r="M309" s="4"/>
      <c r="N309" s="4"/>
      <c r="O309" s="4"/>
      <c r="P309" s="7"/>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c r="ED309" s="4"/>
      <c r="EE309" s="4"/>
      <c r="EF309" s="4"/>
      <c r="EG309" s="4"/>
      <c r="EH309" s="4"/>
      <c r="EI309" s="4"/>
      <c r="EJ309" s="4"/>
      <c r="EK309" s="4"/>
      <c r="EL309" s="4"/>
      <c r="EM309" s="4"/>
      <c r="EN309" s="4"/>
      <c r="EO309" s="4"/>
      <c r="EP309" s="4"/>
      <c r="EQ309" s="4"/>
      <c r="ER309" s="4"/>
      <c r="ES309" s="4"/>
      <c r="ET309" s="4"/>
      <c r="EU309" s="4"/>
      <c r="EV309" s="4"/>
      <c r="EW309" s="4"/>
      <c r="EX309" s="4"/>
      <c r="EY309" s="4"/>
      <c r="EZ309" s="4"/>
      <c r="FA309" s="4"/>
      <c r="FB309" s="4"/>
      <c r="FC309" s="4"/>
      <c r="FD309" s="4"/>
      <c r="FE309" s="4"/>
      <c r="FF309" s="4"/>
      <c r="FG309" s="4"/>
      <c r="FH309" s="4"/>
      <c r="FI309" s="4"/>
      <c r="FJ309" s="4"/>
      <c r="FK309" s="4"/>
      <c r="FL309" s="4"/>
      <c r="FM309" s="4"/>
      <c r="FN309" s="4"/>
      <c r="FO309" s="4"/>
      <c r="FP309" s="4"/>
      <c r="FQ309" s="4"/>
      <c r="FR309" s="4"/>
      <c r="FS309" s="4"/>
      <c r="FT309" s="4"/>
      <c r="FU309" s="4"/>
      <c r="FV309" s="4"/>
      <c r="FW309" s="4"/>
      <c r="FX309" s="4"/>
      <c r="FY309" s="4"/>
      <c r="FZ309" s="4"/>
      <c r="GA309" s="4"/>
      <c r="GB309" s="4"/>
      <c r="GC309" s="4"/>
      <c r="GD309" s="4"/>
      <c r="GE309" s="4"/>
      <c r="GF309" s="4"/>
      <c r="GG309" s="4"/>
      <c r="GH309" s="4"/>
      <c r="GI309" s="4"/>
      <c r="GJ309" s="4"/>
      <c r="GK309" s="4"/>
      <c r="GL309" s="4"/>
      <c r="GM309" s="4"/>
      <c r="GN309" s="4"/>
      <c r="GO309" s="4"/>
      <c r="GP309" s="4"/>
      <c r="GQ309" s="4"/>
      <c r="GR309" s="4"/>
      <c r="GS309" s="4"/>
      <c r="GT309" s="4"/>
      <c r="GU309" s="4"/>
      <c r="GV309" s="4"/>
      <c r="GW309" s="4"/>
      <c r="GX309" s="4"/>
      <c r="GY309" s="4"/>
      <c r="GZ309" s="4"/>
      <c r="HA309" s="4"/>
      <c r="HB309" s="4"/>
      <c r="HC309" s="4"/>
      <c r="HD309" s="4"/>
      <c r="HE309" s="4"/>
      <c r="HF309" s="4"/>
      <c r="HG309" s="4"/>
      <c r="HH309" s="4"/>
      <c r="HI309" s="4"/>
      <c r="HJ309" s="4"/>
      <c r="HK309" s="4"/>
      <c r="HL309" s="4"/>
      <c r="HM309" s="4"/>
      <c r="HN309" s="4"/>
      <c r="HO309" s="4"/>
      <c r="HP309" s="4"/>
      <c r="HQ309" s="4"/>
      <c r="HR309" s="4"/>
      <c r="HS309" s="4"/>
      <c r="HT309" s="4"/>
      <c r="HU309" s="4"/>
      <c r="HV309" s="4"/>
      <c r="HW309" s="4"/>
      <c r="HX309" s="4"/>
      <c r="HY309" s="4"/>
      <c r="HZ309" s="4"/>
      <c r="IA309" s="4"/>
      <c r="IB309" s="4"/>
      <c r="IC309" s="4"/>
      <c r="ID309" s="4"/>
      <c r="IE309" s="4"/>
      <c r="IF309" s="4"/>
      <c r="IG309" s="4"/>
      <c r="IH309" s="4"/>
      <c r="II309" s="4"/>
      <c r="IJ309" s="4"/>
      <c r="IK309" s="4"/>
      <c r="IL309" s="4"/>
      <c r="IM309" s="4"/>
      <c r="IN309" s="4"/>
      <c r="IO309" s="4"/>
      <c r="IP309" s="4"/>
      <c r="IQ309" s="4"/>
      <c r="IR309" s="4"/>
      <c r="IS309" s="4"/>
      <c r="IT309" s="4"/>
      <c r="IU309" s="4"/>
      <c r="IV309" s="4"/>
      <c r="IW309" s="4"/>
      <c r="IX309" s="4"/>
      <c r="IY309" s="4"/>
      <c r="IZ309" s="4"/>
      <c r="JA309" s="4"/>
      <c r="JB309" s="4"/>
      <c r="JC309" s="4"/>
      <c r="JD309" s="4"/>
      <c r="JE309" s="4"/>
      <c r="JF309" s="4"/>
      <c r="JG309" s="4"/>
      <c r="JH309" s="4"/>
      <c r="JI309" s="4"/>
      <c r="JJ309" s="4"/>
    </row>
    <row r="310" s="1" customFormat="1" spans="1:270">
      <c r="A310" s="4"/>
      <c r="B310" s="4"/>
      <c r="C310" s="4"/>
      <c r="D310" s="4"/>
      <c r="E310" s="4"/>
      <c r="F310" s="4"/>
      <c r="G310" s="4"/>
      <c r="H310" s="4"/>
      <c r="I310" s="4"/>
      <c r="J310" s="4"/>
      <c r="K310" s="4"/>
      <c r="L310" s="4"/>
      <c r="M310" s="4"/>
      <c r="N310" s="4"/>
      <c r="O310" s="4"/>
      <c r="P310" s="7"/>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c r="ED310" s="4"/>
      <c r="EE310" s="4"/>
      <c r="EF310" s="4"/>
      <c r="EG310" s="4"/>
      <c r="EH310" s="4"/>
      <c r="EI310" s="4"/>
      <c r="EJ310" s="4"/>
      <c r="EK310" s="4"/>
      <c r="EL310" s="4"/>
      <c r="EM310" s="4"/>
      <c r="EN310" s="4"/>
      <c r="EO310" s="4"/>
      <c r="EP310" s="4"/>
      <c r="EQ310" s="4"/>
      <c r="ER310" s="4"/>
      <c r="ES310" s="4"/>
      <c r="ET310" s="4"/>
      <c r="EU310" s="4"/>
      <c r="EV310" s="4"/>
      <c r="EW310" s="4"/>
      <c r="EX310" s="4"/>
      <c r="EY310" s="4"/>
      <c r="EZ310" s="4"/>
      <c r="FA310" s="4"/>
      <c r="FB310" s="4"/>
      <c r="FC310" s="4"/>
      <c r="FD310" s="4"/>
      <c r="FE310" s="4"/>
      <c r="FF310" s="4"/>
      <c r="FG310" s="4"/>
      <c r="FH310" s="4"/>
      <c r="FI310" s="4"/>
      <c r="FJ310" s="4"/>
      <c r="FK310" s="4"/>
      <c r="FL310" s="4"/>
      <c r="FM310" s="4"/>
      <c r="FN310" s="4"/>
      <c r="FO310" s="4"/>
      <c r="FP310" s="4"/>
      <c r="FQ310" s="4"/>
      <c r="FR310" s="4"/>
      <c r="FS310" s="4"/>
      <c r="FT310" s="4"/>
      <c r="FU310" s="4"/>
      <c r="FV310" s="4"/>
      <c r="FW310" s="4"/>
      <c r="FX310" s="4"/>
      <c r="FY310" s="4"/>
      <c r="FZ310" s="4"/>
      <c r="GA310" s="4"/>
      <c r="GB310" s="4"/>
      <c r="GC310" s="4"/>
      <c r="GD310" s="4"/>
      <c r="GE310" s="4"/>
      <c r="GF310" s="4"/>
      <c r="GG310" s="4"/>
      <c r="GH310" s="4"/>
      <c r="GI310" s="4"/>
      <c r="GJ310" s="4"/>
      <c r="GK310" s="4"/>
      <c r="GL310" s="4"/>
      <c r="GM310" s="4"/>
      <c r="GN310" s="4"/>
      <c r="GO310" s="4"/>
      <c r="GP310" s="4"/>
      <c r="GQ310" s="4"/>
      <c r="GR310" s="4"/>
      <c r="GS310" s="4"/>
      <c r="GT310" s="4"/>
      <c r="GU310" s="4"/>
      <c r="GV310" s="4"/>
      <c r="GW310" s="4"/>
      <c r="GX310" s="4"/>
      <c r="GY310" s="4"/>
      <c r="GZ310" s="4"/>
      <c r="HA310" s="4"/>
      <c r="HB310" s="4"/>
      <c r="HC310" s="4"/>
      <c r="HD310" s="4"/>
      <c r="HE310" s="4"/>
      <c r="HF310" s="4"/>
      <c r="HG310" s="4"/>
      <c r="HH310" s="4"/>
      <c r="HI310" s="4"/>
      <c r="HJ310" s="4"/>
      <c r="HK310" s="4"/>
      <c r="HL310" s="4"/>
      <c r="HM310" s="4"/>
      <c r="HN310" s="4"/>
      <c r="HO310" s="4"/>
      <c r="HP310" s="4"/>
      <c r="HQ310" s="4"/>
      <c r="HR310" s="4"/>
      <c r="HS310" s="4"/>
      <c r="HT310" s="4"/>
      <c r="HU310" s="4"/>
      <c r="HV310" s="4"/>
      <c r="HW310" s="4"/>
      <c r="HX310" s="4"/>
      <c r="HY310" s="4"/>
      <c r="HZ310" s="4"/>
      <c r="IA310" s="4"/>
      <c r="IB310" s="4"/>
      <c r="IC310" s="4"/>
      <c r="ID310" s="4"/>
      <c r="IE310" s="4"/>
      <c r="IF310" s="4"/>
      <c r="IG310" s="4"/>
      <c r="IH310" s="4"/>
      <c r="II310" s="4"/>
      <c r="IJ310" s="4"/>
      <c r="IK310" s="4"/>
      <c r="IL310" s="4"/>
      <c r="IM310" s="4"/>
      <c r="IN310" s="4"/>
      <c r="IO310" s="4"/>
      <c r="IP310" s="4"/>
      <c r="IQ310" s="4"/>
      <c r="IR310" s="4"/>
      <c r="IS310" s="4"/>
      <c r="IT310" s="4"/>
      <c r="IU310" s="4"/>
      <c r="IV310" s="4"/>
      <c r="IW310" s="4"/>
      <c r="IX310" s="4"/>
      <c r="IY310" s="4"/>
      <c r="IZ310" s="4"/>
      <c r="JA310" s="4"/>
      <c r="JB310" s="4"/>
      <c r="JC310" s="4"/>
      <c r="JD310" s="4"/>
      <c r="JE310" s="4"/>
      <c r="JF310" s="4"/>
      <c r="JG310" s="4"/>
      <c r="JH310" s="4"/>
      <c r="JI310" s="4"/>
      <c r="JJ310" s="4"/>
    </row>
    <row r="311" s="1" customFormat="1" spans="1:270">
      <c r="A311" s="4"/>
      <c r="B311" s="4"/>
      <c r="C311" s="4"/>
      <c r="D311" s="4"/>
      <c r="E311" s="4"/>
      <c r="F311" s="4"/>
      <c r="G311" s="4"/>
      <c r="H311" s="4"/>
      <c r="I311" s="4"/>
      <c r="J311" s="4"/>
      <c r="K311" s="4"/>
      <c r="L311" s="4"/>
      <c r="M311" s="4"/>
      <c r="N311" s="4"/>
      <c r="O311" s="4"/>
      <c r="P311" s="7"/>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c r="ED311" s="4"/>
      <c r="EE311" s="4"/>
      <c r="EF311" s="4"/>
      <c r="EG311" s="4"/>
      <c r="EH311" s="4"/>
      <c r="EI311" s="4"/>
      <c r="EJ311" s="4"/>
      <c r="EK311" s="4"/>
      <c r="EL311" s="4"/>
      <c r="EM311" s="4"/>
      <c r="EN311" s="4"/>
      <c r="EO311" s="4"/>
      <c r="EP311" s="4"/>
      <c r="EQ311" s="4"/>
      <c r="ER311" s="4"/>
      <c r="ES311" s="4"/>
      <c r="ET311" s="4"/>
      <c r="EU311" s="4"/>
      <c r="EV311" s="4"/>
      <c r="EW311" s="4"/>
      <c r="EX311" s="4"/>
      <c r="EY311" s="4"/>
      <c r="EZ311" s="4"/>
      <c r="FA311" s="4"/>
      <c r="FB311" s="4"/>
      <c r="FC311" s="4"/>
      <c r="FD311" s="4"/>
      <c r="FE311" s="4"/>
      <c r="FF311" s="4"/>
      <c r="FG311" s="4"/>
      <c r="FH311" s="4"/>
      <c r="FI311" s="4"/>
      <c r="FJ311" s="4"/>
      <c r="FK311" s="4"/>
      <c r="FL311" s="4"/>
      <c r="FM311" s="4"/>
      <c r="FN311" s="4"/>
      <c r="FO311" s="4"/>
      <c r="FP311" s="4"/>
      <c r="FQ311" s="4"/>
      <c r="FR311" s="4"/>
      <c r="FS311" s="4"/>
      <c r="FT311" s="4"/>
      <c r="FU311" s="4"/>
      <c r="FV311" s="4"/>
      <c r="FW311" s="4"/>
      <c r="FX311" s="4"/>
      <c r="FY311" s="4"/>
      <c r="FZ311" s="4"/>
      <c r="GA311" s="4"/>
      <c r="GB311" s="4"/>
      <c r="GC311" s="4"/>
      <c r="GD311" s="4"/>
      <c r="GE311" s="4"/>
      <c r="GF311" s="4"/>
      <c r="GG311" s="4"/>
      <c r="GH311" s="4"/>
      <c r="GI311" s="4"/>
      <c r="GJ311" s="4"/>
      <c r="GK311" s="4"/>
      <c r="GL311" s="4"/>
      <c r="GM311" s="4"/>
      <c r="GN311" s="4"/>
      <c r="GO311" s="4"/>
      <c r="GP311" s="4"/>
      <c r="GQ311" s="4"/>
      <c r="GR311" s="4"/>
      <c r="GS311" s="4"/>
      <c r="GT311" s="4"/>
      <c r="GU311" s="4"/>
      <c r="GV311" s="4"/>
      <c r="GW311" s="4"/>
      <c r="GX311" s="4"/>
      <c r="GY311" s="4"/>
      <c r="GZ311" s="4"/>
      <c r="HA311" s="4"/>
      <c r="HB311" s="4"/>
      <c r="HC311" s="4"/>
      <c r="HD311" s="4"/>
      <c r="HE311" s="4"/>
      <c r="HF311" s="4"/>
      <c r="HG311" s="4"/>
      <c r="HH311" s="4"/>
      <c r="HI311" s="4"/>
      <c r="HJ311" s="4"/>
      <c r="HK311" s="4"/>
      <c r="HL311" s="4"/>
      <c r="HM311" s="4"/>
      <c r="HN311" s="4"/>
      <c r="HO311" s="4"/>
      <c r="HP311" s="4"/>
      <c r="HQ311" s="4"/>
      <c r="HR311" s="4"/>
      <c r="HS311" s="4"/>
      <c r="HT311" s="4"/>
      <c r="HU311" s="4"/>
      <c r="HV311" s="4"/>
      <c r="HW311" s="4"/>
      <c r="HX311" s="4"/>
      <c r="HY311" s="4"/>
      <c r="HZ311" s="4"/>
      <c r="IA311" s="4"/>
      <c r="IB311" s="4"/>
      <c r="IC311" s="4"/>
      <c r="ID311" s="4"/>
      <c r="IE311" s="4"/>
      <c r="IF311" s="4"/>
      <c r="IG311" s="4"/>
      <c r="IH311" s="4"/>
      <c r="II311" s="4"/>
      <c r="IJ311" s="4"/>
      <c r="IK311" s="4"/>
      <c r="IL311" s="4"/>
      <c r="IM311" s="4"/>
      <c r="IN311" s="4"/>
      <c r="IO311" s="4"/>
      <c r="IP311" s="4"/>
      <c r="IQ311" s="4"/>
      <c r="IR311" s="4"/>
      <c r="IS311" s="4"/>
      <c r="IT311" s="4"/>
      <c r="IU311" s="4"/>
      <c r="IV311" s="4"/>
      <c r="IW311" s="4"/>
      <c r="IX311" s="4"/>
      <c r="IY311" s="4"/>
      <c r="IZ311" s="4"/>
      <c r="JA311" s="4"/>
      <c r="JB311" s="4"/>
      <c r="JC311" s="4"/>
      <c r="JD311" s="4"/>
      <c r="JE311" s="4"/>
      <c r="JF311" s="4"/>
      <c r="JG311" s="4"/>
      <c r="JH311" s="4"/>
      <c r="JI311" s="4"/>
      <c r="JJ311" s="4"/>
    </row>
    <row r="312" s="1" customFormat="1" spans="1:270">
      <c r="A312" s="4"/>
      <c r="B312" s="4"/>
      <c r="C312" s="4"/>
      <c r="D312" s="4"/>
      <c r="E312" s="4"/>
      <c r="F312" s="4"/>
      <c r="G312" s="4"/>
      <c r="H312" s="4"/>
      <c r="I312" s="4"/>
      <c r="J312" s="4"/>
      <c r="K312" s="4"/>
      <c r="L312" s="4"/>
      <c r="M312" s="4"/>
      <c r="N312" s="4"/>
      <c r="O312" s="4"/>
      <c r="P312" s="7"/>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c r="ED312" s="4"/>
      <c r="EE312" s="4"/>
      <c r="EF312" s="4"/>
      <c r="EG312" s="4"/>
      <c r="EH312" s="4"/>
      <c r="EI312" s="4"/>
      <c r="EJ312" s="4"/>
      <c r="EK312" s="4"/>
      <c r="EL312" s="4"/>
      <c r="EM312" s="4"/>
      <c r="EN312" s="4"/>
      <c r="EO312" s="4"/>
      <c r="EP312" s="4"/>
      <c r="EQ312" s="4"/>
      <c r="ER312" s="4"/>
      <c r="ES312" s="4"/>
      <c r="ET312" s="4"/>
      <c r="EU312" s="4"/>
      <c r="EV312" s="4"/>
      <c r="EW312" s="4"/>
      <c r="EX312" s="4"/>
      <c r="EY312" s="4"/>
      <c r="EZ312" s="4"/>
      <c r="FA312" s="4"/>
      <c r="FB312" s="4"/>
      <c r="FC312" s="4"/>
      <c r="FD312" s="4"/>
      <c r="FE312" s="4"/>
      <c r="FF312" s="4"/>
      <c r="FG312" s="4"/>
      <c r="FH312" s="4"/>
      <c r="FI312" s="4"/>
      <c r="FJ312" s="4"/>
      <c r="FK312" s="4"/>
      <c r="FL312" s="4"/>
      <c r="FM312" s="4"/>
      <c r="FN312" s="4"/>
      <c r="FO312" s="4"/>
      <c r="FP312" s="4"/>
      <c r="FQ312" s="4"/>
      <c r="FR312" s="4"/>
      <c r="FS312" s="4"/>
      <c r="FT312" s="4"/>
      <c r="FU312" s="4"/>
      <c r="FV312" s="4"/>
      <c r="FW312" s="4"/>
      <c r="FX312" s="4"/>
      <c r="FY312" s="4"/>
      <c r="FZ312" s="4"/>
      <c r="GA312" s="4"/>
      <c r="GB312" s="4"/>
      <c r="GC312" s="4"/>
      <c r="GD312" s="4"/>
      <c r="GE312" s="4"/>
      <c r="GF312" s="4"/>
      <c r="GG312" s="4"/>
      <c r="GH312" s="4"/>
      <c r="GI312" s="4"/>
      <c r="GJ312" s="4"/>
      <c r="GK312" s="4"/>
      <c r="GL312" s="4"/>
      <c r="GM312" s="4"/>
      <c r="GN312" s="4"/>
      <c r="GO312" s="4"/>
      <c r="GP312" s="4"/>
      <c r="GQ312" s="4"/>
      <c r="GR312" s="4"/>
      <c r="GS312" s="4"/>
      <c r="GT312" s="4"/>
      <c r="GU312" s="4"/>
      <c r="GV312" s="4"/>
      <c r="GW312" s="4"/>
      <c r="GX312" s="4"/>
      <c r="GY312" s="4"/>
      <c r="GZ312" s="4"/>
      <c r="HA312" s="4"/>
      <c r="HB312" s="4"/>
      <c r="HC312" s="4"/>
      <c r="HD312" s="4"/>
      <c r="HE312" s="4"/>
      <c r="HF312" s="4"/>
      <c r="HG312" s="4"/>
      <c r="HH312" s="4"/>
      <c r="HI312" s="4"/>
      <c r="HJ312" s="4"/>
      <c r="HK312" s="4"/>
      <c r="HL312" s="4"/>
      <c r="HM312" s="4"/>
      <c r="HN312" s="4"/>
      <c r="HO312" s="4"/>
      <c r="HP312" s="4"/>
      <c r="HQ312" s="4"/>
      <c r="HR312" s="4"/>
      <c r="HS312" s="4"/>
      <c r="HT312" s="4"/>
      <c r="HU312" s="4"/>
      <c r="HV312" s="4"/>
      <c r="HW312" s="4"/>
      <c r="HX312" s="4"/>
      <c r="HY312" s="4"/>
      <c r="HZ312" s="4"/>
      <c r="IA312" s="4"/>
      <c r="IB312" s="4"/>
      <c r="IC312" s="4"/>
      <c r="ID312" s="4"/>
      <c r="IE312" s="4"/>
      <c r="IF312" s="4"/>
      <c r="IG312" s="4"/>
      <c r="IH312" s="4"/>
      <c r="II312" s="4"/>
      <c r="IJ312" s="4"/>
      <c r="IK312" s="4"/>
      <c r="IL312" s="4"/>
      <c r="IM312" s="4"/>
      <c r="IN312" s="4"/>
      <c r="IO312" s="4"/>
      <c r="IP312" s="4"/>
      <c r="IQ312" s="4"/>
      <c r="IR312" s="4"/>
      <c r="IS312" s="4"/>
      <c r="IT312" s="4"/>
      <c r="IU312" s="4"/>
      <c r="IV312" s="4"/>
      <c r="IW312" s="4"/>
      <c r="IX312" s="4"/>
      <c r="IY312" s="4"/>
      <c r="IZ312" s="4"/>
      <c r="JA312" s="4"/>
      <c r="JB312" s="4"/>
      <c r="JC312" s="4"/>
      <c r="JD312" s="4"/>
      <c r="JE312" s="4"/>
      <c r="JF312" s="4"/>
      <c r="JG312" s="4"/>
      <c r="JH312" s="4"/>
      <c r="JI312" s="4"/>
      <c r="JJ312" s="4"/>
    </row>
    <row r="313" s="1" customFormat="1" spans="1:270">
      <c r="A313" s="4"/>
      <c r="B313" s="4"/>
      <c r="C313" s="4"/>
      <c r="D313" s="4"/>
      <c r="E313" s="4"/>
      <c r="F313" s="4"/>
      <c r="G313" s="4"/>
      <c r="H313" s="4"/>
      <c r="I313" s="4"/>
      <c r="J313" s="4"/>
      <c r="K313" s="4"/>
      <c r="L313" s="4"/>
      <c r="M313" s="4"/>
      <c r="N313" s="4"/>
      <c r="O313" s="4"/>
      <c r="P313" s="7"/>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c r="ED313" s="4"/>
      <c r="EE313" s="4"/>
      <c r="EF313" s="4"/>
      <c r="EG313" s="4"/>
      <c r="EH313" s="4"/>
      <c r="EI313" s="4"/>
      <c r="EJ313" s="4"/>
      <c r="EK313" s="4"/>
      <c r="EL313" s="4"/>
      <c r="EM313" s="4"/>
      <c r="EN313" s="4"/>
      <c r="EO313" s="4"/>
      <c r="EP313" s="4"/>
      <c r="EQ313" s="4"/>
      <c r="ER313" s="4"/>
      <c r="ES313" s="4"/>
      <c r="ET313" s="4"/>
      <c r="EU313" s="4"/>
      <c r="EV313" s="4"/>
      <c r="EW313" s="4"/>
      <c r="EX313" s="4"/>
      <c r="EY313" s="4"/>
      <c r="EZ313" s="4"/>
      <c r="FA313" s="4"/>
      <c r="FB313" s="4"/>
      <c r="FC313" s="4"/>
      <c r="FD313" s="4"/>
      <c r="FE313" s="4"/>
      <c r="FF313" s="4"/>
      <c r="FG313" s="4"/>
      <c r="FH313" s="4"/>
      <c r="FI313" s="4"/>
      <c r="FJ313" s="4"/>
      <c r="FK313" s="4"/>
      <c r="FL313" s="4"/>
      <c r="FM313" s="4"/>
      <c r="FN313" s="4"/>
      <c r="FO313" s="4"/>
      <c r="FP313" s="4"/>
      <c r="FQ313" s="4"/>
      <c r="FR313" s="4"/>
      <c r="FS313" s="4"/>
      <c r="FT313" s="4"/>
      <c r="FU313" s="4"/>
      <c r="FV313" s="4"/>
      <c r="FW313" s="4"/>
      <c r="FX313" s="4"/>
      <c r="FY313" s="4"/>
      <c r="FZ313" s="4"/>
      <c r="GA313" s="4"/>
      <c r="GB313" s="4"/>
      <c r="GC313" s="4"/>
      <c r="GD313" s="4"/>
      <c r="GE313" s="4"/>
      <c r="GF313" s="4"/>
      <c r="GG313" s="4"/>
      <c r="GH313" s="4"/>
      <c r="GI313" s="4"/>
      <c r="GJ313" s="4"/>
      <c r="GK313" s="4"/>
      <c r="GL313" s="4"/>
      <c r="GM313" s="4"/>
      <c r="GN313" s="4"/>
      <c r="GO313" s="4"/>
      <c r="GP313" s="4"/>
      <c r="GQ313" s="4"/>
      <c r="GR313" s="4"/>
      <c r="GS313" s="4"/>
      <c r="GT313" s="4"/>
      <c r="GU313" s="4"/>
      <c r="GV313" s="4"/>
      <c r="GW313" s="4"/>
      <c r="GX313" s="4"/>
      <c r="GY313" s="4"/>
      <c r="GZ313" s="4"/>
      <c r="HA313" s="4"/>
      <c r="HB313" s="4"/>
      <c r="HC313" s="4"/>
      <c r="HD313" s="4"/>
      <c r="HE313" s="4"/>
      <c r="HF313" s="4"/>
      <c r="HG313" s="4"/>
      <c r="HH313" s="4"/>
      <c r="HI313" s="4"/>
      <c r="HJ313" s="4"/>
      <c r="HK313" s="4"/>
      <c r="HL313" s="4"/>
      <c r="HM313" s="4"/>
      <c r="HN313" s="4"/>
      <c r="HO313" s="4"/>
      <c r="HP313" s="4"/>
      <c r="HQ313" s="4"/>
      <c r="HR313" s="4"/>
      <c r="HS313" s="4"/>
      <c r="HT313" s="4"/>
      <c r="HU313" s="4"/>
      <c r="HV313" s="4"/>
      <c r="HW313" s="4"/>
      <c r="HX313" s="4"/>
      <c r="HY313" s="4"/>
      <c r="HZ313" s="4"/>
      <c r="IA313" s="4"/>
      <c r="IB313" s="4"/>
      <c r="IC313" s="4"/>
      <c r="ID313" s="4"/>
      <c r="IE313" s="4"/>
      <c r="IF313" s="4"/>
      <c r="IG313" s="4"/>
      <c r="IH313" s="4"/>
      <c r="II313" s="4"/>
      <c r="IJ313" s="4"/>
      <c r="IK313" s="4"/>
      <c r="IL313" s="4"/>
      <c r="IM313" s="4"/>
      <c r="IN313" s="4"/>
      <c r="IO313" s="4"/>
      <c r="IP313" s="4"/>
      <c r="IQ313" s="4"/>
      <c r="IR313" s="4"/>
      <c r="IS313" s="4"/>
      <c r="IT313" s="4"/>
      <c r="IU313" s="4"/>
      <c r="IV313" s="4"/>
      <c r="IW313" s="4"/>
      <c r="IX313" s="4"/>
      <c r="IY313" s="4"/>
      <c r="IZ313" s="4"/>
      <c r="JA313" s="4"/>
      <c r="JB313" s="4"/>
      <c r="JC313" s="4"/>
      <c r="JD313" s="4"/>
      <c r="JE313" s="4"/>
      <c r="JF313" s="4"/>
      <c r="JG313" s="4"/>
      <c r="JH313" s="4"/>
      <c r="JI313" s="4"/>
      <c r="JJ313" s="4"/>
    </row>
    <row r="314" s="1" customFormat="1" spans="1:270">
      <c r="A314" s="4"/>
      <c r="B314" s="4"/>
      <c r="C314" s="4"/>
      <c r="D314" s="4"/>
      <c r="E314" s="4"/>
      <c r="F314" s="4"/>
      <c r="G314" s="4"/>
      <c r="H314" s="4"/>
      <c r="I314" s="4"/>
      <c r="J314" s="4"/>
      <c r="K314" s="4"/>
      <c r="L314" s="4"/>
      <c r="M314" s="4"/>
      <c r="N314" s="4"/>
      <c r="O314" s="4"/>
      <c r="P314" s="7"/>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c r="ED314" s="4"/>
      <c r="EE314" s="4"/>
      <c r="EF314" s="4"/>
      <c r="EG314" s="4"/>
      <c r="EH314" s="4"/>
      <c r="EI314" s="4"/>
      <c r="EJ314" s="4"/>
      <c r="EK314" s="4"/>
      <c r="EL314" s="4"/>
      <c r="EM314" s="4"/>
      <c r="EN314" s="4"/>
      <c r="EO314" s="4"/>
      <c r="EP314" s="4"/>
      <c r="EQ314" s="4"/>
      <c r="ER314" s="4"/>
      <c r="ES314" s="4"/>
      <c r="ET314" s="4"/>
      <c r="EU314" s="4"/>
      <c r="EV314" s="4"/>
      <c r="EW314" s="4"/>
      <c r="EX314" s="4"/>
      <c r="EY314" s="4"/>
      <c r="EZ314" s="4"/>
      <c r="FA314" s="4"/>
      <c r="FB314" s="4"/>
      <c r="FC314" s="4"/>
      <c r="FD314" s="4"/>
      <c r="FE314" s="4"/>
      <c r="FF314" s="4"/>
      <c r="FG314" s="4"/>
      <c r="FH314" s="4"/>
      <c r="FI314" s="4"/>
      <c r="FJ314" s="4"/>
      <c r="FK314" s="4"/>
      <c r="FL314" s="4"/>
      <c r="FM314" s="4"/>
      <c r="FN314" s="4"/>
      <c r="FO314" s="4"/>
      <c r="FP314" s="4"/>
      <c r="FQ314" s="4"/>
      <c r="FR314" s="4"/>
      <c r="FS314" s="4"/>
      <c r="FT314" s="4"/>
      <c r="FU314" s="4"/>
      <c r="FV314" s="4"/>
      <c r="FW314" s="4"/>
      <c r="FX314" s="4"/>
      <c r="FY314" s="4"/>
      <c r="FZ314" s="4"/>
      <c r="GA314" s="4"/>
      <c r="GB314" s="4"/>
      <c r="GC314" s="4"/>
      <c r="GD314" s="4"/>
      <c r="GE314" s="4"/>
      <c r="GF314" s="4"/>
      <c r="GG314" s="4"/>
      <c r="GH314" s="4"/>
      <c r="GI314" s="4"/>
      <c r="GJ314" s="4"/>
      <c r="GK314" s="4"/>
      <c r="GL314" s="4"/>
      <c r="GM314" s="4"/>
      <c r="GN314" s="4"/>
      <c r="GO314" s="4"/>
      <c r="GP314" s="4"/>
      <c r="GQ314" s="4"/>
      <c r="GR314" s="4"/>
      <c r="GS314" s="4"/>
      <c r="GT314" s="4"/>
      <c r="GU314" s="4"/>
      <c r="GV314" s="4"/>
      <c r="GW314" s="4"/>
      <c r="GX314" s="4"/>
      <c r="GY314" s="4"/>
      <c r="GZ314" s="4"/>
      <c r="HA314" s="4"/>
      <c r="HB314" s="4"/>
      <c r="HC314" s="4"/>
      <c r="HD314" s="4"/>
      <c r="HE314" s="4"/>
      <c r="HF314" s="4"/>
      <c r="HG314" s="4"/>
      <c r="HH314" s="4"/>
      <c r="HI314" s="4"/>
      <c r="HJ314" s="4"/>
      <c r="HK314" s="4"/>
      <c r="HL314" s="4"/>
      <c r="HM314" s="4"/>
      <c r="HN314" s="4"/>
      <c r="HO314" s="4"/>
      <c r="HP314" s="4"/>
      <c r="HQ314" s="4"/>
      <c r="HR314" s="4"/>
      <c r="HS314" s="4"/>
      <c r="HT314" s="4"/>
      <c r="HU314" s="4"/>
      <c r="HV314" s="4"/>
      <c r="HW314" s="4"/>
      <c r="HX314" s="4"/>
      <c r="HY314" s="4"/>
      <c r="HZ314" s="4"/>
      <c r="IA314" s="4"/>
      <c r="IB314" s="4"/>
      <c r="IC314" s="4"/>
      <c r="ID314" s="4"/>
      <c r="IE314" s="4"/>
      <c r="IF314" s="4"/>
      <c r="IG314" s="4"/>
      <c r="IH314" s="4"/>
      <c r="II314" s="4"/>
      <c r="IJ314" s="4"/>
      <c r="IK314" s="4"/>
      <c r="IL314" s="4"/>
      <c r="IM314" s="4"/>
      <c r="IN314" s="4"/>
      <c r="IO314" s="4"/>
      <c r="IP314" s="4"/>
      <c r="IQ314" s="4"/>
      <c r="IR314" s="4"/>
      <c r="IS314" s="4"/>
      <c r="IT314" s="4"/>
      <c r="IU314" s="4"/>
      <c r="IV314" s="4"/>
      <c r="IW314" s="4"/>
      <c r="IX314" s="4"/>
      <c r="IY314" s="4"/>
      <c r="IZ314" s="4"/>
      <c r="JA314" s="4"/>
      <c r="JB314" s="4"/>
      <c r="JC314" s="4"/>
      <c r="JD314" s="4"/>
      <c r="JE314" s="4"/>
      <c r="JF314" s="4"/>
      <c r="JG314" s="4"/>
      <c r="JH314" s="4"/>
      <c r="JI314" s="4"/>
      <c r="JJ314" s="4"/>
    </row>
    <row r="315" s="1" customFormat="1" spans="1:270">
      <c r="A315" s="4"/>
      <c r="B315" s="4"/>
      <c r="C315" s="4"/>
      <c r="D315" s="4"/>
      <c r="E315" s="4"/>
      <c r="F315" s="4"/>
      <c r="G315" s="4"/>
      <c r="H315" s="4"/>
      <c r="I315" s="4"/>
      <c r="J315" s="4"/>
      <c r="K315" s="4"/>
      <c r="L315" s="4"/>
      <c r="M315" s="4"/>
      <c r="N315" s="4"/>
      <c r="O315" s="4"/>
      <c r="P315" s="7"/>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c r="ED315" s="4"/>
      <c r="EE315" s="4"/>
      <c r="EF315" s="4"/>
      <c r="EG315" s="4"/>
      <c r="EH315" s="4"/>
      <c r="EI315" s="4"/>
      <c r="EJ315" s="4"/>
      <c r="EK315" s="4"/>
      <c r="EL315" s="4"/>
      <c r="EM315" s="4"/>
      <c r="EN315" s="4"/>
      <c r="EO315" s="4"/>
      <c r="EP315" s="4"/>
      <c r="EQ315" s="4"/>
      <c r="ER315" s="4"/>
      <c r="ES315" s="4"/>
      <c r="ET315" s="4"/>
      <c r="EU315" s="4"/>
      <c r="EV315" s="4"/>
      <c r="EW315" s="4"/>
      <c r="EX315" s="4"/>
      <c r="EY315" s="4"/>
      <c r="EZ315" s="4"/>
      <c r="FA315" s="4"/>
      <c r="FB315" s="4"/>
      <c r="FC315" s="4"/>
      <c r="FD315" s="4"/>
      <c r="FE315" s="4"/>
      <c r="FF315" s="4"/>
      <c r="FG315" s="4"/>
      <c r="FH315" s="4"/>
      <c r="FI315" s="4"/>
      <c r="FJ315" s="4"/>
      <c r="FK315" s="4"/>
      <c r="FL315" s="4"/>
      <c r="FM315" s="4"/>
      <c r="FN315" s="4"/>
      <c r="FO315" s="4"/>
      <c r="FP315" s="4"/>
      <c r="FQ315" s="4"/>
      <c r="FR315" s="4"/>
      <c r="FS315" s="4"/>
      <c r="FT315" s="4"/>
      <c r="FU315" s="4"/>
      <c r="FV315" s="4"/>
      <c r="FW315" s="4"/>
      <c r="FX315" s="4"/>
      <c r="FY315" s="4"/>
      <c r="FZ315" s="4"/>
      <c r="GA315" s="4"/>
      <c r="GB315" s="4"/>
      <c r="GC315" s="4"/>
      <c r="GD315" s="4"/>
      <c r="GE315" s="4"/>
      <c r="GF315" s="4"/>
      <c r="GG315" s="4"/>
      <c r="GH315" s="4"/>
      <c r="GI315" s="4"/>
      <c r="GJ315" s="4"/>
      <c r="GK315" s="4"/>
      <c r="GL315" s="4"/>
      <c r="GM315" s="4"/>
      <c r="GN315" s="4"/>
      <c r="GO315" s="4"/>
      <c r="GP315" s="4"/>
      <c r="GQ315" s="4"/>
      <c r="GR315" s="4"/>
      <c r="GS315" s="4"/>
      <c r="GT315" s="4"/>
      <c r="GU315" s="4"/>
      <c r="GV315" s="4"/>
      <c r="GW315" s="4"/>
      <c r="GX315" s="4"/>
      <c r="GY315" s="4"/>
      <c r="GZ315" s="4"/>
      <c r="HA315" s="4"/>
      <c r="HB315" s="4"/>
      <c r="HC315" s="4"/>
      <c r="HD315" s="4"/>
      <c r="HE315" s="4"/>
      <c r="HF315" s="4"/>
      <c r="HG315" s="4"/>
      <c r="HH315" s="4"/>
      <c r="HI315" s="4"/>
      <c r="HJ315" s="4"/>
      <c r="HK315" s="4"/>
      <c r="HL315" s="4"/>
      <c r="HM315" s="4"/>
      <c r="HN315" s="4"/>
      <c r="HO315" s="4"/>
      <c r="HP315" s="4"/>
      <c r="HQ315" s="4"/>
      <c r="HR315" s="4"/>
      <c r="HS315" s="4"/>
      <c r="HT315" s="4"/>
      <c r="HU315" s="4"/>
      <c r="HV315" s="4"/>
      <c r="HW315" s="4"/>
      <c r="HX315" s="4"/>
      <c r="HY315" s="4"/>
      <c r="HZ315" s="4"/>
      <c r="IA315" s="4"/>
      <c r="IB315" s="4"/>
      <c r="IC315" s="4"/>
      <c r="ID315" s="4"/>
      <c r="IE315" s="4"/>
      <c r="IF315" s="4"/>
      <c r="IG315" s="4"/>
      <c r="IH315" s="4"/>
      <c r="II315" s="4"/>
      <c r="IJ315" s="4"/>
      <c r="IK315" s="4"/>
      <c r="IL315" s="4"/>
      <c r="IM315" s="4"/>
      <c r="IN315" s="4"/>
      <c r="IO315" s="4"/>
      <c r="IP315" s="4"/>
      <c r="IQ315" s="4"/>
      <c r="IR315" s="4"/>
      <c r="IS315" s="4"/>
      <c r="IT315" s="4"/>
      <c r="IU315" s="4"/>
      <c r="IV315" s="4"/>
      <c r="IW315" s="4"/>
      <c r="IX315" s="4"/>
      <c r="IY315" s="4"/>
      <c r="IZ315" s="4"/>
      <c r="JA315" s="4"/>
      <c r="JB315" s="4"/>
      <c r="JC315" s="4"/>
      <c r="JD315" s="4"/>
      <c r="JE315" s="4"/>
      <c r="JF315" s="4"/>
      <c r="JG315" s="4"/>
      <c r="JH315" s="4"/>
      <c r="JI315" s="4"/>
      <c r="JJ315" s="4"/>
    </row>
    <row r="316" s="1" customFormat="1" spans="1:270">
      <c r="A316" s="4"/>
      <c r="B316" s="4"/>
      <c r="C316" s="4"/>
      <c r="D316" s="4"/>
      <c r="E316" s="4"/>
      <c r="F316" s="4"/>
      <c r="G316" s="4"/>
      <c r="H316" s="4"/>
      <c r="I316" s="4"/>
      <c r="J316" s="4"/>
      <c r="K316" s="4"/>
      <c r="L316" s="4"/>
      <c r="M316" s="4"/>
      <c r="N316" s="4"/>
      <c r="O316" s="4"/>
      <c r="P316" s="7"/>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c r="ED316" s="4"/>
      <c r="EE316" s="4"/>
      <c r="EF316" s="4"/>
      <c r="EG316" s="4"/>
      <c r="EH316" s="4"/>
      <c r="EI316" s="4"/>
      <c r="EJ316" s="4"/>
      <c r="EK316" s="4"/>
      <c r="EL316" s="4"/>
      <c r="EM316" s="4"/>
      <c r="EN316" s="4"/>
      <c r="EO316" s="4"/>
      <c r="EP316" s="4"/>
      <c r="EQ316" s="4"/>
      <c r="ER316" s="4"/>
      <c r="ES316" s="4"/>
      <c r="ET316" s="4"/>
      <c r="EU316" s="4"/>
      <c r="EV316" s="4"/>
      <c r="EW316" s="4"/>
      <c r="EX316" s="4"/>
      <c r="EY316" s="4"/>
      <c r="EZ316" s="4"/>
      <c r="FA316" s="4"/>
      <c r="FB316" s="4"/>
      <c r="FC316" s="4"/>
      <c r="FD316" s="4"/>
      <c r="FE316" s="4"/>
      <c r="FF316" s="4"/>
      <c r="FG316" s="4"/>
      <c r="FH316" s="4"/>
      <c r="FI316" s="4"/>
      <c r="FJ316" s="4"/>
      <c r="FK316" s="4"/>
      <c r="FL316" s="4"/>
      <c r="FM316" s="4"/>
      <c r="FN316" s="4"/>
      <c r="FO316" s="4"/>
      <c r="FP316" s="4"/>
      <c r="FQ316" s="4"/>
      <c r="FR316" s="4"/>
      <c r="FS316" s="4"/>
      <c r="FT316" s="4"/>
      <c r="FU316" s="4"/>
      <c r="FV316" s="4"/>
      <c r="FW316" s="4"/>
      <c r="FX316" s="4"/>
      <c r="FY316" s="4"/>
      <c r="FZ316" s="4"/>
      <c r="GA316" s="4"/>
      <c r="GB316" s="4"/>
      <c r="GC316" s="4"/>
      <c r="GD316" s="4"/>
      <c r="GE316" s="4"/>
      <c r="GF316" s="4"/>
      <c r="GG316" s="4"/>
      <c r="GH316" s="4"/>
      <c r="GI316" s="4"/>
      <c r="GJ316" s="4"/>
      <c r="GK316" s="4"/>
      <c r="GL316" s="4"/>
      <c r="GM316" s="4"/>
      <c r="GN316" s="4"/>
      <c r="GO316" s="4"/>
      <c r="GP316" s="4"/>
      <c r="GQ316" s="4"/>
      <c r="GR316" s="4"/>
      <c r="GS316" s="4"/>
      <c r="GT316" s="4"/>
      <c r="GU316" s="4"/>
      <c r="GV316" s="4"/>
      <c r="GW316" s="4"/>
      <c r="GX316" s="4"/>
      <c r="GY316" s="4"/>
      <c r="GZ316" s="4"/>
      <c r="HA316" s="4"/>
      <c r="HB316" s="4"/>
      <c r="HC316" s="4"/>
      <c r="HD316" s="4"/>
      <c r="HE316" s="4"/>
      <c r="HF316" s="4"/>
      <c r="HG316" s="4"/>
      <c r="HH316" s="4"/>
      <c r="HI316" s="4"/>
      <c r="HJ316" s="4"/>
      <c r="HK316" s="4"/>
      <c r="HL316" s="4"/>
      <c r="HM316" s="4"/>
      <c r="HN316" s="4"/>
      <c r="HO316" s="4"/>
      <c r="HP316" s="4"/>
      <c r="HQ316" s="4"/>
      <c r="HR316" s="4"/>
      <c r="HS316" s="4"/>
      <c r="HT316" s="4"/>
      <c r="HU316" s="4"/>
      <c r="HV316" s="4"/>
      <c r="HW316" s="4"/>
      <c r="HX316" s="4"/>
      <c r="HY316" s="4"/>
      <c r="HZ316" s="4"/>
      <c r="IA316" s="4"/>
      <c r="IB316" s="4"/>
      <c r="IC316" s="4"/>
      <c r="ID316" s="4"/>
      <c r="IE316" s="4"/>
      <c r="IF316" s="4"/>
      <c r="IG316" s="4"/>
      <c r="IH316" s="4"/>
      <c r="II316" s="4"/>
      <c r="IJ316" s="4"/>
      <c r="IK316" s="4"/>
      <c r="IL316" s="4"/>
      <c r="IM316" s="4"/>
      <c r="IN316" s="4"/>
      <c r="IO316" s="4"/>
      <c r="IP316" s="4"/>
      <c r="IQ316" s="4"/>
      <c r="IR316" s="4"/>
      <c r="IS316" s="4"/>
      <c r="IT316" s="4"/>
      <c r="IU316" s="4"/>
      <c r="IV316" s="4"/>
      <c r="IW316" s="4"/>
      <c r="IX316" s="4"/>
      <c r="IY316" s="4"/>
      <c r="IZ316" s="4"/>
      <c r="JA316" s="4"/>
      <c r="JB316" s="4"/>
      <c r="JC316" s="4"/>
      <c r="JD316" s="4"/>
      <c r="JE316" s="4"/>
      <c r="JF316" s="4"/>
      <c r="JG316" s="4"/>
      <c r="JH316" s="4"/>
      <c r="JI316" s="4"/>
      <c r="JJ316" s="4"/>
    </row>
    <row r="317" s="1" customFormat="1" spans="1:270">
      <c r="A317" s="4"/>
      <c r="B317" s="4"/>
      <c r="C317" s="4"/>
      <c r="D317" s="4"/>
      <c r="E317" s="4"/>
      <c r="F317" s="4"/>
      <c r="G317" s="4"/>
      <c r="H317" s="4"/>
      <c r="I317" s="4"/>
      <c r="J317" s="4"/>
      <c r="K317" s="4"/>
      <c r="L317" s="4"/>
      <c r="M317" s="4"/>
      <c r="N317" s="4"/>
      <c r="O317" s="4"/>
      <c r="P317" s="7"/>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c r="DY317" s="4"/>
      <c r="DZ317" s="4"/>
      <c r="EA317" s="4"/>
      <c r="EB317" s="4"/>
      <c r="EC317" s="4"/>
      <c r="ED317" s="4"/>
      <c r="EE317" s="4"/>
      <c r="EF317" s="4"/>
      <c r="EG317" s="4"/>
      <c r="EH317" s="4"/>
      <c r="EI317" s="4"/>
      <c r="EJ317" s="4"/>
      <c r="EK317" s="4"/>
      <c r="EL317" s="4"/>
      <c r="EM317" s="4"/>
      <c r="EN317" s="4"/>
      <c r="EO317" s="4"/>
      <c r="EP317" s="4"/>
      <c r="EQ317" s="4"/>
      <c r="ER317" s="4"/>
      <c r="ES317" s="4"/>
      <c r="ET317" s="4"/>
      <c r="EU317" s="4"/>
      <c r="EV317" s="4"/>
      <c r="EW317" s="4"/>
      <c r="EX317" s="4"/>
      <c r="EY317" s="4"/>
      <c r="EZ317" s="4"/>
      <c r="FA317" s="4"/>
      <c r="FB317" s="4"/>
      <c r="FC317" s="4"/>
      <c r="FD317" s="4"/>
      <c r="FE317" s="4"/>
      <c r="FF317" s="4"/>
      <c r="FG317" s="4"/>
      <c r="FH317" s="4"/>
      <c r="FI317" s="4"/>
      <c r="FJ317" s="4"/>
      <c r="FK317" s="4"/>
      <c r="FL317" s="4"/>
      <c r="FM317" s="4"/>
      <c r="FN317" s="4"/>
      <c r="FO317" s="4"/>
      <c r="FP317" s="4"/>
      <c r="FQ317" s="4"/>
      <c r="FR317" s="4"/>
      <c r="FS317" s="4"/>
      <c r="FT317" s="4"/>
      <c r="FU317" s="4"/>
      <c r="FV317" s="4"/>
      <c r="FW317" s="4"/>
      <c r="FX317" s="4"/>
      <c r="FY317" s="4"/>
      <c r="FZ317" s="4"/>
      <c r="GA317" s="4"/>
      <c r="GB317" s="4"/>
      <c r="GC317" s="4"/>
      <c r="GD317" s="4"/>
      <c r="GE317" s="4"/>
      <c r="GF317" s="4"/>
      <c r="GG317" s="4"/>
      <c r="GH317" s="4"/>
      <c r="GI317" s="4"/>
      <c r="GJ317" s="4"/>
      <c r="GK317" s="4"/>
      <c r="GL317" s="4"/>
      <c r="GM317" s="4"/>
      <c r="GN317" s="4"/>
      <c r="GO317" s="4"/>
      <c r="GP317" s="4"/>
      <c r="GQ317" s="4"/>
      <c r="GR317" s="4"/>
      <c r="GS317" s="4"/>
      <c r="GT317" s="4"/>
      <c r="GU317" s="4"/>
      <c r="GV317" s="4"/>
      <c r="GW317" s="4"/>
      <c r="GX317" s="4"/>
      <c r="GY317" s="4"/>
      <c r="GZ317" s="4"/>
      <c r="HA317" s="4"/>
      <c r="HB317" s="4"/>
      <c r="HC317" s="4"/>
      <c r="HD317" s="4"/>
      <c r="HE317" s="4"/>
      <c r="HF317" s="4"/>
      <c r="HG317" s="4"/>
      <c r="HH317" s="4"/>
      <c r="HI317" s="4"/>
      <c r="HJ317" s="4"/>
      <c r="HK317" s="4"/>
      <c r="HL317" s="4"/>
      <c r="HM317" s="4"/>
      <c r="HN317" s="4"/>
      <c r="HO317" s="4"/>
      <c r="HP317" s="4"/>
      <c r="HQ317" s="4"/>
      <c r="HR317" s="4"/>
      <c r="HS317" s="4"/>
      <c r="HT317" s="4"/>
      <c r="HU317" s="4"/>
      <c r="HV317" s="4"/>
      <c r="HW317" s="4"/>
      <c r="HX317" s="4"/>
      <c r="HY317" s="4"/>
      <c r="HZ317" s="4"/>
      <c r="IA317" s="4"/>
      <c r="IB317" s="4"/>
      <c r="IC317" s="4"/>
      <c r="ID317" s="4"/>
      <c r="IE317" s="4"/>
      <c r="IF317" s="4"/>
      <c r="IG317" s="4"/>
      <c r="IH317" s="4"/>
      <c r="II317" s="4"/>
      <c r="IJ317" s="4"/>
      <c r="IK317" s="4"/>
      <c r="IL317" s="4"/>
      <c r="IM317" s="4"/>
      <c r="IN317" s="4"/>
      <c r="IO317" s="4"/>
      <c r="IP317" s="4"/>
      <c r="IQ317" s="4"/>
      <c r="IR317" s="4"/>
      <c r="IS317" s="4"/>
      <c r="IT317" s="4"/>
      <c r="IU317" s="4"/>
      <c r="IV317" s="4"/>
      <c r="IW317" s="4"/>
      <c r="IX317" s="4"/>
      <c r="IY317" s="4"/>
      <c r="IZ317" s="4"/>
      <c r="JA317" s="4"/>
      <c r="JB317" s="4"/>
      <c r="JC317" s="4"/>
      <c r="JD317" s="4"/>
      <c r="JE317" s="4"/>
      <c r="JF317" s="4"/>
      <c r="JG317" s="4"/>
      <c r="JH317" s="4"/>
      <c r="JI317" s="4"/>
      <c r="JJ317" s="4"/>
    </row>
    <row r="318" s="1" customFormat="1" spans="1:270">
      <c r="A318" s="4"/>
      <c r="B318" s="4"/>
      <c r="C318" s="4"/>
      <c r="D318" s="4"/>
      <c r="E318" s="4"/>
      <c r="F318" s="4"/>
      <c r="G318" s="4"/>
      <c r="H318" s="4"/>
      <c r="I318" s="4"/>
      <c r="J318" s="4"/>
      <c r="K318" s="4"/>
      <c r="L318" s="4"/>
      <c r="M318" s="4"/>
      <c r="N318" s="4"/>
      <c r="O318" s="4"/>
      <c r="P318" s="7"/>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c r="ED318" s="4"/>
      <c r="EE318" s="4"/>
      <c r="EF318" s="4"/>
      <c r="EG318" s="4"/>
      <c r="EH318" s="4"/>
      <c r="EI318" s="4"/>
      <c r="EJ318" s="4"/>
      <c r="EK318" s="4"/>
      <c r="EL318" s="4"/>
      <c r="EM318" s="4"/>
      <c r="EN318" s="4"/>
      <c r="EO318" s="4"/>
      <c r="EP318" s="4"/>
      <c r="EQ318" s="4"/>
      <c r="ER318" s="4"/>
      <c r="ES318" s="4"/>
      <c r="ET318" s="4"/>
      <c r="EU318" s="4"/>
      <c r="EV318" s="4"/>
      <c r="EW318" s="4"/>
      <c r="EX318" s="4"/>
      <c r="EY318" s="4"/>
      <c r="EZ318" s="4"/>
      <c r="FA318" s="4"/>
      <c r="FB318" s="4"/>
      <c r="FC318" s="4"/>
      <c r="FD318" s="4"/>
      <c r="FE318" s="4"/>
      <c r="FF318" s="4"/>
      <c r="FG318" s="4"/>
      <c r="FH318" s="4"/>
      <c r="FI318" s="4"/>
      <c r="FJ318" s="4"/>
      <c r="FK318" s="4"/>
      <c r="FL318" s="4"/>
      <c r="FM318" s="4"/>
      <c r="FN318" s="4"/>
      <c r="FO318" s="4"/>
      <c r="FP318" s="4"/>
      <c r="FQ318" s="4"/>
      <c r="FR318" s="4"/>
      <c r="FS318" s="4"/>
      <c r="FT318" s="4"/>
      <c r="FU318" s="4"/>
      <c r="FV318" s="4"/>
      <c r="FW318" s="4"/>
      <c r="FX318" s="4"/>
      <c r="FY318" s="4"/>
      <c r="FZ318" s="4"/>
      <c r="GA318" s="4"/>
      <c r="GB318" s="4"/>
      <c r="GC318" s="4"/>
      <c r="GD318" s="4"/>
      <c r="GE318" s="4"/>
      <c r="GF318" s="4"/>
      <c r="GG318" s="4"/>
      <c r="GH318" s="4"/>
      <c r="GI318" s="4"/>
      <c r="GJ318" s="4"/>
      <c r="GK318" s="4"/>
      <c r="GL318" s="4"/>
      <c r="GM318" s="4"/>
      <c r="GN318" s="4"/>
      <c r="GO318" s="4"/>
      <c r="GP318" s="4"/>
      <c r="GQ318" s="4"/>
      <c r="GR318" s="4"/>
      <c r="GS318" s="4"/>
      <c r="GT318" s="4"/>
      <c r="GU318" s="4"/>
      <c r="GV318" s="4"/>
      <c r="GW318" s="4"/>
      <c r="GX318" s="4"/>
      <c r="GY318" s="4"/>
      <c r="GZ318" s="4"/>
      <c r="HA318" s="4"/>
      <c r="HB318" s="4"/>
      <c r="HC318" s="4"/>
      <c r="HD318" s="4"/>
      <c r="HE318" s="4"/>
      <c r="HF318" s="4"/>
      <c r="HG318" s="4"/>
      <c r="HH318" s="4"/>
      <c r="HI318" s="4"/>
      <c r="HJ318" s="4"/>
      <c r="HK318" s="4"/>
      <c r="HL318" s="4"/>
      <c r="HM318" s="4"/>
      <c r="HN318" s="4"/>
      <c r="HO318" s="4"/>
      <c r="HP318" s="4"/>
      <c r="HQ318" s="4"/>
      <c r="HR318" s="4"/>
      <c r="HS318" s="4"/>
      <c r="HT318" s="4"/>
      <c r="HU318" s="4"/>
      <c r="HV318" s="4"/>
      <c r="HW318" s="4"/>
      <c r="HX318" s="4"/>
      <c r="HY318" s="4"/>
      <c r="HZ318" s="4"/>
      <c r="IA318" s="4"/>
      <c r="IB318" s="4"/>
      <c r="IC318" s="4"/>
      <c r="ID318" s="4"/>
      <c r="IE318" s="4"/>
      <c r="IF318" s="4"/>
      <c r="IG318" s="4"/>
      <c r="IH318" s="4"/>
      <c r="II318" s="4"/>
      <c r="IJ318" s="4"/>
      <c r="IK318" s="4"/>
      <c r="IL318" s="4"/>
      <c r="IM318" s="4"/>
      <c r="IN318" s="4"/>
      <c r="IO318" s="4"/>
      <c r="IP318" s="4"/>
      <c r="IQ318" s="4"/>
      <c r="IR318" s="4"/>
      <c r="IS318" s="4"/>
      <c r="IT318" s="4"/>
      <c r="IU318" s="4"/>
      <c r="IV318" s="4"/>
      <c r="IW318" s="4"/>
      <c r="IX318" s="4"/>
      <c r="IY318" s="4"/>
      <c r="IZ318" s="4"/>
      <c r="JA318" s="4"/>
      <c r="JB318" s="4"/>
      <c r="JC318" s="4"/>
      <c r="JD318" s="4"/>
      <c r="JE318" s="4"/>
      <c r="JF318" s="4"/>
      <c r="JG318" s="4"/>
      <c r="JH318" s="4"/>
      <c r="JI318" s="4"/>
      <c r="JJ318" s="4"/>
    </row>
    <row r="319" s="1" customFormat="1" spans="1:270">
      <c r="A319" s="4"/>
      <c r="B319" s="4"/>
      <c r="C319" s="4"/>
      <c r="D319" s="4"/>
      <c r="E319" s="4"/>
      <c r="F319" s="4"/>
      <c r="G319" s="4"/>
      <c r="H319" s="4"/>
      <c r="I319" s="4"/>
      <c r="J319" s="4"/>
      <c r="K319" s="4"/>
      <c r="L319" s="4"/>
      <c r="M319" s="4"/>
      <c r="N319" s="4"/>
      <c r="O319" s="4"/>
      <c r="P319" s="7"/>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c r="ED319" s="4"/>
      <c r="EE319" s="4"/>
      <c r="EF319" s="4"/>
      <c r="EG319" s="4"/>
      <c r="EH319" s="4"/>
      <c r="EI319" s="4"/>
      <c r="EJ319" s="4"/>
      <c r="EK319" s="4"/>
      <c r="EL319" s="4"/>
      <c r="EM319" s="4"/>
      <c r="EN319" s="4"/>
      <c r="EO319" s="4"/>
      <c r="EP319" s="4"/>
      <c r="EQ319" s="4"/>
      <c r="ER319" s="4"/>
      <c r="ES319" s="4"/>
      <c r="ET319" s="4"/>
      <c r="EU319" s="4"/>
      <c r="EV319" s="4"/>
      <c r="EW319" s="4"/>
      <c r="EX319" s="4"/>
      <c r="EY319" s="4"/>
      <c r="EZ319" s="4"/>
      <c r="FA319" s="4"/>
      <c r="FB319" s="4"/>
      <c r="FC319" s="4"/>
      <c r="FD319" s="4"/>
      <c r="FE319" s="4"/>
      <c r="FF319" s="4"/>
      <c r="FG319" s="4"/>
      <c r="FH319" s="4"/>
      <c r="FI319" s="4"/>
      <c r="FJ319" s="4"/>
      <c r="FK319" s="4"/>
      <c r="FL319" s="4"/>
      <c r="FM319" s="4"/>
      <c r="FN319" s="4"/>
      <c r="FO319" s="4"/>
      <c r="FP319" s="4"/>
      <c r="FQ319" s="4"/>
      <c r="FR319" s="4"/>
      <c r="FS319" s="4"/>
      <c r="FT319" s="4"/>
      <c r="FU319" s="4"/>
      <c r="FV319" s="4"/>
      <c r="FW319" s="4"/>
      <c r="FX319" s="4"/>
      <c r="FY319" s="4"/>
      <c r="FZ319" s="4"/>
      <c r="GA319" s="4"/>
      <c r="GB319" s="4"/>
      <c r="GC319" s="4"/>
      <c r="GD319" s="4"/>
      <c r="GE319" s="4"/>
      <c r="GF319" s="4"/>
      <c r="GG319" s="4"/>
      <c r="GH319" s="4"/>
      <c r="GI319" s="4"/>
      <c r="GJ319" s="4"/>
      <c r="GK319" s="4"/>
      <c r="GL319" s="4"/>
      <c r="GM319" s="4"/>
      <c r="GN319" s="4"/>
      <c r="GO319" s="4"/>
      <c r="GP319" s="4"/>
      <c r="GQ319" s="4"/>
      <c r="GR319" s="4"/>
      <c r="GS319" s="4"/>
      <c r="GT319" s="4"/>
      <c r="GU319" s="4"/>
      <c r="GV319" s="4"/>
      <c r="GW319" s="4"/>
      <c r="GX319" s="4"/>
      <c r="GY319" s="4"/>
      <c r="GZ319" s="4"/>
      <c r="HA319" s="4"/>
      <c r="HB319" s="4"/>
      <c r="HC319" s="4"/>
      <c r="HD319" s="4"/>
      <c r="HE319" s="4"/>
      <c r="HF319" s="4"/>
      <c r="HG319" s="4"/>
      <c r="HH319" s="4"/>
      <c r="HI319" s="4"/>
      <c r="HJ319" s="4"/>
      <c r="HK319" s="4"/>
      <c r="HL319" s="4"/>
      <c r="HM319" s="4"/>
      <c r="HN319" s="4"/>
      <c r="HO319" s="4"/>
      <c r="HP319" s="4"/>
      <c r="HQ319" s="4"/>
      <c r="HR319" s="4"/>
      <c r="HS319" s="4"/>
      <c r="HT319" s="4"/>
      <c r="HU319" s="4"/>
      <c r="HV319" s="4"/>
      <c r="HW319" s="4"/>
      <c r="HX319" s="4"/>
      <c r="HY319" s="4"/>
      <c r="HZ319" s="4"/>
      <c r="IA319" s="4"/>
      <c r="IB319" s="4"/>
      <c r="IC319" s="4"/>
      <c r="ID319" s="4"/>
      <c r="IE319" s="4"/>
      <c r="IF319" s="4"/>
      <c r="IG319" s="4"/>
      <c r="IH319" s="4"/>
      <c r="II319" s="4"/>
      <c r="IJ319" s="4"/>
      <c r="IK319" s="4"/>
      <c r="IL319" s="4"/>
      <c r="IM319" s="4"/>
      <c r="IN319" s="4"/>
      <c r="IO319" s="4"/>
      <c r="IP319" s="4"/>
      <c r="IQ319" s="4"/>
      <c r="IR319" s="4"/>
      <c r="IS319" s="4"/>
      <c r="IT319" s="4"/>
      <c r="IU319" s="4"/>
      <c r="IV319" s="4"/>
      <c r="IW319" s="4"/>
      <c r="IX319" s="4"/>
      <c r="IY319" s="4"/>
      <c r="IZ319" s="4"/>
      <c r="JA319" s="4"/>
      <c r="JB319" s="4"/>
      <c r="JC319" s="4"/>
      <c r="JD319" s="4"/>
      <c r="JE319" s="4"/>
      <c r="JF319" s="4"/>
      <c r="JG319" s="4"/>
      <c r="JH319" s="4"/>
      <c r="JI319" s="4"/>
      <c r="JJ319" s="4"/>
    </row>
    <row r="320" s="1" customFormat="1" spans="1:270">
      <c r="A320" s="4"/>
      <c r="B320" s="4"/>
      <c r="C320" s="4"/>
      <c r="D320" s="4"/>
      <c r="E320" s="4"/>
      <c r="F320" s="4"/>
      <c r="G320" s="4"/>
      <c r="H320" s="4"/>
      <c r="I320" s="4"/>
      <c r="J320" s="4"/>
      <c r="K320" s="4"/>
      <c r="L320" s="4"/>
      <c r="M320" s="4"/>
      <c r="N320" s="4"/>
      <c r="O320" s="4"/>
      <c r="P320" s="7"/>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c r="EE320" s="4"/>
      <c r="EF320" s="4"/>
      <c r="EG320" s="4"/>
      <c r="EH320" s="4"/>
      <c r="EI320" s="4"/>
      <c r="EJ320" s="4"/>
      <c r="EK320" s="4"/>
      <c r="EL320" s="4"/>
      <c r="EM320" s="4"/>
      <c r="EN320" s="4"/>
      <c r="EO320" s="4"/>
      <c r="EP320" s="4"/>
      <c r="EQ320" s="4"/>
      <c r="ER320" s="4"/>
      <c r="ES320" s="4"/>
      <c r="ET320" s="4"/>
      <c r="EU320" s="4"/>
      <c r="EV320" s="4"/>
      <c r="EW320" s="4"/>
      <c r="EX320" s="4"/>
      <c r="EY320" s="4"/>
      <c r="EZ320" s="4"/>
      <c r="FA320" s="4"/>
      <c r="FB320" s="4"/>
      <c r="FC320" s="4"/>
      <c r="FD320" s="4"/>
      <c r="FE320" s="4"/>
      <c r="FF320" s="4"/>
      <c r="FG320" s="4"/>
      <c r="FH320" s="4"/>
      <c r="FI320" s="4"/>
      <c r="FJ320" s="4"/>
      <c r="FK320" s="4"/>
      <c r="FL320" s="4"/>
      <c r="FM320" s="4"/>
      <c r="FN320" s="4"/>
      <c r="FO320" s="4"/>
      <c r="FP320" s="4"/>
      <c r="FQ320" s="4"/>
      <c r="FR320" s="4"/>
      <c r="FS320" s="4"/>
      <c r="FT320" s="4"/>
      <c r="FU320" s="4"/>
      <c r="FV320" s="4"/>
      <c r="FW320" s="4"/>
      <c r="FX320" s="4"/>
      <c r="FY320" s="4"/>
      <c r="FZ320" s="4"/>
      <c r="GA320" s="4"/>
      <c r="GB320" s="4"/>
      <c r="GC320" s="4"/>
      <c r="GD320" s="4"/>
      <c r="GE320" s="4"/>
      <c r="GF320" s="4"/>
      <c r="GG320" s="4"/>
      <c r="GH320" s="4"/>
      <c r="GI320" s="4"/>
      <c r="GJ320" s="4"/>
      <c r="GK320" s="4"/>
      <c r="GL320" s="4"/>
      <c r="GM320" s="4"/>
      <c r="GN320" s="4"/>
      <c r="GO320" s="4"/>
      <c r="GP320" s="4"/>
      <c r="GQ320" s="4"/>
      <c r="GR320" s="4"/>
      <c r="GS320" s="4"/>
      <c r="GT320" s="4"/>
      <c r="GU320" s="4"/>
      <c r="GV320" s="4"/>
      <c r="GW320" s="4"/>
      <c r="GX320" s="4"/>
      <c r="GY320" s="4"/>
      <c r="GZ320" s="4"/>
      <c r="HA320" s="4"/>
      <c r="HB320" s="4"/>
      <c r="HC320" s="4"/>
      <c r="HD320" s="4"/>
      <c r="HE320" s="4"/>
      <c r="HF320" s="4"/>
      <c r="HG320" s="4"/>
      <c r="HH320" s="4"/>
      <c r="HI320" s="4"/>
      <c r="HJ320" s="4"/>
      <c r="HK320" s="4"/>
      <c r="HL320" s="4"/>
      <c r="HM320" s="4"/>
      <c r="HN320" s="4"/>
      <c r="HO320" s="4"/>
      <c r="HP320" s="4"/>
      <c r="HQ320" s="4"/>
      <c r="HR320" s="4"/>
      <c r="HS320" s="4"/>
      <c r="HT320" s="4"/>
      <c r="HU320" s="4"/>
      <c r="HV320" s="4"/>
      <c r="HW320" s="4"/>
      <c r="HX320" s="4"/>
      <c r="HY320" s="4"/>
      <c r="HZ320" s="4"/>
      <c r="IA320" s="4"/>
      <c r="IB320" s="4"/>
      <c r="IC320" s="4"/>
      <c r="ID320" s="4"/>
      <c r="IE320" s="4"/>
      <c r="IF320" s="4"/>
      <c r="IG320" s="4"/>
      <c r="IH320" s="4"/>
      <c r="II320" s="4"/>
      <c r="IJ320" s="4"/>
      <c r="IK320" s="4"/>
      <c r="IL320" s="4"/>
      <c r="IM320" s="4"/>
      <c r="IN320" s="4"/>
      <c r="IO320" s="4"/>
      <c r="IP320" s="4"/>
      <c r="IQ320" s="4"/>
      <c r="IR320" s="4"/>
      <c r="IS320" s="4"/>
      <c r="IT320" s="4"/>
      <c r="IU320" s="4"/>
      <c r="IV320" s="4"/>
      <c r="IW320" s="4"/>
      <c r="IX320" s="4"/>
      <c r="IY320" s="4"/>
      <c r="IZ320" s="4"/>
      <c r="JA320" s="4"/>
      <c r="JB320" s="4"/>
      <c r="JC320" s="4"/>
      <c r="JD320" s="4"/>
      <c r="JE320" s="4"/>
      <c r="JF320" s="4"/>
      <c r="JG320" s="4"/>
      <c r="JH320" s="4"/>
      <c r="JI320" s="4"/>
      <c r="JJ320" s="4"/>
    </row>
    <row r="321" s="1" customFormat="1" spans="1:270">
      <c r="A321" s="4"/>
      <c r="B321" s="4"/>
      <c r="C321" s="4"/>
      <c r="D321" s="4"/>
      <c r="E321" s="4"/>
      <c r="F321" s="4"/>
      <c r="G321" s="4"/>
      <c r="H321" s="4"/>
      <c r="I321" s="4"/>
      <c r="J321" s="4"/>
      <c r="K321" s="4"/>
      <c r="L321" s="4"/>
      <c r="M321" s="4"/>
      <c r="N321" s="4"/>
      <c r="O321" s="4"/>
      <c r="P321" s="7"/>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c r="EE321" s="4"/>
      <c r="EF321" s="4"/>
      <c r="EG321" s="4"/>
      <c r="EH321" s="4"/>
      <c r="EI321" s="4"/>
      <c r="EJ321" s="4"/>
      <c r="EK321" s="4"/>
      <c r="EL321" s="4"/>
      <c r="EM321" s="4"/>
      <c r="EN321" s="4"/>
      <c r="EO321" s="4"/>
      <c r="EP321" s="4"/>
      <c r="EQ321" s="4"/>
      <c r="ER321" s="4"/>
      <c r="ES321" s="4"/>
      <c r="ET321" s="4"/>
      <c r="EU321" s="4"/>
      <c r="EV321" s="4"/>
      <c r="EW321" s="4"/>
      <c r="EX321" s="4"/>
      <c r="EY321" s="4"/>
      <c r="EZ321" s="4"/>
      <c r="FA321" s="4"/>
      <c r="FB321" s="4"/>
      <c r="FC321" s="4"/>
      <c r="FD321" s="4"/>
      <c r="FE321" s="4"/>
      <c r="FF321" s="4"/>
      <c r="FG321" s="4"/>
      <c r="FH321" s="4"/>
      <c r="FI321" s="4"/>
      <c r="FJ321" s="4"/>
      <c r="FK321" s="4"/>
      <c r="FL321" s="4"/>
      <c r="FM321" s="4"/>
      <c r="FN321" s="4"/>
      <c r="FO321" s="4"/>
      <c r="FP321" s="4"/>
      <c r="FQ321" s="4"/>
      <c r="FR321" s="4"/>
      <c r="FS321" s="4"/>
      <c r="FT321" s="4"/>
      <c r="FU321" s="4"/>
      <c r="FV321" s="4"/>
      <c r="FW321" s="4"/>
      <c r="FX321" s="4"/>
      <c r="FY321" s="4"/>
      <c r="FZ321" s="4"/>
      <c r="GA321" s="4"/>
      <c r="GB321" s="4"/>
      <c r="GC321" s="4"/>
      <c r="GD321" s="4"/>
      <c r="GE321" s="4"/>
      <c r="GF321" s="4"/>
      <c r="GG321" s="4"/>
      <c r="GH321" s="4"/>
      <c r="GI321" s="4"/>
      <c r="GJ321" s="4"/>
      <c r="GK321" s="4"/>
      <c r="GL321" s="4"/>
      <c r="GM321" s="4"/>
      <c r="GN321" s="4"/>
      <c r="GO321" s="4"/>
      <c r="GP321" s="4"/>
      <c r="GQ321" s="4"/>
      <c r="GR321" s="4"/>
      <c r="GS321" s="4"/>
      <c r="GT321" s="4"/>
      <c r="GU321" s="4"/>
      <c r="GV321" s="4"/>
      <c r="GW321" s="4"/>
      <c r="GX321" s="4"/>
      <c r="GY321" s="4"/>
      <c r="GZ321" s="4"/>
      <c r="HA321" s="4"/>
      <c r="HB321" s="4"/>
      <c r="HC321" s="4"/>
      <c r="HD321" s="4"/>
      <c r="HE321" s="4"/>
      <c r="HF321" s="4"/>
      <c r="HG321" s="4"/>
      <c r="HH321" s="4"/>
      <c r="HI321" s="4"/>
      <c r="HJ321" s="4"/>
      <c r="HK321" s="4"/>
      <c r="HL321" s="4"/>
      <c r="HM321" s="4"/>
      <c r="HN321" s="4"/>
      <c r="HO321" s="4"/>
      <c r="HP321" s="4"/>
      <c r="HQ321" s="4"/>
      <c r="HR321" s="4"/>
      <c r="HS321" s="4"/>
      <c r="HT321" s="4"/>
      <c r="HU321" s="4"/>
      <c r="HV321" s="4"/>
      <c r="HW321" s="4"/>
      <c r="HX321" s="4"/>
      <c r="HY321" s="4"/>
      <c r="HZ321" s="4"/>
      <c r="IA321" s="4"/>
      <c r="IB321" s="4"/>
      <c r="IC321" s="4"/>
      <c r="ID321" s="4"/>
      <c r="IE321" s="4"/>
      <c r="IF321" s="4"/>
      <c r="IG321" s="4"/>
      <c r="IH321" s="4"/>
      <c r="II321" s="4"/>
      <c r="IJ321" s="4"/>
      <c r="IK321" s="4"/>
      <c r="IL321" s="4"/>
      <c r="IM321" s="4"/>
      <c r="IN321" s="4"/>
      <c r="IO321" s="4"/>
      <c r="IP321" s="4"/>
      <c r="IQ321" s="4"/>
      <c r="IR321" s="4"/>
      <c r="IS321" s="4"/>
      <c r="IT321" s="4"/>
      <c r="IU321" s="4"/>
      <c r="IV321" s="4"/>
      <c r="IW321" s="4"/>
      <c r="IX321" s="4"/>
      <c r="IY321" s="4"/>
      <c r="IZ321" s="4"/>
      <c r="JA321" s="4"/>
      <c r="JB321" s="4"/>
      <c r="JC321" s="4"/>
      <c r="JD321" s="4"/>
      <c r="JE321" s="4"/>
      <c r="JF321" s="4"/>
      <c r="JG321" s="4"/>
      <c r="JH321" s="4"/>
      <c r="JI321" s="4"/>
      <c r="JJ321" s="4"/>
    </row>
    <row r="322" s="1" customFormat="1" spans="1:270">
      <c r="A322" s="4"/>
      <c r="B322" s="4"/>
      <c r="C322" s="4"/>
      <c r="D322" s="4"/>
      <c r="E322" s="4"/>
      <c r="F322" s="4"/>
      <c r="G322" s="4"/>
      <c r="H322" s="4"/>
      <c r="I322" s="4"/>
      <c r="J322" s="4"/>
      <c r="K322" s="4"/>
      <c r="L322" s="4"/>
      <c r="M322" s="4"/>
      <c r="N322" s="4"/>
      <c r="O322" s="4"/>
      <c r="P322" s="7"/>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c r="EE322" s="4"/>
      <c r="EF322" s="4"/>
      <c r="EG322" s="4"/>
      <c r="EH322" s="4"/>
      <c r="EI322" s="4"/>
      <c r="EJ322" s="4"/>
      <c r="EK322" s="4"/>
      <c r="EL322" s="4"/>
      <c r="EM322" s="4"/>
      <c r="EN322" s="4"/>
      <c r="EO322" s="4"/>
      <c r="EP322" s="4"/>
      <c r="EQ322" s="4"/>
      <c r="ER322" s="4"/>
      <c r="ES322" s="4"/>
      <c r="ET322" s="4"/>
      <c r="EU322" s="4"/>
      <c r="EV322" s="4"/>
      <c r="EW322" s="4"/>
      <c r="EX322" s="4"/>
      <c r="EY322" s="4"/>
      <c r="EZ322" s="4"/>
      <c r="FA322" s="4"/>
      <c r="FB322" s="4"/>
      <c r="FC322" s="4"/>
      <c r="FD322" s="4"/>
      <c r="FE322" s="4"/>
      <c r="FF322" s="4"/>
      <c r="FG322" s="4"/>
      <c r="FH322" s="4"/>
      <c r="FI322" s="4"/>
      <c r="FJ322" s="4"/>
      <c r="FK322" s="4"/>
      <c r="FL322" s="4"/>
      <c r="FM322" s="4"/>
      <c r="FN322" s="4"/>
      <c r="FO322" s="4"/>
      <c r="FP322" s="4"/>
      <c r="FQ322" s="4"/>
      <c r="FR322" s="4"/>
      <c r="FS322" s="4"/>
      <c r="FT322" s="4"/>
      <c r="FU322" s="4"/>
      <c r="FV322" s="4"/>
      <c r="FW322" s="4"/>
      <c r="FX322" s="4"/>
      <c r="FY322" s="4"/>
      <c r="FZ322" s="4"/>
      <c r="GA322" s="4"/>
      <c r="GB322" s="4"/>
      <c r="GC322" s="4"/>
      <c r="GD322" s="4"/>
      <c r="GE322" s="4"/>
      <c r="GF322" s="4"/>
      <c r="GG322" s="4"/>
      <c r="GH322" s="4"/>
      <c r="GI322" s="4"/>
      <c r="GJ322" s="4"/>
      <c r="GK322" s="4"/>
      <c r="GL322" s="4"/>
      <c r="GM322" s="4"/>
      <c r="GN322" s="4"/>
      <c r="GO322" s="4"/>
      <c r="GP322" s="4"/>
      <c r="GQ322" s="4"/>
      <c r="GR322" s="4"/>
      <c r="GS322" s="4"/>
      <c r="GT322" s="4"/>
      <c r="GU322" s="4"/>
      <c r="GV322" s="4"/>
      <c r="GW322" s="4"/>
      <c r="GX322" s="4"/>
      <c r="GY322" s="4"/>
      <c r="GZ322" s="4"/>
      <c r="HA322" s="4"/>
      <c r="HB322" s="4"/>
      <c r="HC322" s="4"/>
      <c r="HD322" s="4"/>
      <c r="HE322" s="4"/>
      <c r="HF322" s="4"/>
      <c r="HG322" s="4"/>
      <c r="HH322" s="4"/>
      <c r="HI322" s="4"/>
      <c r="HJ322" s="4"/>
      <c r="HK322" s="4"/>
      <c r="HL322" s="4"/>
      <c r="HM322" s="4"/>
      <c r="HN322" s="4"/>
      <c r="HO322" s="4"/>
      <c r="HP322" s="4"/>
      <c r="HQ322" s="4"/>
      <c r="HR322" s="4"/>
      <c r="HS322" s="4"/>
      <c r="HT322" s="4"/>
      <c r="HU322" s="4"/>
      <c r="HV322" s="4"/>
      <c r="HW322" s="4"/>
      <c r="HX322" s="4"/>
      <c r="HY322" s="4"/>
      <c r="HZ322" s="4"/>
      <c r="IA322" s="4"/>
      <c r="IB322" s="4"/>
      <c r="IC322" s="4"/>
      <c r="ID322" s="4"/>
      <c r="IE322" s="4"/>
      <c r="IF322" s="4"/>
      <c r="IG322" s="4"/>
      <c r="IH322" s="4"/>
      <c r="II322" s="4"/>
      <c r="IJ322" s="4"/>
      <c r="IK322" s="4"/>
      <c r="IL322" s="4"/>
      <c r="IM322" s="4"/>
      <c r="IN322" s="4"/>
      <c r="IO322" s="4"/>
      <c r="IP322" s="4"/>
      <c r="IQ322" s="4"/>
      <c r="IR322" s="4"/>
      <c r="IS322" s="4"/>
      <c r="IT322" s="4"/>
      <c r="IU322" s="4"/>
      <c r="IV322" s="4"/>
      <c r="IW322" s="4"/>
      <c r="IX322" s="4"/>
      <c r="IY322" s="4"/>
      <c r="IZ322" s="4"/>
      <c r="JA322" s="4"/>
      <c r="JB322" s="4"/>
      <c r="JC322" s="4"/>
      <c r="JD322" s="4"/>
      <c r="JE322" s="4"/>
      <c r="JF322" s="4"/>
      <c r="JG322" s="4"/>
      <c r="JH322" s="4"/>
      <c r="JI322" s="4"/>
      <c r="JJ322" s="4"/>
    </row>
    <row r="323" s="1" customFormat="1" spans="1:270">
      <c r="A323" s="4"/>
      <c r="B323" s="4"/>
      <c r="C323" s="4"/>
      <c r="D323" s="4"/>
      <c r="E323" s="4"/>
      <c r="F323" s="4"/>
      <c r="G323" s="4"/>
      <c r="H323" s="4"/>
      <c r="I323" s="4"/>
      <c r="J323" s="4"/>
      <c r="K323" s="4"/>
      <c r="L323" s="4"/>
      <c r="M323" s="4"/>
      <c r="N323" s="4"/>
      <c r="O323" s="4"/>
      <c r="P323" s="7"/>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c r="EE323" s="4"/>
      <c r="EF323" s="4"/>
      <c r="EG323" s="4"/>
      <c r="EH323" s="4"/>
      <c r="EI323" s="4"/>
      <c r="EJ323" s="4"/>
      <c r="EK323" s="4"/>
      <c r="EL323" s="4"/>
      <c r="EM323" s="4"/>
      <c r="EN323" s="4"/>
      <c r="EO323" s="4"/>
      <c r="EP323" s="4"/>
      <c r="EQ323" s="4"/>
      <c r="ER323" s="4"/>
      <c r="ES323" s="4"/>
      <c r="ET323" s="4"/>
      <c r="EU323" s="4"/>
      <c r="EV323" s="4"/>
      <c r="EW323" s="4"/>
      <c r="EX323" s="4"/>
      <c r="EY323" s="4"/>
      <c r="EZ323" s="4"/>
      <c r="FA323" s="4"/>
      <c r="FB323" s="4"/>
      <c r="FC323" s="4"/>
      <c r="FD323" s="4"/>
      <c r="FE323" s="4"/>
      <c r="FF323" s="4"/>
      <c r="FG323" s="4"/>
      <c r="FH323" s="4"/>
      <c r="FI323" s="4"/>
      <c r="FJ323" s="4"/>
      <c r="FK323" s="4"/>
      <c r="FL323" s="4"/>
      <c r="FM323" s="4"/>
      <c r="FN323" s="4"/>
      <c r="FO323" s="4"/>
      <c r="FP323" s="4"/>
      <c r="FQ323" s="4"/>
      <c r="FR323" s="4"/>
      <c r="FS323" s="4"/>
      <c r="FT323" s="4"/>
      <c r="FU323" s="4"/>
      <c r="FV323" s="4"/>
      <c r="FW323" s="4"/>
      <c r="FX323" s="4"/>
      <c r="FY323" s="4"/>
      <c r="FZ323" s="4"/>
      <c r="GA323" s="4"/>
      <c r="GB323" s="4"/>
      <c r="GC323" s="4"/>
      <c r="GD323" s="4"/>
      <c r="GE323" s="4"/>
      <c r="GF323" s="4"/>
      <c r="GG323" s="4"/>
      <c r="GH323" s="4"/>
      <c r="GI323" s="4"/>
      <c r="GJ323" s="4"/>
      <c r="GK323" s="4"/>
      <c r="GL323" s="4"/>
      <c r="GM323" s="4"/>
      <c r="GN323" s="4"/>
      <c r="GO323" s="4"/>
      <c r="GP323" s="4"/>
      <c r="GQ323" s="4"/>
      <c r="GR323" s="4"/>
      <c r="GS323" s="4"/>
      <c r="GT323" s="4"/>
      <c r="GU323" s="4"/>
      <c r="GV323" s="4"/>
      <c r="GW323" s="4"/>
      <c r="GX323" s="4"/>
      <c r="GY323" s="4"/>
      <c r="GZ323" s="4"/>
      <c r="HA323" s="4"/>
      <c r="HB323" s="4"/>
      <c r="HC323" s="4"/>
      <c r="HD323" s="4"/>
      <c r="HE323" s="4"/>
      <c r="HF323" s="4"/>
      <c r="HG323" s="4"/>
      <c r="HH323" s="4"/>
      <c r="HI323" s="4"/>
      <c r="HJ323" s="4"/>
      <c r="HK323" s="4"/>
      <c r="HL323" s="4"/>
      <c r="HM323" s="4"/>
      <c r="HN323" s="4"/>
      <c r="HO323" s="4"/>
      <c r="HP323" s="4"/>
      <c r="HQ323" s="4"/>
      <c r="HR323" s="4"/>
      <c r="HS323" s="4"/>
      <c r="HT323" s="4"/>
      <c r="HU323" s="4"/>
      <c r="HV323" s="4"/>
      <c r="HW323" s="4"/>
      <c r="HX323" s="4"/>
      <c r="HY323" s="4"/>
      <c r="HZ323" s="4"/>
      <c r="IA323" s="4"/>
      <c r="IB323" s="4"/>
      <c r="IC323" s="4"/>
      <c r="ID323" s="4"/>
      <c r="IE323" s="4"/>
      <c r="IF323" s="4"/>
      <c r="IG323" s="4"/>
      <c r="IH323" s="4"/>
      <c r="II323" s="4"/>
      <c r="IJ323" s="4"/>
      <c r="IK323" s="4"/>
      <c r="IL323" s="4"/>
      <c r="IM323" s="4"/>
      <c r="IN323" s="4"/>
      <c r="IO323" s="4"/>
      <c r="IP323" s="4"/>
      <c r="IQ323" s="4"/>
      <c r="IR323" s="4"/>
      <c r="IS323" s="4"/>
      <c r="IT323" s="4"/>
      <c r="IU323" s="4"/>
      <c r="IV323" s="4"/>
      <c r="IW323" s="4"/>
      <c r="IX323" s="4"/>
      <c r="IY323" s="4"/>
      <c r="IZ323" s="4"/>
      <c r="JA323" s="4"/>
      <c r="JB323" s="4"/>
      <c r="JC323" s="4"/>
      <c r="JD323" s="4"/>
      <c r="JE323" s="4"/>
      <c r="JF323" s="4"/>
      <c r="JG323" s="4"/>
      <c r="JH323" s="4"/>
      <c r="JI323" s="4"/>
      <c r="JJ323" s="4"/>
    </row>
    <row r="324" s="1" customFormat="1" spans="1:270">
      <c r="A324" s="4"/>
      <c r="B324" s="4"/>
      <c r="C324" s="4"/>
      <c r="D324" s="4"/>
      <c r="E324" s="4"/>
      <c r="F324" s="4"/>
      <c r="G324" s="4"/>
      <c r="H324" s="4"/>
      <c r="I324" s="4"/>
      <c r="J324" s="4"/>
      <c r="K324" s="4"/>
      <c r="L324" s="4"/>
      <c r="M324" s="4"/>
      <c r="N324" s="4"/>
      <c r="O324" s="4"/>
      <c r="P324" s="7"/>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c r="ED324" s="4"/>
      <c r="EE324" s="4"/>
      <c r="EF324" s="4"/>
      <c r="EG324" s="4"/>
      <c r="EH324" s="4"/>
      <c r="EI324" s="4"/>
      <c r="EJ324" s="4"/>
      <c r="EK324" s="4"/>
      <c r="EL324" s="4"/>
      <c r="EM324" s="4"/>
      <c r="EN324" s="4"/>
      <c r="EO324" s="4"/>
      <c r="EP324" s="4"/>
      <c r="EQ324" s="4"/>
      <c r="ER324" s="4"/>
      <c r="ES324" s="4"/>
      <c r="ET324" s="4"/>
      <c r="EU324" s="4"/>
      <c r="EV324" s="4"/>
      <c r="EW324" s="4"/>
      <c r="EX324" s="4"/>
      <c r="EY324" s="4"/>
      <c r="EZ324" s="4"/>
      <c r="FA324" s="4"/>
      <c r="FB324" s="4"/>
      <c r="FC324" s="4"/>
      <c r="FD324" s="4"/>
      <c r="FE324" s="4"/>
      <c r="FF324" s="4"/>
      <c r="FG324" s="4"/>
      <c r="FH324" s="4"/>
      <c r="FI324" s="4"/>
      <c r="FJ324" s="4"/>
      <c r="FK324" s="4"/>
      <c r="FL324" s="4"/>
      <c r="FM324" s="4"/>
      <c r="FN324" s="4"/>
      <c r="FO324" s="4"/>
      <c r="FP324" s="4"/>
      <c r="FQ324" s="4"/>
      <c r="FR324" s="4"/>
      <c r="FS324" s="4"/>
      <c r="FT324" s="4"/>
      <c r="FU324" s="4"/>
      <c r="FV324" s="4"/>
      <c r="FW324" s="4"/>
      <c r="FX324" s="4"/>
      <c r="FY324" s="4"/>
      <c r="FZ324" s="4"/>
      <c r="GA324" s="4"/>
      <c r="GB324" s="4"/>
      <c r="GC324" s="4"/>
      <c r="GD324" s="4"/>
      <c r="GE324" s="4"/>
      <c r="GF324" s="4"/>
      <c r="GG324" s="4"/>
      <c r="GH324" s="4"/>
      <c r="GI324" s="4"/>
      <c r="GJ324" s="4"/>
      <c r="GK324" s="4"/>
      <c r="GL324" s="4"/>
      <c r="GM324" s="4"/>
      <c r="GN324" s="4"/>
      <c r="GO324" s="4"/>
      <c r="GP324" s="4"/>
      <c r="GQ324" s="4"/>
      <c r="GR324" s="4"/>
      <c r="GS324" s="4"/>
      <c r="GT324" s="4"/>
      <c r="GU324" s="4"/>
      <c r="GV324" s="4"/>
      <c r="GW324" s="4"/>
      <c r="GX324" s="4"/>
      <c r="GY324" s="4"/>
      <c r="GZ324" s="4"/>
      <c r="HA324" s="4"/>
      <c r="HB324" s="4"/>
      <c r="HC324" s="4"/>
      <c r="HD324" s="4"/>
      <c r="HE324" s="4"/>
      <c r="HF324" s="4"/>
      <c r="HG324" s="4"/>
      <c r="HH324" s="4"/>
      <c r="HI324" s="4"/>
      <c r="HJ324" s="4"/>
      <c r="HK324" s="4"/>
      <c r="HL324" s="4"/>
      <c r="HM324" s="4"/>
      <c r="HN324" s="4"/>
      <c r="HO324" s="4"/>
      <c r="HP324" s="4"/>
      <c r="HQ324" s="4"/>
      <c r="HR324" s="4"/>
      <c r="HS324" s="4"/>
      <c r="HT324" s="4"/>
      <c r="HU324" s="4"/>
      <c r="HV324" s="4"/>
      <c r="HW324" s="4"/>
      <c r="HX324" s="4"/>
      <c r="HY324" s="4"/>
      <c r="HZ324" s="4"/>
      <c r="IA324" s="4"/>
      <c r="IB324" s="4"/>
      <c r="IC324" s="4"/>
      <c r="ID324" s="4"/>
      <c r="IE324" s="4"/>
      <c r="IF324" s="4"/>
      <c r="IG324" s="4"/>
      <c r="IH324" s="4"/>
      <c r="II324" s="4"/>
      <c r="IJ324" s="4"/>
      <c r="IK324" s="4"/>
      <c r="IL324" s="4"/>
      <c r="IM324" s="4"/>
      <c r="IN324" s="4"/>
      <c r="IO324" s="4"/>
      <c r="IP324" s="4"/>
      <c r="IQ324" s="4"/>
      <c r="IR324" s="4"/>
      <c r="IS324" s="4"/>
      <c r="IT324" s="4"/>
      <c r="IU324" s="4"/>
      <c r="IV324" s="4"/>
      <c r="IW324" s="4"/>
      <c r="IX324" s="4"/>
      <c r="IY324" s="4"/>
      <c r="IZ324" s="4"/>
      <c r="JA324" s="4"/>
      <c r="JB324" s="4"/>
      <c r="JC324" s="4"/>
      <c r="JD324" s="4"/>
      <c r="JE324" s="4"/>
      <c r="JF324" s="4"/>
      <c r="JG324" s="4"/>
      <c r="JH324" s="4"/>
      <c r="JI324" s="4"/>
      <c r="JJ324" s="4"/>
    </row>
    <row r="325" s="1" customFormat="1" spans="1:270">
      <c r="A325" s="4"/>
      <c r="B325" s="4"/>
      <c r="C325" s="4"/>
      <c r="D325" s="4"/>
      <c r="E325" s="4"/>
      <c r="F325" s="4"/>
      <c r="G325" s="4"/>
      <c r="H325" s="4"/>
      <c r="I325" s="4"/>
      <c r="J325" s="4"/>
      <c r="K325" s="4"/>
      <c r="L325" s="4"/>
      <c r="M325" s="4"/>
      <c r="N325" s="4"/>
      <c r="O325" s="4"/>
      <c r="P325" s="7"/>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c r="ED325" s="4"/>
      <c r="EE325" s="4"/>
      <c r="EF325" s="4"/>
      <c r="EG325" s="4"/>
      <c r="EH325" s="4"/>
      <c r="EI325" s="4"/>
      <c r="EJ325" s="4"/>
      <c r="EK325" s="4"/>
      <c r="EL325" s="4"/>
      <c r="EM325" s="4"/>
      <c r="EN325" s="4"/>
      <c r="EO325" s="4"/>
      <c r="EP325" s="4"/>
      <c r="EQ325" s="4"/>
      <c r="ER325" s="4"/>
      <c r="ES325" s="4"/>
      <c r="ET325" s="4"/>
      <c r="EU325" s="4"/>
      <c r="EV325" s="4"/>
      <c r="EW325" s="4"/>
      <c r="EX325" s="4"/>
      <c r="EY325" s="4"/>
      <c r="EZ325" s="4"/>
      <c r="FA325" s="4"/>
      <c r="FB325" s="4"/>
      <c r="FC325" s="4"/>
      <c r="FD325" s="4"/>
      <c r="FE325" s="4"/>
      <c r="FF325" s="4"/>
      <c r="FG325" s="4"/>
      <c r="FH325" s="4"/>
      <c r="FI325" s="4"/>
      <c r="FJ325" s="4"/>
      <c r="FK325" s="4"/>
      <c r="FL325" s="4"/>
      <c r="FM325" s="4"/>
      <c r="FN325" s="4"/>
      <c r="FO325" s="4"/>
      <c r="FP325" s="4"/>
      <c r="FQ325" s="4"/>
      <c r="FR325" s="4"/>
      <c r="FS325" s="4"/>
      <c r="FT325" s="4"/>
      <c r="FU325" s="4"/>
      <c r="FV325" s="4"/>
      <c r="FW325" s="4"/>
      <c r="FX325" s="4"/>
      <c r="FY325" s="4"/>
      <c r="FZ325" s="4"/>
      <c r="GA325" s="4"/>
      <c r="GB325" s="4"/>
      <c r="GC325" s="4"/>
      <c r="GD325" s="4"/>
      <c r="GE325" s="4"/>
      <c r="GF325" s="4"/>
      <c r="GG325" s="4"/>
      <c r="GH325" s="4"/>
      <c r="GI325" s="4"/>
      <c r="GJ325" s="4"/>
      <c r="GK325" s="4"/>
      <c r="GL325" s="4"/>
      <c r="GM325" s="4"/>
      <c r="GN325" s="4"/>
      <c r="GO325" s="4"/>
      <c r="GP325" s="4"/>
      <c r="GQ325" s="4"/>
      <c r="GR325" s="4"/>
      <c r="GS325" s="4"/>
      <c r="GT325" s="4"/>
      <c r="GU325" s="4"/>
      <c r="GV325" s="4"/>
      <c r="GW325" s="4"/>
      <c r="GX325" s="4"/>
      <c r="GY325" s="4"/>
      <c r="GZ325" s="4"/>
      <c r="HA325" s="4"/>
      <c r="HB325" s="4"/>
      <c r="HC325" s="4"/>
      <c r="HD325" s="4"/>
      <c r="HE325" s="4"/>
      <c r="HF325" s="4"/>
      <c r="HG325" s="4"/>
      <c r="HH325" s="4"/>
      <c r="HI325" s="4"/>
      <c r="HJ325" s="4"/>
      <c r="HK325" s="4"/>
      <c r="HL325" s="4"/>
      <c r="HM325" s="4"/>
      <c r="HN325" s="4"/>
      <c r="HO325" s="4"/>
      <c r="HP325" s="4"/>
      <c r="HQ325" s="4"/>
      <c r="HR325" s="4"/>
      <c r="HS325" s="4"/>
      <c r="HT325" s="4"/>
      <c r="HU325" s="4"/>
      <c r="HV325" s="4"/>
      <c r="HW325" s="4"/>
      <c r="HX325" s="4"/>
      <c r="HY325" s="4"/>
      <c r="HZ325" s="4"/>
      <c r="IA325" s="4"/>
      <c r="IB325" s="4"/>
      <c r="IC325" s="4"/>
      <c r="ID325" s="4"/>
      <c r="IE325" s="4"/>
      <c r="IF325" s="4"/>
      <c r="IG325" s="4"/>
      <c r="IH325" s="4"/>
      <c r="II325" s="4"/>
      <c r="IJ325" s="4"/>
      <c r="IK325" s="4"/>
      <c r="IL325" s="4"/>
      <c r="IM325" s="4"/>
      <c r="IN325" s="4"/>
      <c r="IO325" s="4"/>
      <c r="IP325" s="4"/>
      <c r="IQ325" s="4"/>
      <c r="IR325" s="4"/>
      <c r="IS325" s="4"/>
      <c r="IT325" s="4"/>
      <c r="IU325" s="4"/>
      <c r="IV325" s="4"/>
      <c r="IW325" s="4"/>
      <c r="IX325" s="4"/>
      <c r="IY325" s="4"/>
      <c r="IZ325" s="4"/>
      <c r="JA325" s="4"/>
      <c r="JB325" s="4"/>
      <c r="JC325" s="4"/>
      <c r="JD325" s="4"/>
      <c r="JE325" s="4"/>
      <c r="JF325" s="4"/>
      <c r="JG325" s="4"/>
      <c r="JH325" s="4"/>
      <c r="JI325" s="4"/>
      <c r="JJ325" s="4"/>
    </row>
    <row r="326" s="1" customFormat="1" spans="1:270">
      <c r="A326" s="4"/>
      <c r="B326" s="4"/>
      <c r="C326" s="4"/>
      <c r="D326" s="4"/>
      <c r="E326" s="4"/>
      <c r="F326" s="4"/>
      <c r="G326" s="4"/>
      <c r="H326" s="4"/>
      <c r="I326" s="4"/>
      <c r="J326" s="4"/>
      <c r="K326" s="4"/>
      <c r="L326" s="4"/>
      <c r="M326" s="4"/>
      <c r="N326" s="4"/>
      <c r="O326" s="4"/>
      <c r="P326" s="7"/>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c r="EE326" s="4"/>
      <c r="EF326" s="4"/>
      <c r="EG326" s="4"/>
      <c r="EH326" s="4"/>
      <c r="EI326" s="4"/>
      <c r="EJ326" s="4"/>
      <c r="EK326" s="4"/>
      <c r="EL326" s="4"/>
      <c r="EM326" s="4"/>
      <c r="EN326" s="4"/>
      <c r="EO326" s="4"/>
      <c r="EP326" s="4"/>
      <c r="EQ326" s="4"/>
      <c r="ER326" s="4"/>
      <c r="ES326" s="4"/>
      <c r="ET326" s="4"/>
      <c r="EU326" s="4"/>
      <c r="EV326" s="4"/>
      <c r="EW326" s="4"/>
      <c r="EX326" s="4"/>
      <c r="EY326" s="4"/>
      <c r="EZ326" s="4"/>
      <c r="FA326" s="4"/>
      <c r="FB326" s="4"/>
      <c r="FC326" s="4"/>
      <c r="FD326" s="4"/>
      <c r="FE326" s="4"/>
      <c r="FF326" s="4"/>
      <c r="FG326" s="4"/>
      <c r="FH326" s="4"/>
      <c r="FI326" s="4"/>
      <c r="FJ326" s="4"/>
      <c r="FK326" s="4"/>
      <c r="FL326" s="4"/>
      <c r="FM326" s="4"/>
      <c r="FN326" s="4"/>
      <c r="FO326" s="4"/>
      <c r="FP326" s="4"/>
      <c r="FQ326" s="4"/>
      <c r="FR326" s="4"/>
      <c r="FS326" s="4"/>
      <c r="FT326" s="4"/>
      <c r="FU326" s="4"/>
      <c r="FV326" s="4"/>
      <c r="FW326" s="4"/>
      <c r="FX326" s="4"/>
      <c r="FY326" s="4"/>
      <c r="FZ326" s="4"/>
      <c r="GA326" s="4"/>
      <c r="GB326" s="4"/>
      <c r="GC326" s="4"/>
      <c r="GD326" s="4"/>
      <c r="GE326" s="4"/>
      <c r="GF326" s="4"/>
      <c r="GG326" s="4"/>
      <c r="GH326" s="4"/>
      <c r="GI326" s="4"/>
      <c r="GJ326" s="4"/>
      <c r="GK326" s="4"/>
      <c r="GL326" s="4"/>
      <c r="GM326" s="4"/>
      <c r="GN326" s="4"/>
      <c r="GO326" s="4"/>
      <c r="GP326" s="4"/>
      <c r="GQ326" s="4"/>
      <c r="GR326" s="4"/>
      <c r="GS326" s="4"/>
      <c r="GT326" s="4"/>
      <c r="GU326" s="4"/>
      <c r="GV326" s="4"/>
      <c r="GW326" s="4"/>
      <c r="GX326" s="4"/>
      <c r="GY326" s="4"/>
      <c r="GZ326" s="4"/>
      <c r="HA326" s="4"/>
      <c r="HB326" s="4"/>
      <c r="HC326" s="4"/>
      <c r="HD326" s="4"/>
      <c r="HE326" s="4"/>
      <c r="HF326" s="4"/>
      <c r="HG326" s="4"/>
      <c r="HH326" s="4"/>
      <c r="HI326" s="4"/>
      <c r="HJ326" s="4"/>
      <c r="HK326" s="4"/>
      <c r="HL326" s="4"/>
      <c r="HM326" s="4"/>
      <c r="HN326" s="4"/>
      <c r="HO326" s="4"/>
      <c r="HP326" s="4"/>
      <c r="HQ326" s="4"/>
      <c r="HR326" s="4"/>
      <c r="HS326" s="4"/>
      <c r="HT326" s="4"/>
      <c r="HU326" s="4"/>
      <c r="HV326" s="4"/>
      <c r="HW326" s="4"/>
      <c r="HX326" s="4"/>
      <c r="HY326" s="4"/>
      <c r="HZ326" s="4"/>
      <c r="IA326" s="4"/>
      <c r="IB326" s="4"/>
      <c r="IC326" s="4"/>
      <c r="ID326" s="4"/>
      <c r="IE326" s="4"/>
      <c r="IF326" s="4"/>
      <c r="IG326" s="4"/>
      <c r="IH326" s="4"/>
      <c r="II326" s="4"/>
      <c r="IJ326" s="4"/>
      <c r="IK326" s="4"/>
      <c r="IL326" s="4"/>
      <c r="IM326" s="4"/>
      <c r="IN326" s="4"/>
      <c r="IO326" s="4"/>
      <c r="IP326" s="4"/>
      <c r="IQ326" s="4"/>
      <c r="IR326" s="4"/>
      <c r="IS326" s="4"/>
      <c r="IT326" s="4"/>
      <c r="IU326" s="4"/>
      <c r="IV326" s="4"/>
      <c r="IW326" s="4"/>
      <c r="IX326" s="4"/>
      <c r="IY326" s="4"/>
      <c r="IZ326" s="4"/>
      <c r="JA326" s="4"/>
      <c r="JB326" s="4"/>
      <c r="JC326" s="4"/>
      <c r="JD326" s="4"/>
      <c r="JE326" s="4"/>
      <c r="JF326" s="4"/>
      <c r="JG326" s="4"/>
      <c r="JH326" s="4"/>
      <c r="JI326" s="4"/>
      <c r="JJ326" s="4"/>
    </row>
    <row r="327" s="1" customFormat="1" spans="1:270">
      <c r="A327" s="4"/>
      <c r="B327" s="4"/>
      <c r="C327" s="4"/>
      <c r="D327" s="4"/>
      <c r="E327" s="4"/>
      <c r="F327" s="4"/>
      <c r="G327" s="4"/>
      <c r="H327" s="4"/>
      <c r="I327" s="4"/>
      <c r="J327" s="4"/>
      <c r="K327" s="4"/>
      <c r="L327" s="4"/>
      <c r="M327" s="4"/>
      <c r="N327" s="4"/>
      <c r="O327" s="4"/>
      <c r="P327" s="7"/>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c r="EE327" s="4"/>
      <c r="EF327" s="4"/>
      <c r="EG327" s="4"/>
      <c r="EH327" s="4"/>
      <c r="EI327" s="4"/>
      <c r="EJ327" s="4"/>
      <c r="EK327" s="4"/>
      <c r="EL327" s="4"/>
      <c r="EM327" s="4"/>
      <c r="EN327" s="4"/>
      <c r="EO327" s="4"/>
      <c r="EP327" s="4"/>
      <c r="EQ327" s="4"/>
      <c r="ER327" s="4"/>
      <c r="ES327" s="4"/>
      <c r="ET327" s="4"/>
      <c r="EU327" s="4"/>
      <c r="EV327" s="4"/>
      <c r="EW327" s="4"/>
      <c r="EX327" s="4"/>
      <c r="EY327" s="4"/>
      <c r="EZ327" s="4"/>
      <c r="FA327" s="4"/>
      <c r="FB327" s="4"/>
      <c r="FC327" s="4"/>
      <c r="FD327" s="4"/>
      <c r="FE327" s="4"/>
      <c r="FF327" s="4"/>
      <c r="FG327" s="4"/>
      <c r="FH327" s="4"/>
      <c r="FI327" s="4"/>
      <c r="FJ327" s="4"/>
      <c r="FK327" s="4"/>
      <c r="FL327" s="4"/>
      <c r="FM327" s="4"/>
      <c r="FN327" s="4"/>
      <c r="FO327" s="4"/>
      <c r="FP327" s="4"/>
      <c r="FQ327" s="4"/>
      <c r="FR327" s="4"/>
      <c r="FS327" s="4"/>
      <c r="FT327" s="4"/>
      <c r="FU327" s="4"/>
      <c r="FV327" s="4"/>
      <c r="FW327" s="4"/>
      <c r="FX327" s="4"/>
      <c r="FY327" s="4"/>
      <c r="FZ327" s="4"/>
      <c r="GA327" s="4"/>
      <c r="GB327" s="4"/>
      <c r="GC327" s="4"/>
      <c r="GD327" s="4"/>
      <c r="GE327" s="4"/>
      <c r="GF327" s="4"/>
      <c r="GG327" s="4"/>
      <c r="GH327" s="4"/>
      <c r="GI327" s="4"/>
      <c r="GJ327" s="4"/>
      <c r="GK327" s="4"/>
      <c r="GL327" s="4"/>
      <c r="GM327" s="4"/>
      <c r="GN327" s="4"/>
      <c r="GO327" s="4"/>
      <c r="GP327" s="4"/>
      <c r="GQ327" s="4"/>
      <c r="GR327" s="4"/>
      <c r="GS327" s="4"/>
      <c r="GT327" s="4"/>
      <c r="GU327" s="4"/>
      <c r="GV327" s="4"/>
      <c r="GW327" s="4"/>
      <c r="GX327" s="4"/>
      <c r="GY327" s="4"/>
      <c r="GZ327" s="4"/>
      <c r="HA327" s="4"/>
      <c r="HB327" s="4"/>
      <c r="HC327" s="4"/>
      <c r="HD327" s="4"/>
      <c r="HE327" s="4"/>
      <c r="HF327" s="4"/>
      <c r="HG327" s="4"/>
      <c r="HH327" s="4"/>
      <c r="HI327" s="4"/>
      <c r="HJ327" s="4"/>
      <c r="HK327" s="4"/>
      <c r="HL327" s="4"/>
      <c r="HM327" s="4"/>
      <c r="HN327" s="4"/>
      <c r="HO327" s="4"/>
      <c r="HP327" s="4"/>
      <c r="HQ327" s="4"/>
      <c r="HR327" s="4"/>
      <c r="HS327" s="4"/>
      <c r="HT327" s="4"/>
      <c r="HU327" s="4"/>
      <c r="HV327" s="4"/>
      <c r="HW327" s="4"/>
      <c r="HX327" s="4"/>
      <c r="HY327" s="4"/>
      <c r="HZ327" s="4"/>
      <c r="IA327" s="4"/>
      <c r="IB327" s="4"/>
      <c r="IC327" s="4"/>
      <c r="ID327" s="4"/>
      <c r="IE327" s="4"/>
      <c r="IF327" s="4"/>
      <c r="IG327" s="4"/>
      <c r="IH327" s="4"/>
      <c r="II327" s="4"/>
      <c r="IJ327" s="4"/>
      <c r="IK327" s="4"/>
      <c r="IL327" s="4"/>
      <c r="IM327" s="4"/>
      <c r="IN327" s="4"/>
      <c r="IO327" s="4"/>
      <c r="IP327" s="4"/>
      <c r="IQ327" s="4"/>
      <c r="IR327" s="4"/>
      <c r="IS327" s="4"/>
      <c r="IT327" s="4"/>
      <c r="IU327" s="4"/>
      <c r="IV327" s="4"/>
      <c r="IW327" s="4"/>
      <c r="IX327" s="4"/>
      <c r="IY327" s="4"/>
      <c r="IZ327" s="4"/>
      <c r="JA327" s="4"/>
      <c r="JB327" s="4"/>
      <c r="JC327" s="4"/>
      <c r="JD327" s="4"/>
      <c r="JE327" s="4"/>
      <c r="JF327" s="4"/>
      <c r="JG327" s="4"/>
      <c r="JH327" s="4"/>
      <c r="JI327" s="4"/>
      <c r="JJ327" s="4"/>
    </row>
    <row r="328" s="1" customFormat="1" spans="1:270">
      <c r="A328" s="4"/>
      <c r="B328" s="4"/>
      <c r="C328" s="4"/>
      <c r="D328" s="4"/>
      <c r="E328" s="4"/>
      <c r="F328" s="4"/>
      <c r="G328" s="4"/>
      <c r="H328" s="4"/>
      <c r="I328" s="4"/>
      <c r="J328" s="4"/>
      <c r="K328" s="4"/>
      <c r="L328" s="4"/>
      <c r="M328" s="4"/>
      <c r="N328" s="4"/>
      <c r="O328" s="4"/>
      <c r="P328" s="7"/>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4"/>
      <c r="EQ328" s="4"/>
      <c r="ER328" s="4"/>
      <c r="ES328" s="4"/>
      <c r="ET328" s="4"/>
      <c r="EU328" s="4"/>
      <c r="EV328" s="4"/>
      <c r="EW328" s="4"/>
      <c r="EX328" s="4"/>
      <c r="EY328" s="4"/>
      <c r="EZ328" s="4"/>
      <c r="FA328" s="4"/>
      <c r="FB328" s="4"/>
      <c r="FC328" s="4"/>
      <c r="FD328" s="4"/>
      <c r="FE328" s="4"/>
      <c r="FF328" s="4"/>
      <c r="FG328" s="4"/>
      <c r="FH328" s="4"/>
      <c r="FI328" s="4"/>
      <c r="FJ328" s="4"/>
      <c r="FK328" s="4"/>
      <c r="FL328" s="4"/>
      <c r="FM328" s="4"/>
      <c r="FN328" s="4"/>
      <c r="FO328" s="4"/>
      <c r="FP328" s="4"/>
      <c r="FQ328" s="4"/>
      <c r="FR328" s="4"/>
      <c r="FS328" s="4"/>
      <c r="FT328" s="4"/>
      <c r="FU328" s="4"/>
      <c r="FV328" s="4"/>
      <c r="FW328" s="4"/>
      <c r="FX328" s="4"/>
      <c r="FY328" s="4"/>
      <c r="FZ328" s="4"/>
      <c r="GA328" s="4"/>
      <c r="GB328" s="4"/>
      <c r="GC328" s="4"/>
      <c r="GD328" s="4"/>
      <c r="GE328" s="4"/>
      <c r="GF328" s="4"/>
      <c r="GG328" s="4"/>
      <c r="GH328" s="4"/>
      <c r="GI328" s="4"/>
      <c r="GJ328" s="4"/>
      <c r="GK328" s="4"/>
      <c r="GL328" s="4"/>
      <c r="GM328" s="4"/>
      <c r="GN328" s="4"/>
      <c r="GO328" s="4"/>
      <c r="GP328" s="4"/>
      <c r="GQ328" s="4"/>
      <c r="GR328" s="4"/>
      <c r="GS328" s="4"/>
      <c r="GT328" s="4"/>
      <c r="GU328" s="4"/>
      <c r="GV328" s="4"/>
      <c r="GW328" s="4"/>
      <c r="GX328" s="4"/>
      <c r="GY328" s="4"/>
      <c r="GZ328" s="4"/>
      <c r="HA328" s="4"/>
      <c r="HB328" s="4"/>
      <c r="HC328" s="4"/>
      <c r="HD328" s="4"/>
      <c r="HE328" s="4"/>
      <c r="HF328" s="4"/>
      <c r="HG328" s="4"/>
      <c r="HH328" s="4"/>
      <c r="HI328" s="4"/>
      <c r="HJ328" s="4"/>
      <c r="HK328" s="4"/>
      <c r="HL328" s="4"/>
      <c r="HM328" s="4"/>
      <c r="HN328" s="4"/>
      <c r="HO328" s="4"/>
      <c r="HP328" s="4"/>
      <c r="HQ328" s="4"/>
      <c r="HR328" s="4"/>
      <c r="HS328" s="4"/>
      <c r="HT328" s="4"/>
      <c r="HU328" s="4"/>
      <c r="HV328" s="4"/>
      <c r="HW328" s="4"/>
      <c r="HX328" s="4"/>
      <c r="HY328" s="4"/>
      <c r="HZ328" s="4"/>
      <c r="IA328" s="4"/>
      <c r="IB328" s="4"/>
      <c r="IC328" s="4"/>
      <c r="ID328" s="4"/>
      <c r="IE328" s="4"/>
      <c r="IF328" s="4"/>
      <c r="IG328" s="4"/>
      <c r="IH328" s="4"/>
      <c r="II328" s="4"/>
      <c r="IJ328" s="4"/>
      <c r="IK328" s="4"/>
      <c r="IL328" s="4"/>
      <c r="IM328" s="4"/>
      <c r="IN328" s="4"/>
      <c r="IO328" s="4"/>
      <c r="IP328" s="4"/>
      <c r="IQ328" s="4"/>
      <c r="IR328" s="4"/>
      <c r="IS328" s="4"/>
      <c r="IT328" s="4"/>
      <c r="IU328" s="4"/>
      <c r="IV328" s="4"/>
      <c r="IW328" s="4"/>
      <c r="IX328" s="4"/>
      <c r="IY328" s="4"/>
      <c r="IZ328" s="4"/>
      <c r="JA328" s="4"/>
      <c r="JB328" s="4"/>
      <c r="JC328" s="4"/>
      <c r="JD328" s="4"/>
      <c r="JE328" s="4"/>
      <c r="JF328" s="4"/>
      <c r="JG328" s="4"/>
      <c r="JH328" s="4"/>
      <c r="JI328" s="4"/>
      <c r="JJ328" s="4"/>
    </row>
  </sheetData>
  <mergeCells count="14">
    <mergeCell ref="A2:W2"/>
    <mergeCell ref="A4:W4"/>
    <mergeCell ref="A6:W6"/>
    <mergeCell ref="A9:W9"/>
    <mergeCell ref="A11:W11"/>
    <mergeCell ref="A18:W18"/>
    <mergeCell ref="A34:W34"/>
    <mergeCell ref="A97:W97"/>
    <mergeCell ref="A166:W166"/>
    <mergeCell ref="A230:W230"/>
    <mergeCell ref="A247:W247"/>
    <mergeCell ref="A256:J256"/>
    <mergeCell ref="A257:J257"/>
    <mergeCell ref="A258:J258"/>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6"/>
  <sheetViews>
    <sheetView workbookViewId="0">
      <selection activeCell="B12" sqref="B12"/>
    </sheetView>
  </sheetViews>
  <sheetFormatPr defaultColWidth="9.14285714285714" defaultRowHeight="12.4" outlineLevelRow="5" outlineLevelCol="2"/>
  <cols>
    <col min="1" max="3" width="27.5178571428571" customWidth="1"/>
    <col min="4" max="4" width="14.7321428571429" customWidth="1"/>
  </cols>
  <sheetData>
    <row r="1" ht="24" customHeight="1" spans="1:3">
      <c r="A1" s="771" t="s">
        <v>9</v>
      </c>
      <c r="B1" s="771" t="s">
        <v>10</v>
      </c>
      <c r="C1" s="771" t="s">
        <v>11</v>
      </c>
    </row>
    <row r="2" ht="24" customHeight="1" spans="1:3">
      <c r="A2" s="772" t="s">
        <v>12</v>
      </c>
      <c r="B2" s="772" t="s">
        <v>13</v>
      </c>
      <c r="C2" s="773">
        <f>主播侧报价结算清单!Q258</f>
        <v>2874062.69241</v>
      </c>
    </row>
    <row r="3" ht="24" customHeight="1" spans="1:3">
      <c r="A3" s="772"/>
      <c r="B3" s="772" t="s">
        <v>14</v>
      </c>
      <c r="C3" s="773">
        <f>金主侧报价结算清单!Q265</f>
        <v>1961008.22295</v>
      </c>
    </row>
    <row r="4" ht="24" customHeight="1" spans="1:3">
      <c r="A4" s="772"/>
      <c r="B4" s="772" t="s">
        <v>15</v>
      </c>
      <c r="C4" s="773">
        <f>SUM(C2:C3)</f>
        <v>4835070.91536</v>
      </c>
    </row>
    <row r="5" ht="24" customHeight="1" spans="1:3">
      <c r="A5" s="774"/>
      <c r="B5" s="774"/>
      <c r="C5" s="774"/>
    </row>
    <row r="6" ht="24" customHeight="1"/>
  </sheetData>
  <mergeCells count="1">
    <mergeCell ref="A2:A4"/>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BJ265"/>
  <sheetViews>
    <sheetView zoomScale="108" zoomScaleNormal="108" topLeftCell="E208" workbookViewId="0">
      <selection activeCell="G224" sqref="G224"/>
    </sheetView>
  </sheetViews>
  <sheetFormatPr defaultColWidth="9" defaultRowHeight="10.4"/>
  <cols>
    <col min="1" max="1" width="5" style="611" customWidth="1"/>
    <col min="2" max="2" width="13.3482142857143" style="611" customWidth="1"/>
    <col min="3" max="3" width="11.5178571428571" style="611" customWidth="1"/>
    <col min="4" max="4" width="13.6160714285714" style="611" customWidth="1"/>
    <col min="5" max="5" width="11.0267857142857" style="611" customWidth="1"/>
    <col min="6" max="6" width="12.8125" style="611" customWidth="1"/>
    <col min="7" max="7" width="30.5803571428571" style="611" customWidth="1"/>
    <col min="8" max="8" width="16.7321428571429" style="611" customWidth="1"/>
    <col min="9" max="9" width="8" style="611" customWidth="1"/>
    <col min="10" max="10" width="8.13392857142857" style="612" customWidth="1"/>
    <col min="11" max="11" width="8.86607142857143" style="611" customWidth="1"/>
    <col min="12" max="12" width="6.58928571428571" style="611" hidden="1" customWidth="1"/>
    <col min="13" max="13" width="6.39285714285714" style="611" customWidth="1"/>
    <col min="14" max="14" width="6.85714285714286" style="611" hidden="1" customWidth="1"/>
    <col min="15" max="15" width="5.39285714285714" style="611" customWidth="1"/>
    <col min="16" max="16" width="8.23214285714286" style="613" hidden="1" customWidth="1"/>
    <col min="17" max="17" width="11.625" style="613" customWidth="1"/>
    <col min="18" max="18" width="13.1696428571429" style="611" hidden="1" customWidth="1"/>
    <col min="19" max="19" width="41.5" style="614" customWidth="1"/>
    <col min="20" max="20" width="14.125" style="611" customWidth="1"/>
    <col min="21" max="22" width="9" style="611"/>
    <col min="23" max="23" width="9.875" style="611" customWidth="1"/>
    <col min="24" max="16384" width="9" style="611"/>
  </cols>
  <sheetData>
    <row r="1" spans="1:20">
      <c r="A1" s="366" t="s">
        <v>16</v>
      </c>
      <c r="B1" s="367"/>
      <c r="C1" s="367"/>
      <c r="D1" s="367"/>
      <c r="E1" s="367"/>
      <c r="F1" s="367"/>
      <c r="G1" s="367"/>
      <c r="H1" s="367"/>
      <c r="I1" s="415"/>
      <c r="J1" s="367"/>
      <c r="K1" s="367"/>
      <c r="L1" s="367"/>
      <c r="M1" s="367"/>
      <c r="N1" s="367"/>
      <c r="O1" s="367"/>
      <c r="P1" s="367"/>
      <c r="Q1" s="462"/>
      <c r="R1" s="367"/>
      <c r="S1" s="367"/>
      <c r="T1" s="463"/>
    </row>
    <row r="2" ht="11" spans="1:20">
      <c r="A2" s="615" t="s">
        <v>17</v>
      </c>
      <c r="B2" s="615"/>
      <c r="C2" s="369" t="s">
        <v>18</v>
      </c>
      <c r="D2" s="370"/>
      <c r="E2" s="370"/>
      <c r="F2" s="370"/>
      <c r="G2" s="399"/>
      <c r="H2" s="637" t="s">
        <v>19</v>
      </c>
      <c r="I2" s="416" t="s">
        <v>20</v>
      </c>
      <c r="J2" s="417"/>
      <c r="K2" s="417"/>
      <c r="L2" s="417"/>
      <c r="M2" s="417"/>
      <c r="N2" s="417"/>
      <c r="O2" s="417"/>
      <c r="P2" s="417"/>
      <c r="Q2" s="417"/>
      <c r="R2" s="464"/>
      <c r="S2" s="661" t="s">
        <v>21</v>
      </c>
      <c r="T2" s="662"/>
    </row>
    <row r="3" ht="11" spans="1:20">
      <c r="A3" s="616" t="s">
        <v>22</v>
      </c>
      <c r="B3" s="616"/>
      <c r="C3" s="369" t="s">
        <v>23</v>
      </c>
      <c r="D3" s="370"/>
      <c r="E3" s="370"/>
      <c r="F3" s="370"/>
      <c r="G3" s="399"/>
      <c r="H3" s="638" t="s">
        <v>24</v>
      </c>
      <c r="I3" s="416" t="s">
        <v>25</v>
      </c>
      <c r="J3" s="417"/>
      <c r="K3" s="417"/>
      <c r="L3" s="417"/>
      <c r="M3" s="417"/>
      <c r="N3" s="417"/>
      <c r="O3" s="417"/>
      <c r="P3" s="417"/>
      <c r="Q3" s="417"/>
      <c r="R3" s="464"/>
      <c r="S3" s="663"/>
      <c r="T3" s="664"/>
    </row>
    <row r="4" ht="11" spans="1:20">
      <c r="A4" s="616" t="s">
        <v>26</v>
      </c>
      <c r="B4" s="616"/>
      <c r="C4" s="369" t="s">
        <v>27</v>
      </c>
      <c r="D4" s="370"/>
      <c r="E4" s="370"/>
      <c r="F4" s="370"/>
      <c r="G4" s="399"/>
      <c r="H4" s="616" t="s">
        <v>28</v>
      </c>
      <c r="I4" s="416"/>
      <c r="J4" s="417"/>
      <c r="K4" s="417"/>
      <c r="L4" s="417"/>
      <c r="M4" s="464"/>
      <c r="N4" s="638" t="s">
        <v>29</v>
      </c>
      <c r="O4" s="652"/>
      <c r="P4" s="370"/>
      <c r="Q4" s="370"/>
      <c r="R4" s="399"/>
      <c r="S4" s="665"/>
      <c r="T4" s="666" t="s">
        <v>30</v>
      </c>
    </row>
    <row r="5" ht="11" spans="1:20">
      <c r="A5" s="616" t="s">
        <v>31</v>
      </c>
      <c r="B5" s="616"/>
      <c r="C5" s="369" t="s">
        <v>32</v>
      </c>
      <c r="D5" s="370"/>
      <c r="E5" s="370"/>
      <c r="F5" s="370"/>
      <c r="G5" s="399"/>
      <c r="H5" s="616" t="s">
        <v>28</v>
      </c>
      <c r="I5" s="416"/>
      <c r="J5" s="417"/>
      <c r="K5" s="417"/>
      <c r="L5" s="417"/>
      <c r="M5" s="464"/>
      <c r="N5" s="638" t="s">
        <v>29</v>
      </c>
      <c r="O5" s="652"/>
      <c r="P5" s="370"/>
      <c r="Q5" s="370"/>
      <c r="R5" s="399"/>
      <c r="S5" s="667"/>
      <c r="T5" s="666" t="s">
        <v>33</v>
      </c>
    </row>
    <row r="6" ht="11" spans="1:20">
      <c r="A6" s="616" t="s">
        <v>34</v>
      </c>
      <c r="B6" s="616"/>
      <c r="C6" s="369" t="s">
        <v>35</v>
      </c>
      <c r="D6" s="370"/>
      <c r="E6" s="370"/>
      <c r="F6" s="370"/>
      <c r="G6" s="370"/>
      <c r="H6" s="370"/>
      <c r="I6" s="370"/>
      <c r="J6" s="370"/>
      <c r="K6" s="370"/>
      <c r="L6" s="370"/>
      <c r="M6" s="370"/>
      <c r="N6" s="370"/>
      <c r="O6" s="370"/>
      <c r="P6" s="370"/>
      <c r="Q6" s="370"/>
      <c r="R6" s="399"/>
      <c r="S6" s="668"/>
      <c r="T6" s="666" t="s">
        <v>36</v>
      </c>
    </row>
    <row r="7" ht="11" spans="1:20">
      <c r="A7" s="616" t="s">
        <v>37</v>
      </c>
      <c r="B7" s="616"/>
      <c r="C7" s="369" t="s">
        <v>38</v>
      </c>
      <c r="D7" s="370"/>
      <c r="E7" s="370"/>
      <c r="F7" s="370"/>
      <c r="G7" s="399"/>
      <c r="H7" s="616" t="s">
        <v>28</v>
      </c>
      <c r="I7" s="416">
        <v>15801428782</v>
      </c>
      <c r="J7" s="417"/>
      <c r="K7" s="417"/>
      <c r="L7" s="417"/>
      <c r="M7" s="464"/>
      <c r="N7" s="638" t="s">
        <v>29</v>
      </c>
      <c r="O7" s="652" t="s">
        <v>39</v>
      </c>
      <c r="P7" s="653"/>
      <c r="Q7" s="653"/>
      <c r="R7" s="669"/>
      <c r="S7" s="670"/>
      <c r="T7" s="666" t="s">
        <v>40</v>
      </c>
    </row>
    <row r="8" spans="1:20">
      <c r="A8" s="617" t="s">
        <v>41</v>
      </c>
      <c r="B8" s="618"/>
      <c r="C8" s="618"/>
      <c r="D8" s="618"/>
      <c r="E8" s="618"/>
      <c r="F8" s="618"/>
      <c r="G8" s="618"/>
      <c r="H8" s="618"/>
      <c r="I8" s="618"/>
      <c r="J8" s="618"/>
      <c r="K8" s="618"/>
      <c r="L8" s="618"/>
      <c r="M8" s="618"/>
      <c r="N8" s="618"/>
      <c r="O8" s="618"/>
      <c r="P8" s="618"/>
      <c r="Q8" s="618"/>
      <c r="R8" s="618"/>
      <c r="S8" s="618"/>
      <c r="T8" s="618"/>
    </row>
    <row r="9" spans="1:20">
      <c r="A9" s="619" t="s">
        <v>42</v>
      </c>
      <c r="B9" s="620"/>
      <c r="C9" s="620"/>
      <c r="D9" s="620"/>
      <c r="E9" s="620"/>
      <c r="F9" s="620"/>
      <c r="G9" s="620"/>
      <c r="H9" s="620"/>
      <c r="I9" s="620"/>
      <c r="J9" s="620"/>
      <c r="K9" s="620"/>
      <c r="L9" s="620"/>
      <c r="M9" s="620"/>
      <c r="N9" s="620"/>
      <c r="O9" s="620"/>
      <c r="P9" s="620"/>
      <c r="Q9" s="620"/>
      <c r="R9" s="671"/>
      <c r="S9" s="671"/>
      <c r="T9" s="671"/>
    </row>
    <row r="10" ht="21" spans="1:20">
      <c r="A10" s="621" t="s">
        <v>43</v>
      </c>
      <c r="B10" s="621" t="s">
        <v>44</v>
      </c>
      <c r="C10" s="621" t="s">
        <v>45</v>
      </c>
      <c r="D10" s="621" t="s">
        <v>46</v>
      </c>
      <c r="E10" s="639" t="s">
        <v>47</v>
      </c>
      <c r="F10" s="621" t="s">
        <v>48</v>
      </c>
      <c r="G10" s="621" t="s">
        <v>49</v>
      </c>
      <c r="H10" s="621" t="s">
        <v>50</v>
      </c>
      <c r="I10" s="621" t="s">
        <v>51</v>
      </c>
      <c r="J10" s="645" t="s">
        <v>52</v>
      </c>
      <c r="K10" s="646" t="s">
        <v>53</v>
      </c>
      <c r="L10" s="621" t="s">
        <v>54</v>
      </c>
      <c r="M10" s="646" t="s">
        <v>55</v>
      </c>
      <c r="N10" s="621" t="s">
        <v>56</v>
      </c>
      <c r="O10" s="646" t="s">
        <v>57</v>
      </c>
      <c r="P10" s="654" t="s">
        <v>58</v>
      </c>
      <c r="Q10" s="646" t="s">
        <v>59</v>
      </c>
      <c r="R10" s="654" t="s">
        <v>60</v>
      </c>
      <c r="S10" s="654" t="s">
        <v>61</v>
      </c>
      <c r="T10" s="654" t="s">
        <v>62</v>
      </c>
    </row>
    <row r="11" hidden="1" spans="1:20">
      <c r="A11" s="622" t="s">
        <v>63</v>
      </c>
      <c r="B11" s="623"/>
      <c r="C11" s="623"/>
      <c r="D11" s="623"/>
      <c r="E11" s="623"/>
      <c r="F11" s="623"/>
      <c r="G11" s="623"/>
      <c r="H11" s="623"/>
      <c r="I11" s="623"/>
      <c r="J11" s="623"/>
      <c r="K11" s="623"/>
      <c r="L11" s="623"/>
      <c r="M11" s="623"/>
      <c r="N11" s="623"/>
      <c r="O11" s="623"/>
      <c r="P11" s="623"/>
      <c r="Q11" s="623"/>
      <c r="R11" s="623"/>
      <c r="S11" s="623"/>
      <c r="T11" s="672"/>
    </row>
    <row r="12" s="608" customFormat="1" hidden="1" spans="1:62">
      <c r="A12" s="525">
        <v>1</v>
      </c>
      <c r="B12" s="624" t="s">
        <v>64</v>
      </c>
      <c r="C12" s="624" t="s">
        <v>65</v>
      </c>
      <c r="D12" s="625"/>
      <c r="E12" s="640"/>
      <c r="F12" s="641" t="e">
        <f>VLOOKUP($E12,[1]基准价格!A:H,3,0)</f>
        <v>#N/A</v>
      </c>
      <c r="G12" s="641" t="e">
        <f>VLOOKUP($E12,[1]基准价格!A:H,4,0)</f>
        <v>#N/A</v>
      </c>
      <c r="H12" s="641" t="e">
        <f>IF(VLOOKUP($E12,[1]基准价格!A:E,5,0)=0,"",VLOOKUP($E12,[1]基准价格!A:E,5,0))</f>
        <v>#N/A</v>
      </c>
      <c r="I12" s="641" t="e">
        <f>VLOOKUP($E12,[1]基准价格!A:F,6,0)</f>
        <v>#N/A</v>
      </c>
      <c r="J12" s="647" t="e">
        <f>VLOOKUP($E12,[1]基准价格!A:G,7,0)</f>
        <v>#N/A</v>
      </c>
      <c r="K12" s="648"/>
      <c r="L12" s="633"/>
      <c r="M12" s="633"/>
      <c r="N12" s="625"/>
      <c r="O12" s="625"/>
      <c r="P12" s="655" t="e">
        <f>N12*L12*J12</f>
        <v>#N/A</v>
      </c>
      <c r="Q12" s="655">
        <f>K12*M12*O12</f>
        <v>0</v>
      </c>
      <c r="R12" s="673" t="e">
        <f>Q12-P12</f>
        <v>#N/A</v>
      </c>
      <c r="S12" s="638"/>
      <c r="T12" s="616"/>
      <c r="U12" s="611"/>
      <c r="V12" s="611"/>
      <c r="W12" s="611"/>
      <c r="X12" s="611"/>
      <c r="Y12" s="611"/>
      <c r="Z12" s="611"/>
      <c r="AA12" s="611"/>
      <c r="AB12" s="611"/>
      <c r="AC12" s="611"/>
      <c r="AD12" s="611"/>
      <c r="AE12" s="611"/>
      <c r="AF12" s="611"/>
      <c r="AG12" s="611"/>
      <c r="AH12" s="611"/>
      <c r="AI12" s="611"/>
      <c r="AJ12" s="611"/>
      <c r="AK12" s="611"/>
      <c r="AL12" s="611"/>
      <c r="AM12" s="611"/>
      <c r="AN12" s="611"/>
      <c r="AO12" s="611"/>
      <c r="AP12" s="611"/>
      <c r="AQ12" s="611"/>
      <c r="AR12" s="611"/>
      <c r="AS12" s="611"/>
      <c r="AT12" s="611"/>
      <c r="AU12" s="611"/>
      <c r="AV12" s="611"/>
      <c r="AW12" s="611"/>
      <c r="AX12" s="611"/>
      <c r="AY12" s="611"/>
      <c r="AZ12" s="611"/>
      <c r="BA12" s="611"/>
      <c r="BB12" s="611"/>
      <c r="BC12" s="611"/>
      <c r="BD12" s="611"/>
      <c r="BE12" s="611"/>
      <c r="BF12" s="611"/>
      <c r="BG12" s="611"/>
      <c r="BH12" s="611"/>
      <c r="BI12" s="611"/>
      <c r="BJ12" s="611"/>
    </row>
    <row r="13" s="608" customFormat="1" hidden="1" spans="1:62">
      <c r="A13" s="525">
        <v>2</v>
      </c>
      <c r="B13" s="626"/>
      <c r="C13" s="626"/>
      <c r="D13" s="625"/>
      <c r="E13" s="640"/>
      <c r="F13" s="641" t="e">
        <f>VLOOKUP($E13,[1]基准价格!A:H,3,0)</f>
        <v>#N/A</v>
      </c>
      <c r="G13" s="641" t="e">
        <f>VLOOKUP($E13,[1]基准价格!A:H,4,0)</f>
        <v>#N/A</v>
      </c>
      <c r="H13" s="641" t="e">
        <f>IF(VLOOKUP($E13,[1]基准价格!A:E,5,0)=0,"",VLOOKUP($E13,[1]基准价格!A:E,5,0))</f>
        <v>#N/A</v>
      </c>
      <c r="I13" s="641" t="e">
        <f>VLOOKUP($E13,[1]基准价格!A:F,6,0)</f>
        <v>#N/A</v>
      </c>
      <c r="J13" s="647" t="e">
        <f>VLOOKUP($E13,[1]基准价格!A:G,7,0)</f>
        <v>#N/A</v>
      </c>
      <c r="K13" s="648"/>
      <c r="L13" s="633"/>
      <c r="M13" s="633"/>
      <c r="N13" s="625"/>
      <c r="O13" s="625"/>
      <c r="P13" s="655" t="e">
        <f>N13*L13*J13</f>
        <v>#N/A</v>
      </c>
      <c r="Q13" s="655">
        <f>K13*M13*O13</f>
        <v>0</v>
      </c>
      <c r="R13" s="673" t="e">
        <f>Q13-P13</f>
        <v>#N/A</v>
      </c>
      <c r="S13" s="638"/>
      <c r="T13" s="616"/>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611"/>
      <c r="BI13" s="611"/>
      <c r="BJ13" s="611"/>
    </row>
    <row r="14" s="608" customFormat="1" ht="11" hidden="1" spans="1:62">
      <c r="A14" s="525">
        <v>3</v>
      </c>
      <c r="B14" s="626"/>
      <c r="C14" s="626"/>
      <c r="D14" s="627"/>
      <c r="E14" s="642" t="s">
        <v>66</v>
      </c>
      <c r="F14" s="643"/>
      <c r="G14" s="643"/>
      <c r="H14" s="643"/>
      <c r="I14" s="643"/>
      <c r="J14" s="649"/>
      <c r="K14" s="648"/>
      <c r="L14" s="633"/>
      <c r="M14" s="633"/>
      <c r="N14" s="625"/>
      <c r="O14" s="625"/>
      <c r="P14" s="655">
        <f t="shared" ref="P14:P17" si="0">N14*L14*J14</f>
        <v>0</v>
      </c>
      <c r="Q14" s="655">
        <f t="shared" ref="Q14:Q17" si="1">K14*M14*O14</f>
        <v>0</v>
      </c>
      <c r="R14" s="673">
        <f t="shared" ref="R14:R15" si="2">Q14-P14</f>
        <v>0</v>
      </c>
      <c r="S14" s="638"/>
      <c r="T14" s="616"/>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1"/>
      <c r="AY14" s="611"/>
      <c r="AZ14" s="611"/>
      <c r="BA14" s="611"/>
      <c r="BB14" s="611"/>
      <c r="BC14" s="611"/>
      <c r="BD14" s="611"/>
      <c r="BE14" s="611"/>
      <c r="BF14" s="611"/>
      <c r="BG14" s="611"/>
      <c r="BH14" s="611"/>
      <c r="BI14" s="611"/>
      <c r="BJ14" s="611"/>
    </row>
    <row r="15" s="608" customFormat="1" ht="11" hidden="1" spans="1:62">
      <c r="A15" s="525">
        <v>4</v>
      </c>
      <c r="B15" s="626"/>
      <c r="C15" s="627"/>
      <c r="D15" s="627"/>
      <c r="E15" s="642" t="s">
        <v>66</v>
      </c>
      <c r="F15" s="643"/>
      <c r="G15" s="643"/>
      <c r="H15" s="643"/>
      <c r="I15" s="643"/>
      <c r="J15" s="649"/>
      <c r="K15" s="648"/>
      <c r="L15" s="633"/>
      <c r="M15" s="633"/>
      <c r="N15" s="625"/>
      <c r="O15" s="625"/>
      <c r="P15" s="655">
        <f t="shared" si="0"/>
        <v>0</v>
      </c>
      <c r="Q15" s="655">
        <f t="shared" si="1"/>
        <v>0</v>
      </c>
      <c r="R15" s="673">
        <f t="shared" si="2"/>
        <v>0</v>
      </c>
      <c r="S15" s="638"/>
      <c r="T15" s="616"/>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1"/>
      <c r="AY15" s="611"/>
      <c r="AZ15" s="611"/>
      <c r="BA15" s="611"/>
      <c r="BB15" s="611"/>
      <c r="BC15" s="611"/>
      <c r="BD15" s="611"/>
      <c r="BE15" s="611"/>
      <c r="BF15" s="611"/>
      <c r="BG15" s="611"/>
      <c r="BH15" s="611"/>
      <c r="BI15" s="611"/>
      <c r="BJ15" s="611"/>
    </row>
    <row r="16" s="608" customFormat="1" hidden="1" spans="1:62">
      <c r="A16" s="525">
        <v>5</v>
      </c>
      <c r="B16" s="626"/>
      <c r="C16" s="624" t="s">
        <v>67</v>
      </c>
      <c r="D16" s="625"/>
      <c r="E16" s="640"/>
      <c r="F16" s="641" t="e">
        <f>VLOOKUP($E16,[1]基准价格!A:H,3,0)</f>
        <v>#N/A</v>
      </c>
      <c r="G16" s="641" t="e">
        <f>VLOOKUP($E16,[1]基准价格!A:H,4,0)</f>
        <v>#N/A</v>
      </c>
      <c r="H16" s="641" t="e">
        <f>IF(VLOOKUP($E16,[1]基准价格!A:E,5,0)=0,"",VLOOKUP($E16,[1]基准价格!A:E,5,0))</f>
        <v>#N/A</v>
      </c>
      <c r="I16" s="641" t="e">
        <f>VLOOKUP($E16,[1]基准价格!A:F,6,0)</f>
        <v>#N/A</v>
      </c>
      <c r="J16" s="647" t="e">
        <f>VLOOKUP($E16,[1]基准价格!A:G,7,0)</f>
        <v>#N/A</v>
      </c>
      <c r="K16" s="648"/>
      <c r="L16" s="633"/>
      <c r="M16" s="633"/>
      <c r="N16" s="625"/>
      <c r="O16" s="625"/>
      <c r="P16" s="655" t="e">
        <f t="shared" si="0"/>
        <v>#N/A</v>
      </c>
      <c r="Q16" s="655">
        <f t="shared" si="1"/>
        <v>0</v>
      </c>
      <c r="R16" s="673" t="e">
        <f t="shared" ref="R16" si="3">Q16-P16</f>
        <v>#N/A</v>
      </c>
      <c r="S16" s="638"/>
      <c r="T16" s="616"/>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1"/>
      <c r="AY16" s="611"/>
      <c r="AZ16" s="611"/>
      <c r="BA16" s="611"/>
      <c r="BB16" s="611"/>
      <c r="BC16" s="611"/>
      <c r="BD16" s="611"/>
      <c r="BE16" s="611"/>
      <c r="BF16" s="611"/>
      <c r="BG16" s="611"/>
      <c r="BH16" s="611"/>
      <c r="BI16" s="611"/>
      <c r="BJ16" s="611"/>
    </row>
    <row r="17" s="608" customFormat="1" hidden="1" spans="1:62">
      <c r="A17" s="525">
        <v>6</v>
      </c>
      <c r="B17" s="626"/>
      <c r="C17" s="626"/>
      <c r="D17" s="625"/>
      <c r="E17" s="640"/>
      <c r="F17" s="641" t="e">
        <f>VLOOKUP($E17,[1]基准价格!A:H,3,0)</f>
        <v>#N/A</v>
      </c>
      <c r="G17" s="641" t="e">
        <f>VLOOKUP($E17,[1]基准价格!A:H,4,0)</f>
        <v>#N/A</v>
      </c>
      <c r="H17" s="641" t="e">
        <f>IF(VLOOKUP($E17,[1]基准价格!A:E,5,0)=0,"",VLOOKUP($E17,[1]基准价格!A:E,5,0))</f>
        <v>#N/A</v>
      </c>
      <c r="I17" s="641" t="e">
        <f>VLOOKUP($E17,[1]基准价格!A:F,6,0)</f>
        <v>#N/A</v>
      </c>
      <c r="J17" s="647" t="e">
        <f>VLOOKUP($E17,[1]基准价格!A:G,7,0)</f>
        <v>#N/A</v>
      </c>
      <c r="K17" s="648"/>
      <c r="L17" s="633"/>
      <c r="M17" s="633"/>
      <c r="N17" s="625"/>
      <c r="O17" s="625"/>
      <c r="P17" s="655" t="e">
        <f t="shared" si="0"/>
        <v>#N/A</v>
      </c>
      <c r="Q17" s="655">
        <f t="shared" si="1"/>
        <v>0</v>
      </c>
      <c r="R17" s="673" t="e">
        <f t="shared" ref="R17:R19" si="4">Q17-P17</f>
        <v>#N/A</v>
      </c>
      <c r="S17" s="638"/>
      <c r="T17" s="616"/>
      <c r="U17" s="611"/>
      <c r="V17" s="611"/>
      <c r="W17" s="611"/>
      <c r="X17" s="611"/>
      <c r="Y17" s="611"/>
      <c r="Z17" s="611"/>
      <c r="AA17" s="611"/>
      <c r="AB17" s="611"/>
      <c r="AC17" s="611"/>
      <c r="AD17" s="611"/>
      <c r="AE17" s="611"/>
      <c r="AF17" s="611"/>
      <c r="AG17" s="611"/>
      <c r="AH17" s="611"/>
      <c r="AI17" s="611"/>
      <c r="AJ17" s="611"/>
      <c r="AK17" s="611"/>
      <c r="AL17" s="611"/>
      <c r="AM17" s="611"/>
      <c r="AN17" s="611"/>
      <c r="AO17" s="611"/>
      <c r="AP17" s="611"/>
      <c r="AQ17" s="611"/>
      <c r="AR17" s="611"/>
      <c r="AS17" s="611"/>
      <c r="AT17" s="611"/>
      <c r="AU17" s="611"/>
      <c r="AV17" s="611"/>
      <c r="AW17" s="611"/>
      <c r="AX17" s="611"/>
      <c r="AY17" s="611"/>
      <c r="AZ17" s="611"/>
      <c r="BA17" s="611"/>
      <c r="BB17" s="611"/>
      <c r="BC17" s="611"/>
      <c r="BD17" s="611"/>
      <c r="BE17" s="611"/>
      <c r="BF17" s="611"/>
      <c r="BG17" s="611"/>
      <c r="BH17" s="611"/>
      <c r="BI17" s="611"/>
      <c r="BJ17" s="611"/>
    </row>
    <row r="18" s="608" customFormat="1" ht="11" hidden="1" spans="1:62">
      <c r="A18" s="525">
        <v>7</v>
      </c>
      <c r="B18" s="626"/>
      <c r="C18" s="626"/>
      <c r="D18" s="627"/>
      <c r="E18" s="642" t="s">
        <v>66</v>
      </c>
      <c r="F18" s="643"/>
      <c r="G18" s="643"/>
      <c r="H18" s="643"/>
      <c r="I18" s="643"/>
      <c r="J18" s="649"/>
      <c r="K18" s="648"/>
      <c r="L18" s="633"/>
      <c r="M18" s="633"/>
      <c r="N18" s="625"/>
      <c r="O18" s="625"/>
      <c r="P18" s="655">
        <f t="shared" ref="P18:P20" si="5">N18*L18*J18</f>
        <v>0</v>
      </c>
      <c r="Q18" s="655">
        <f t="shared" ref="Q18:Q20" si="6">K18*M18*O18</f>
        <v>0</v>
      </c>
      <c r="R18" s="673">
        <f t="shared" si="4"/>
        <v>0</v>
      </c>
      <c r="S18" s="638"/>
      <c r="T18" s="616"/>
      <c r="U18" s="611"/>
      <c r="V18" s="611"/>
      <c r="W18" s="611"/>
      <c r="X18" s="611"/>
      <c r="Y18" s="611"/>
      <c r="Z18" s="611"/>
      <c r="AA18" s="611"/>
      <c r="AB18" s="611"/>
      <c r="AC18" s="611"/>
      <c r="AD18" s="611"/>
      <c r="AE18" s="611"/>
      <c r="AF18" s="611"/>
      <c r="AG18" s="611"/>
      <c r="AH18" s="611"/>
      <c r="AI18" s="611"/>
      <c r="AJ18" s="611"/>
      <c r="AK18" s="611"/>
      <c r="AL18" s="611"/>
      <c r="AM18" s="611"/>
      <c r="AN18" s="611"/>
      <c r="AO18" s="611"/>
      <c r="AP18" s="611"/>
      <c r="AQ18" s="611"/>
      <c r="AR18" s="611"/>
      <c r="AS18" s="611"/>
      <c r="AT18" s="611"/>
      <c r="AU18" s="611"/>
      <c r="AV18" s="611"/>
      <c r="AW18" s="611"/>
      <c r="AX18" s="611"/>
      <c r="AY18" s="611"/>
      <c r="AZ18" s="611"/>
      <c r="BA18" s="611"/>
      <c r="BB18" s="611"/>
      <c r="BC18" s="611"/>
      <c r="BD18" s="611"/>
      <c r="BE18" s="611"/>
      <c r="BF18" s="611"/>
      <c r="BG18" s="611"/>
      <c r="BH18" s="611"/>
      <c r="BI18" s="611"/>
      <c r="BJ18" s="611"/>
    </row>
    <row r="19" s="608" customFormat="1" ht="11" hidden="1" spans="1:62">
      <c r="A19" s="525">
        <v>8</v>
      </c>
      <c r="B19" s="627"/>
      <c r="C19" s="627"/>
      <c r="D19" s="627"/>
      <c r="E19" s="642" t="s">
        <v>66</v>
      </c>
      <c r="F19" s="643"/>
      <c r="G19" s="643"/>
      <c r="H19" s="643"/>
      <c r="I19" s="643"/>
      <c r="J19" s="649"/>
      <c r="K19" s="648"/>
      <c r="L19" s="633"/>
      <c r="M19" s="633"/>
      <c r="N19" s="625"/>
      <c r="O19" s="625"/>
      <c r="P19" s="655">
        <f t="shared" si="5"/>
        <v>0</v>
      </c>
      <c r="Q19" s="655">
        <f t="shared" si="6"/>
        <v>0</v>
      </c>
      <c r="R19" s="673">
        <f t="shared" si="4"/>
        <v>0</v>
      </c>
      <c r="S19" s="638"/>
      <c r="T19" s="616"/>
      <c r="U19" s="611"/>
      <c r="V19" s="611"/>
      <c r="W19" s="611"/>
      <c r="X19" s="611"/>
      <c r="Y19" s="611"/>
      <c r="Z19" s="611"/>
      <c r="AA19" s="611"/>
      <c r="AB19" s="611"/>
      <c r="AC19" s="611"/>
      <c r="AD19" s="611"/>
      <c r="AE19" s="611"/>
      <c r="AF19" s="611"/>
      <c r="AG19" s="611"/>
      <c r="AH19" s="611"/>
      <c r="AI19" s="611"/>
      <c r="AJ19" s="611"/>
      <c r="AK19" s="611"/>
      <c r="AL19" s="611"/>
      <c r="AM19" s="611"/>
      <c r="AN19" s="611"/>
      <c r="AO19" s="611"/>
      <c r="AP19" s="611"/>
      <c r="AQ19" s="611"/>
      <c r="AR19" s="611"/>
      <c r="AS19" s="611"/>
      <c r="AT19" s="611"/>
      <c r="AU19" s="611"/>
      <c r="AV19" s="611"/>
      <c r="AW19" s="611"/>
      <c r="AX19" s="611"/>
      <c r="AY19" s="611"/>
      <c r="AZ19" s="611"/>
      <c r="BA19" s="611"/>
      <c r="BB19" s="611"/>
      <c r="BC19" s="611"/>
      <c r="BD19" s="611"/>
      <c r="BE19" s="611"/>
      <c r="BF19" s="611"/>
      <c r="BG19" s="611"/>
      <c r="BH19" s="611"/>
      <c r="BI19" s="611"/>
      <c r="BJ19" s="611"/>
    </row>
    <row r="20" s="608" customFormat="1" hidden="1" spans="1:62">
      <c r="A20" s="525">
        <v>9</v>
      </c>
      <c r="B20" s="624" t="s">
        <v>68</v>
      </c>
      <c r="C20" s="624" t="s">
        <v>65</v>
      </c>
      <c r="D20" s="625"/>
      <c r="E20" s="640"/>
      <c r="F20" s="641" t="e">
        <f>VLOOKUP($E20,[1]基准价格!A:H,3,0)</f>
        <v>#N/A</v>
      </c>
      <c r="G20" s="641" t="e">
        <f>VLOOKUP($E20,[1]基准价格!A:H,4,0)</f>
        <v>#N/A</v>
      </c>
      <c r="H20" s="641" t="e">
        <f>IF(VLOOKUP($E20,[1]基准价格!A:E,5,0)=0,"",VLOOKUP($E20,[1]基准价格!A:E,5,0))</f>
        <v>#N/A</v>
      </c>
      <c r="I20" s="641" t="e">
        <f>VLOOKUP($E20,[1]基准价格!A:F,6,0)</f>
        <v>#N/A</v>
      </c>
      <c r="J20" s="647" t="e">
        <f>VLOOKUP($E20,[1]基准价格!A:G,7,0)</f>
        <v>#N/A</v>
      </c>
      <c r="K20" s="648"/>
      <c r="L20" s="633"/>
      <c r="M20" s="633"/>
      <c r="N20" s="625"/>
      <c r="O20" s="625"/>
      <c r="P20" s="655" t="e">
        <f t="shared" si="5"/>
        <v>#N/A</v>
      </c>
      <c r="Q20" s="655">
        <f t="shared" si="6"/>
        <v>0</v>
      </c>
      <c r="R20" s="673" t="e">
        <f t="shared" ref="R20:R51" si="7">Q20-P20</f>
        <v>#N/A</v>
      </c>
      <c r="S20" s="638"/>
      <c r="T20" s="616"/>
      <c r="U20" s="611"/>
      <c r="V20" s="611"/>
      <c r="W20" s="611"/>
      <c r="X20" s="611"/>
      <c r="Y20" s="611"/>
      <c r="Z20" s="611"/>
      <c r="AA20" s="611"/>
      <c r="AB20" s="611"/>
      <c r="AC20" s="611"/>
      <c r="AD20" s="611"/>
      <c r="AE20" s="611"/>
      <c r="AF20" s="611"/>
      <c r="AG20" s="611"/>
      <c r="AH20" s="611"/>
      <c r="AI20" s="611"/>
      <c r="AJ20" s="611"/>
      <c r="AK20" s="611"/>
      <c r="AL20" s="611"/>
      <c r="AM20" s="611"/>
      <c r="AN20" s="611"/>
      <c r="AO20" s="611"/>
      <c r="AP20" s="611"/>
      <c r="AQ20" s="611"/>
      <c r="AR20" s="611"/>
      <c r="AS20" s="611"/>
      <c r="AT20" s="611"/>
      <c r="AU20" s="611"/>
      <c r="AV20" s="611"/>
      <c r="AW20" s="611"/>
      <c r="AX20" s="611"/>
      <c r="AY20" s="611"/>
      <c r="AZ20" s="611"/>
      <c r="BA20" s="611"/>
      <c r="BB20" s="611"/>
      <c r="BC20" s="611"/>
      <c r="BD20" s="611"/>
      <c r="BE20" s="611"/>
      <c r="BF20" s="611"/>
      <c r="BG20" s="611"/>
      <c r="BH20" s="611"/>
      <c r="BI20" s="611"/>
      <c r="BJ20" s="611"/>
    </row>
    <row r="21" s="608" customFormat="1" ht="11" hidden="1" spans="1:62">
      <c r="A21" s="525">
        <v>10</v>
      </c>
      <c r="B21" s="627"/>
      <c r="C21" s="627"/>
      <c r="D21" s="627"/>
      <c r="E21" s="642" t="s">
        <v>66</v>
      </c>
      <c r="F21" s="643"/>
      <c r="G21" s="643"/>
      <c r="H21" s="643"/>
      <c r="I21" s="643"/>
      <c r="J21" s="649"/>
      <c r="K21" s="648"/>
      <c r="L21" s="633"/>
      <c r="M21" s="633"/>
      <c r="N21" s="625"/>
      <c r="O21" s="625"/>
      <c r="P21" s="655">
        <f t="shared" ref="P21:P22" si="8">N21*L21*J21</f>
        <v>0</v>
      </c>
      <c r="Q21" s="655">
        <f t="shared" ref="Q21:Q22" si="9">K21*M21*O21</f>
        <v>0</v>
      </c>
      <c r="R21" s="673">
        <f t="shared" si="7"/>
        <v>0</v>
      </c>
      <c r="S21" s="638"/>
      <c r="T21" s="616"/>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1"/>
      <c r="AY21" s="611"/>
      <c r="AZ21" s="611"/>
      <c r="BA21" s="611"/>
      <c r="BB21" s="611"/>
      <c r="BC21" s="611"/>
      <c r="BD21" s="611"/>
      <c r="BE21" s="611"/>
      <c r="BF21" s="611"/>
      <c r="BG21" s="611"/>
      <c r="BH21" s="611"/>
      <c r="BI21" s="611"/>
      <c r="BJ21" s="611"/>
    </row>
    <row r="22" s="608" customFormat="1" hidden="1" spans="1:62">
      <c r="A22" s="525">
        <v>11</v>
      </c>
      <c r="B22" s="624" t="s">
        <v>69</v>
      </c>
      <c r="C22" s="624" t="s">
        <v>70</v>
      </c>
      <c r="D22" s="625"/>
      <c r="E22" s="640"/>
      <c r="F22" s="641" t="e">
        <f>VLOOKUP($E22,[1]基准价格!A:H,3,0)</f>
        <v>#N/A</v>
      </c>
      <c r="G22" s="641" t="e">
        <f>VLOOKUP($E22,[1]基准价格!A:H,4,0)</f>
        <v>#N/A</v>
      </c>
      <c r="H22" s="641" t="e">
        <f>IF(VLOOKUP($E22,[1]基准价格!A:E,5,0)=0,"",VLOOKUP($E22,[1]基准价格!A:E,5,0))</f>
        <v>#N/A</v>
      </c>
      <c r="I22" s="641" t="e">
        <f>VLOOKUP($E22,[1]基准价格!A:F,6,0)</f>
        <v>#N/A</v>
      </c>
      <c r="J22" s="647" t="e">
        <f>VLOOKUP($E22,[1]基准价格!A:G,7,0)</f>
        <v>#N/A</v>
      </c>
      <c r="K22" s="648"/>
      <c r="L22" s="633"/>
      <c r="M22" s="633"/>
      <c r="N22" s="625"/>
      <c r="O22" s="625"/>
      <c r="P22" s="655" t="e">
        <f t="shared" si="8"/>
        <v>#N/A</v>
      </c>
      <c r="Q22" s="655">
        <f t="shared" si="9"/>
        <v>0</v>
      </c>
      <c r="R22" s="673" t="e">
        <f t="shared" ref="R22:R23" si="10">Q22-P22</f>
        <v>#N/A</v>
      </c>
      <c r="S22" s="638"/>
      <c r="T22" s="616"/>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611"/>
      <c r="AY22" s="611"/>
      <c r="AZ22" s="611"/>
      <c r="BA22" s="611"/>
      <c r="BB22" s="611"/>
      <c r="BC22" s="611"/>
      <c r="BD22" s="611"/>
      <c r="BE22" s="611"/>
      <c r="BF22" s="611"/>
      <c r="BG22" s="611"/>
      <c r="BH22" s="611"/>
      <c r="BI22" s="611"/>
      <c r="BJ22" s="611"/>
    </row>
    <row r="23" s="608" customFormat="1" ht="11" hidden="1" spans="1:62">
      <c r="A23" s="525">
        <v>12</v>
      </c>
      <c r="B23" s="627"/>
      <c r="C23" s="627"/>
      <c r="D23" s="627"/>
      <c r="E23" s="642" t="s">
        <v>66</v>
      </c>
      <c r="F23" s="643"/>
      <c r="G23" s="643"/>
      <c r="H23" s="643"/>
      <c r="I23" s="643"/>
      <c r="J23" s="649"/>
      <c r="K23" s="648"/>
      <c r="L23" s="633"/>
      <c r="M23" s="633"/>
      <c r="N23" s="625"/>
      <c r="O23" s="625"/>
      <c r="P23" s="655">
        <f t="shared" ref="P23" si="11">N23*L23*J23</f>
        <v>0</v>
      </c>
      <c r="Q23" s="655">
        <f t="shared" ref="Q23" si="12">K23*M23*O23</f>
        <v>0</v>
      </c>
      <c r="R23" s="673">
        <f t="shared" si="10"/>
        <v>0</v>
      </c>
      <c r="S23" s="638"/>
      <c r="T23" s="616"/>
      <c r="U23" s="611"/>
      <c r="V23" s="611"/>
      <c r="W23" s="611"/>
      <c r="X23" s="611"/>
      <c r="Y23" s="611"/>
      <c r="Z23" s="611"/>
      <c r="AA23" s="611"/>
      <c r="AB23" s="611"/>
      <c r="AC23" s="611"/>
      <c r="AD23" s="611"/>
      <c r="AE23" s="611"/>
      <c r="AF23" s="611"/>
      <c r="AG23" s="611"/>
      <c r="AH23" s="611"/>
      <c r="AI23" s="611"/>
      <c r="AJ23" s="611"/>
      <c r="AK23" s="611"/>
      <c r="AL23" s="611"/>
      <c r="AM23" s="611"/>
      <c r="AN23" s="611"/>
      <c r="AO23" s="611"/>
      <c r="AP23" s="611"/>
      <c r="AQ23" s="611"/>
      <c r="AR23" s="611"/>
      <c r="AS23" s="611"/>
      <c r="AT23" s="611"/>
      <c r="AU23" s="611"/>
      <c r="AV23" s="611"/>
      <c r="AW23" s="611"/>
      <c r="AX23" s="611"/>
      <c r="AY23" s="611"/>
      <c r="AZ23" s="611"/>
      <c r="BA23" s="611"/>
      <c r="BB23" s="611"/>
      <c r="BC23" s="611"/>
      <c r="BD23" s="611"/>
      <c r="BE23" s="611"/>
      <c r="BF23" s="611"/>
      <c r="BG23" s="611"/>
      <c r="BH23" s="611"/>
      <c r="BI23" s="611"/>
      <c r="BJ23" s="611"/>
    </row>
    <row r="24" s="608" customFormat="1" hidden="1" spans="1:62">
      <c r="A24" s="628" t="s">
        <v>71</v>
      </c>
      <c r="B24" s="629"/>
      <c r="C24" s="629"/>
      <c r="D24" s="629"/>
      <c r="E24" s="628"/>
      <c r="F24" s="628"/>
      <c r="G24" s="628"/>
      <c r="H24" s="628"/>
      <c r="I24" s="628"/>
      <c r="J24" s="628"/>
      <c r="K24" s="628"/>
      <c r="L24" s="628"/>
      <c r="M24" s="628"/>
      <c r="N24" s="628"/>
      <c r="O24" s="628"/>
      <c r="P24" s="656"/>
      <c r="Q24" s="656">
        <f>SUM(Q12:Q23)</f>
        <v>0</v>
      </c>
      <c r="R24" s="673">
        <f t="shared" si="7"/>
        <v>0</v>
      </c>
      <c r="S24" s="638"/>
      <c r="T24" s="616"/>
      <c r="U24" s="611"/>
      <c r="V24" s="611"/>
      <c r="W24" s="611"/>
      <c r="X24" s="611"/>
      <c r="Y24" s="611"/>
      <c r="Z24" s="611"/>
      <c r="AA24" s="611"/>
      <c r="AB24" s="611"/>
      <c r="AC24" s="611"/>
      <c r="AD24" s="611"/>
      <c r="AE24" s="611"/>
      <c r="AF24" s="611"/>
      <c r="AG24" s="611"/>
      <c r="AH24" s="611"/>
      <c r="AI24" s="611"/>
      <c r="AJ24" s="611"/>
      <c r="AK24" s="611"/>
      <c r="AL24" s="611"/>
      <c r="AM24" s="611"/>
      <c r="AN24" s="611"/>
      <c r="AO24" s="611"/>
      <c r="AP24" s="611"/>
      <c r="AQ24" s="611"/>
      <c r="AR24" s="611"/>
      <c r="AS24" s="611"/>
      <c r="AT24" s="611"/>
      <c r="AU24" s="611"/>
      <c r="AV24" s="611"/>
      <c r="AW24" s="611"/>
      <c r="AX24" s="611"/>
      <c r="AY24" s="611"/>
      <c r="AZ24" s="611"/>
      <c r="BA24" s="611"/>
      <c r="BB24" s="611"/>
      <c r="BC24" s="611"/>
      <c r="BD24" s="611"/>
      <c r="BE24" s="611"/>
      <c r="BF24" s="611"/>
      <c r="BG24" s="611"/>
      <c r="BH24" s="611"/>
      <c r="BI24" s="611"/>
      <c r="BJ24" s="611"/>
    </row>
    <row r="25" s="608" customFormat="1" hidden="1" spans="1:62">
      <c r="A25" s="622" t="s">
        <v>72</v>
      </c>
      <c r="B25" s="623"/>
      <c r="C25" s="623"/>
      <c r="D25" s="623"/>
      <c r="E25" s="623"/>
      <c r="F25" s="623"/>
      <c r="G25" s="623"/>
      <c r="H25" s="623"/>
      <c r="I25" s="623"/>
      <c r="J25" s="623"/>
      <c r="K25" s="623"/>
      <c r="L25" s="623"/>
      <c r="M25" s="623"/>
      <c r="N25" s="623"/>
      <c r="O25" s="623"/>
      <c r="P25" s="623"/>
      <c r="Q25" s="623"/>
      <c r="R25" s="623"/>
      <c r="S25" s="623"/>
      <c r="T25" s="672"/>
      <c r="U25" s="611"/>
      <c r="V25" s="611"/>
      <c r="W25" s="611"/>
      <c r="X25" s="611"/>
      <c r="Y25" s="611"/>
      <c r="Z25" s="611"/>
      <c r="AA25" s="611"/>
      <c r="AB25" s="611"/>
      <c r="AC25" s="611"/>
      <c r="AD25" s="611"/>
      <c r="AE25" s="611"/>
      <c r="AF25" s="611"/>
      <c r="AG25" s="611"/>
      <c r="AH25" s="611"/>
      <c r="AI25" s="611"/>
      <c r="AJ25" s="611"/>
      <c r="AK25" s="611"/>
      <c r="AL25" s="611"/>
      <c r="AM25" s="611"/>
      <c r="AN25" s="611"/>
      <c r="AO25" s="611"/>
      <c r="AP25" s="611"/>
      <c r="AQ25" s="611"/>
      <c r="AR25" s="611"/>
      <c r="AS25" s="611"/>
      <c r="AT25" s="611"/>
      <c r="AU25" s="611"/>
      <c r="AV25" s="611"/>
      <c r="AW25" s="611"/>
      <c r="AX25" s="611"/>
      <c r="AY25" s="611"/>
      <c r="AZ25" s="611"/>
      <c r="BA25" s="611"/>
      <c r="BB25" s="611"/>
      <c r="BC25" s="611"/>
      <c r="BD25" s="611"/>
      <c r="BE25" s="611"/>
      <c r="BF25" s="611"/>
      <c r="BG25" s="611"/>
      <c r="BH25" s="611"/>
      <c r="BI25" s="611"/>
      <c r="BJ25" s="611"/>
    </row>
    <row r="26" s="608" customFormat="1" hidden="1" spans="1:31">
      <c r="A26" s="525">
        <v>1</v>
      </c>
      <c r="B26" s="624" t="s">
        <v>64</v>
      </c>
      <c r="C26" s="624" t="s">
        <v>73</v>
      </c>
      <c r="D26" s="625"/>
      <c r="E26" s="640"/>
      <c r="F26" s="641" t="e">
        <f>VLOOKUP($E26,[1]基准价格!A:H,3,0)</f>
        <v>#N/A</v>
      </c>
      <c r="G26" s="641" t="e">
        <f>VLOOKUP($E26,[1]基准价格!A:H,4,0)</f>
        <v>#N/A</v>
      </c>
      <c r="H26" s="641" t="e">
        <f>IF(VLOOKUP($E26,[1]基准价格!A:E,5,0)=0,"",VLOOKUP($E26,[1]基准价格!A:E,5,0))</f>
        <v>#N/A</v>
      </c>
      <c r="I26" s="641" t="e">
        <f>VLOOKUP($E26,[1]基准价格!A:F,6,0)</f>
        <v>#N/A</v>
      </c>
      <c r="J26" s="647" t="e">
        <f>VLOOKUP($E26,[1]基准价格!A:G,7,0)</f>
        <v>#N/A</v>
      </c>
      <c r="K26" s="648"/>
      <c r="L26" s="633"/>
      <c r="M26" s="633"/>
      <c r="N26" s="625"/>
      <c r="O26" s="625"/>
      <c r="P26" s="655" t="e">
        <f t="shared" ref="P26:P38" si="13">N26*L26*J26</f>
        <v>#N/A</v>
      </c>
      <c r="Q26" s="655">
        <f t="shared" ref="Q26:Q38" si="14">K26*M26*O26</f>
        <v>0</v>
      </c>
      <c r="R26" s="673" t="e">
        <f t="shared" si="7"/>
        <v>#N/A</v>
      </c>
      <c r="S26" s="638"/>
      <c r="T26" s="616"/>
      <c r="U26" s="611"/>
      <c r="V26" s="611"/>
      <c r="W26" s="611"/>
      <c r="X26" s="611"/>
      <c r="Y26" s="611"/>
      <c r="Z26" s="611"/>
      <c r="AA26" s="611"/>
      <c r="AB26" s="611"/>
      <c r="AC26" s="611"/>
      <c r="AD26" s="611"/>
      <c r="AE26" s="611"/>
    </row>
    <row r="27" s="608" customFormat="1" ht="11" hidden="1" spans="1:62">
      <c r="A27" s="525">
        <v>2</v>
      </c>
      <c r="B27" s="626"/>
      <c r="C27" s="627"/>
      <c r="D27" s="627"/>
      <c r="E27" s="642" t="s">
        <v>66</v>
      </c>
      <c r="F27" s="643"/>
      <c r="G27" s="643"/>
      <c r="H27" s="643"/>
      <c r="I27" s="643"/>
      <c r="J27" s="649"/>
      <c r="K27" s="648"/>
      <c r="L27" s="633"/>
      <c r="M27" s="633"/>
      <c r="N27" s="625"/>
      <c r="O27" s="625"/>
      <c r="P27" s="655">
        <f t="shared" si="13"/>
        <v>0</v>
      </c>
      <c r="Q27" s="655">
        <f t="shared" si="14"/>
        <v>0</v>
      </c>
      <c r="R27" s="673">
        <f t="shared" si="7"/>
        <v>0</v>
      </c>
      <c r="S27" s="638"/>
      <c r="T27" s="616"/>
      <c r="U27" s="611"/>
      <c r="V27" s="611"/>
      <c r="W27" s="677"/>
      <c r="X27" s="611"/>
      <c r="Y27" s="611"/>
      <c r="Z27" s="611"/>
      <c r="AA27" s="611"/>
      <c r="AB27" s="611"/>
      <c r="AC27" s="611"/>
      <c r="AD27" s="611"/>
      <c r="AE27" s="611"/>
      <c r="AF27" s="611"/>
      <c r="AG27" s="611"/>
      <c r="AH27" s="611"/>
      <c r="AI27" s="611"/>
      <c r="AJ27" s="611"/>
      <c r="AK27" s="611"/>
      <c r="AL27" s="611"/>
      <c r="AM27" s="611"/>
      <c r="AN27" s="611"/>
      <c r="AO27" s="611"/>
      <c r="AP27" s="611"/>
      <c r="AQ27" s="611"/>
      <c r="AR27" s="611"/>
      <c r="AS27" s="611"/>
      <c r="AT27" s="611"/>
      <c r="AU27" s="611"/>
      <c r="AV27" s="611"/>
      <c r="AW27" s="611"/>
      <c r="AX27" s="611"/>
      <c r="AY27" s="611"/>
      <c r="AZ27" s="611"/>
      <c r="BA27" s="611"/>
      <c r="BB27" s="611"/>
      <c r="BC27" s="611"/>
      <c r="BD27" s="611"/>
      <c r="BE27" s="611"/>
      <c r="BF27" s="611"/>
      <c r="BG27" s="611"/>
      <c r="BH27" s="611"/>
      <c r="BI27" s="611"/>
      <c r="BJ27" s="611"/>
    </row>
    <row r="28" s="608" customFormat="1" hidden="1" spans="1:31">
      <c r="A28" s="525">
        <v>3</v>
      </c>
      <c r="B28" s="626"/>
      <c r="C28" s="624" t="s">
        <v>74</v>
      </c>
      <c r="D28" s="625"/>
      <c r="E28" s="640"/>
      <c r="F28" s="641" t="e">
        <f>VLOOKUP($E28,[1]基准价格!A:H,3,0)</f>
        <v>#N/A</v>
      </c>
      <c r="G28" s="641" t="e">
        <f>VLOOKUP($E28,[1]基准价格!A:H,4,0)</f>
        <v>#N/A</v>
      </c>
      <c r="H28" s="641" t="e">
        <f>IF(VLOOKUP($E28,[1]基准价格!A:E,5,0)=0,"",VLOOKUP($E28,[1]基准价格!A:E,5,0))</f>
        <v>#N/A</v>
      </c>
      <c r="I28" s="641" t="e">
        <f>VLOOKUP($E28,[1]基准价格!A:F,6,0)</f>
        <v>#N/A</v>
      </c>
      <c r="J28" s="647" t="e">
        <f>VLOOKUP($E28,[1]基准价格!A:G,7,0)</f>
        <v>#N/A</v>
      </c>
      <c r="K28" s="648"/>
      <c r="L28" s="633"/>
      <c r="M28" s="633"/>
      <c r="N28" s="625"/>
      <c r="O28" s="625"/>
      <c r="P28" s="655" t="e">
        <f t="shared" si="13"/>
        <v>#N/A</v>
      </c>
      <c r="Q28" s="655">
        <f t="shared" si="14"/>
        <v>0</v>
      </c>
      <c r="R28" s="673" t="e">
        <f t="shared" si="7"/>
        <v>#N/A</v>
      </c>
      <c r="S28" s="638"/>
      <c r="T28" s="616"/>
      <c r="U28" s="611"/>
      <c r="V28" s="611"/>
      <c r="W28" s="611"/>
      <c r="X28" s="611"/>
      <c r="Y28" s="611"/>
      <c r="Z28" s="611"/>
      <c r="AA28" s="611"/>
      <c r="AB28" s="611"/>
      <c r="AC28" s="611"/>
      <c r="AD28" s="611"/>
      <c r="AE28" s="611"/>
    </row>
    <row r="29" s="608" customFormat="1" ht="11" hidden="1" spans="1:62">
      <c r="A29" s="525">
        <v>4</v>
      </c>
      <c r="B29" s="626"/>
      <c r="C29" s="627"/>
      <c r="D29" s="627"/>
      <c r="E29" s="642" t="s">
        <v>66</v>
      </c>
      <c r="F29" s="643"/>
      <c r="G29" s="643"/>
      <c r="H29" s="643"/>
      <c r="I29" s="643"/>
      <c r="J29" s="649"/>
      <c r="K29" s="648"/>
      <c r="L29" s="633"/>
      <c r="M29" s="633"/>
      <c r="N29" s="625"/>
      <c r="O29" s="625"/>
      <c r="P29" s="655">
        <f t="shared" si="13"/>
        <v>0</v>
      </c>
      <c r="Q29" s="655">
        <f t="shared" si="14"/>
        <v>0</v>
      </c>
      <c r="R29" s="673">
        <f t="shared" si="7"/>
        <v>0</v>
      </c>
      <c r="S29" s="638"/>
      <c r="T29" s="616"/>
      <c r="U29" s="611"/>
      <c r="V29" s="611"/>
      <c r="W29" s="677"/>
      <c r="X29" s="611"/>
      <c r="Y29" s="611"/>
      <c r="Z29" s="611"/>
      <c r="AA29" s="611"/>
      <c r="AB29" s="611"/>
      <c r="AC29" s="611"/>
      <c r="AD29" s="611"/>
      <c r="AE29" s="611"/>
      <c r="AF29" s="611"/>
      <c r="AG29" s="611"/>
      <c r="AH29" s="611"/>
      <c r="AI29" s="611"/>
      <c r="AJ29" s="611"/>
      <c r="AK29" s="611"/>
      <c r="AL29" s="611"/>
      <c r="AM29" s="611"/>
      <c r="AN29" s="611"/>
      <c r="AO29" s="611"/>
      <c r="AP29" s="611"/>
      <c r="AQ29" s="611"/>
      <c r="AR29" s="611"/>
      <c r="AS29" s="611"/>
      <c r="AT29" s="611"/>
      <c r="AU29" s="611"/>
      <c r="AV29" s="611"/>
      <c r="AW29" s="611"/>
      <c r="AX29" s="611"/>
      <c r="AY29" s="611"/>
      <c r="AZ29" s="611"/>
      <c r="BA29" s="611"/>
      <c r="BB29" s="611"/>
      <c r="BC29" s="611"/>
      <c r="BD29" s="611"/>
      <c r="BE29" s="611"/>
      <c r="BF29" s="611"/>
      <c r="BG29" s="611"/>
      <c r="BH29" s="611"/>
      <c r="BI29" s="611"/>
      <c r="BJ29" s="611"/>
    </row>
    <row r="30" s="608" customFormat="1" hidden="1" spans="1:31">
      <c r="A30" s="525">
        <v>5</v>
      </c>
      <c r="B30" s="626"/>
      <c r="C30" s="624" t="s">
        <v>75</v>
      </c>
      <c r="D30" s="625"/>
      <c r="E30" s="640"/>
      <c r="F30" s="641" t="e">
        <f>VLOOKUP($E30,[1]基准价格!A:H,3,0)</f>
        <v>#N/A</v>
      </c>
      <c r="G30" s="641" t="e">
        <f>VLOOKUP($E30,[1]基准价格!A:H,4,0)</f>
        <v>#N/A</v>
      </c>
      <c r="H30" s="641" t="e">
        <f>IF(VLOOKUP($E30,[1]基准价格!A:E,5,0)=0,"",VLOOKUP($E30,[1]基准价格!A:E,5,0))</f>
        <v>#N/A</v>
      </c>
      <c r="I30" s="641" t="e">
        <f>VLOOKUP($E30,[1]基准价格!A:F,6,0)</f>
        <v>#N/A</v>
      </c>
      <c r="J30" s="647" t="e">
        <f>VLOOKUP($E30,[1]基准价格!A:G,7,0)</f>
        <v>#N/A</v>
      </c>
      <c r="K30" s="648"/>
      <c r="L30" s="633"/>
      <c r="M30" s="633"/>
      <c r="N30" s="625"/>
      <c r="O30" s="625"/>
      <c r="P30" s="655" t="e">
        <f t="shared" si="13"/>
        <v>#N/A</v>
      </c>
      <c r="Q30" s="655">
        <f t="shared" si="14"/>
        <v>0</v>
      </c>
      <c r="R30" s="673" t="e">
        <f t="shared" ref="R30:R33" si="15">Q30-P30</f>
        <v>#N/A</v>
      </c>
      <c r="S30" s="638"/>
      <c r="T30" s="616"/>
      <c r="U30" s="611"/>
      <c r="V30" s="611"/>
      <c r="W30" s="611"/>
      <c r="X30" s="611"/>
      <c r="Y30" s="611"/>
      <c r="Z30" s="611"/>
      <c r="AA30" s="611"/>
      <c r="AB30" s="611"/>
      <c r="AC30" s="611"/>
      <c r="AD30" s="611"/>
      <c r="AE30" s="611"/>
    </row>
    <row r="31" s="608" customFormat="1" ht="11" hidden="1" spans="1:62">
      <c r="A31" s="525">
        <v>6</v>
      </c>
      <c r="B31" s="627"/>
      <c r="C31" s="627"/>
      <c r="D31" s="627"/>
      <c r="E31" s="642" t="s">
        <v>66</v>
      </c>
      <c r="F31" s="643"/>
      <c r="G31" s="643"/>
      <c r="H31" s="643"/>
      <c r="I31" s="643"/>
      <c r="J31" s="649"/>
      <c r="K31" s="648"/>
      <c r="L31" s="633"/>
      <c r="M31" s="633"/>
      <c r="N31" s="625"/>
      <c r="O31" s="625"/>
      <c r="P31" s="655">
        <f t="shared" si="13"/>
        <v>0</v>
      </c>
      <c r="Q31" s="655">
        <f t="shared" si="14"/>
        <v>0</v>
      </c>
      <c r="R31" s="673">
        <f t="shared" si="15"/>
        <v>0</v>
      </c>
      <c r="S31" s="638"/>
      <c r="T31" s="616"/>
      <c r="U31" s="611"/>
      <c r="V31" s="611"/>
      <c r="W31" s="677"/>
      <c r="X31" s="611"/>
      <c r="Y31" s="611"/>
      <c r="Z31" s="611"/>
      <c r="AA31" s="611"/>
      <c r="AB31" s="611"/>
      <c r="AC31" s="611"/>
      <c r="AD31" s="611"/>
      <c r="AE31" s="611"/>
      <c r="AF31" s="611"/>
      <c r="AG31" s="611"/>
      <c r="AH31" s="611"/>
      <c r="AI31" s="611"/>
      <c r="AJ31" s="611"/>
      <c r="AK31" s="611"/>
      <c r="AL31" s="611"/>
      <c r="AM31" s="611"/>
      <c r="AN31" s="611"/>
      <c r="AO31" s="611"/>
      <c r="AP31" s="611"/>
      <c r="AQ31" s="611"/>
      <c r="AR31" s="611"/>
      <c r="AS31" s="611"/>
      <c r="AT31" s="611"/>
      <c r="AU31" s="611"/>
      <c r="AV31" s="611"/>
      <c r="AW31" s="611"/>
      <c r="AX31" s="611"/>
      <c r="AY31" s="611"/>
      <c r="AZ31" s="611"/>
      <c r="BA31" s="611"/>
      <c r="BB31" s="611"/>
      <c r="BC31" s="611"/>
      <c r="BD31" s="611"/>
      <c r="BE31" s="611"/>
      <c r="BF31" s="611"/>
      <c r="BG31" s="611"/>
      <c r="BH31" s="611"/>
      <c r="BI31" s="611"/>
      <c r="BJ31" s="611"/>
    </row>
    <row r="32" s="608" customFormat="1" hidden="1" spans="1:31">
      <c r="A32" s="525">
        <v>7</v>
      </c>
      <c r="B32" s="624" t="s">
        <v>68</v>
      </c>
      <c r="C32" s="624" t="s">
        <v>73</v>
      </c>
      <c r="D32" s="625"/>
      <c r="E32" s="640"/>
      <c r="F32" s="641" t="e">
        <f>VLOOKUP($E32,[1]基准价格!A:H,3,0)</f>
        <v>#N/A</v>
      </c>
      <c r="G32" s="641" t="e">
        <f>VLOOKUP($E32,[1]基准价格!A:H,4,0)</f>
        <v>#N/A</v>
      </c>
      <c r="H32" s="641" t="e">
        <f>IF(VLOOKUP($E32,[1]基准价格!A:E,5,0)=0,"",VLOOKUP($E32,[1]基准价格!A:E,5,0))</f>
        <v>#N/A</v>
      </c>
      <c r="I32" s="641" t="e">
        <f>VLOOKUP($E32,[1]基准价格!A:F,6,0)</f>
        <v>#N/A</v>
      </c>
      <c r="J32" s="647" t="e">
        <f>VLOOKUP($E32,[1]基准价格!A:G,7,0)</f>
        <v>#N/A</v>
      </c>
      <c r="K32" s="648"/>
      <c r="L32" s="633"/>
      <c r="M32" s="633"/>
      <c r="N32" s="625"/>
      <c r="O32" s="625"/>
      <c r="P32" s="655" t="e">
        <f t="shared" si="13"/>
        <v>#N/A</v>
      </c>
      <c r="Q32" s="655">
        <f t="shared" si="14"/>
        <v>0</v>
      </c>
      <c r="R32" s="673" t="e">
        <f t="shared" si="15"/>
        <v>#N/A</v>
      </c>
      <c r="S32" s="638"/>
      <c r="T32" s="616"/>
      <c r="U32" s="611"/>
      <c r="V32" s="611"/>
      <c r="W32" s="611"/>
      <c r="X32" s="611"/>
      <c r="Y32" s="611"/>
      <c r="Z32" s="611"/>
      <c r="AA32" s="611"/>
      <c r="AB32" s="611"/>
      <c r="AC32" s="611"/>
      <c r="AD32" s="611"/>
      <c r="AE32" s="611"/>
    </row>
    <row r="33" s="608" customFormat="1" ht="11" hidden="1" spans="1:62">
      <c r="A33" s="525">
        <v>8</v>
      </c>
      <c r="B33" s="626"/>
      <c r="C33" s="627"/>
      <c r="D33" s="627"/>
      <c r="E33" s="642" t="s">
        <v>66</v>
      </c>
      <c r="F33" s="643"/>
      <c r="G33" s="643"/>
      <c r="H33" s="643"/>
      <c r="I33" s="643"/>
      <c r="J33" s="649"/>
      <c r="K33" s="648"/>
      <c r="L33" s="633"/>
      <c r="M33" s="633"/>
      <c r="N33" s="625"/>
      <c r="O33" s="625"/>
      <c r="P33" s="655">
        <f t="shared" si="13"/>
        <v>0</v>
      </c>
      <c r="Q33" s="655">
        <f t="shared" si="14"/>
        <v>0</v>
      </c>
      <c r="R33" s="673">
        <f t="shared" si="15"/>
        <v>0</v>
      </c>
      <c r="S33" s="638"/>
      <c r="T33" s="616"/>
      <c r="U33" s="611"/>
      <c r="V33" s="611"/>
      <c r="W33" s="677"/>
      <c r="X33" s="611"/>
      <c r="Y33" s="611"/>
      <c r="Z33" s="611"/>
      <c r="AA33" s="611"/>
      <c r="AB33" s="611"/>
      <c r="AC33" s="611"/>
      <c r="AD33" s="611"/>
      <c r="AE33" s="611"/>
      <c r="AF33" s="611"/>
      <c r="AG33" s="611"/>
      <c r="AH33" s="611"/>
      <c r="AI33" s="611"/>
      <c r="AJ33" s="611"/>
      <c r="AK33" s="611"/>
      <c r="AL33" s="611"/>
      <c r="AM33" s="611"/>
      <c r="AN33" s="611"/>
      <c r="AO33" s="611"/>
      <c r="AP33" s="611"/>
      <c r="AQ33" s="611"/>
      <c r="AR33" s="611"/>
      <c r="AS33" s="611"/>
      <c r="AT33" s="611"/>
      <c r="AU33" s="611"/>
      <c r="AV33" s="611"/>
      <c r="AW33" s="611"/>
      <c r="AX33" s="611"/>
      <c r="AY33" s="611"/>
      <c r="AZ33" s="611"/>
      <c r="BA33" s="611"/>
      <c r="BB33" s="611"/>
      <c r="BC33" s="611"/>
      <c r="BD33" s="611"/>
      <c r="BE33" s="611"/>
      <c r="BF33" s="611"/>
      <c r="BG33" s="611"/>
      <c r="BH33" s="611"/>
      <c r="BI33" s="611"/>
      <c r="BJ33" s="611"/>
    </row>
    <row r="34" s="608" customFormat="1" hidden="1" spans="1:31">
      <c r="A34" s="525">
        <v>9</v>
      </c>
      <c r="B34" s="626"/>
      <c r="C34" s="624" t="s">
        <v>74</v>
      </c>
      <c r="D34" s="625"/>
      <c r="E34" s="640"/>
      <c r="F34" s="641" t="e">
        <f>VLOOKUP($E34,[1]基准价格!A:H,3,0)</f>
        <v>#N/A</v>
      </c>
      <c r="G34" s="641" t="e">
        <f>VLOOKUP($E34,[1]基准价格!A:H,4,0)</f>
        <v>#N/A</v>
      </c>
      <c r="H34" s="641" t="e">
        <f>IF(VLOOKUP($E34,[1]基准价格!A:E,5,0)=0,"",VLOOKUP($E34,[1]基准价格!A:E,5,0))</f>
        <v>#N/A</v>
      </c>
      <c r="I34" s="641" t="e">
        <f>VLOOKUP($E34,[1]基准价格!A:F,6,0)</f>
        <v>#N/A</v>
      </c>
      <c r="J34" s="647" t="e">
        <f>VLOOKUP($E34,[1]基准价格!A:G,7,0)</f>
        <v>#N/A</v>
      </c>
      <c r="K34" s="648"/>
      <c r="L34" s="633"/>
      <c r="M34" s="633"/>
      <c r="N34" s="625"/>
      <c r="O34" s="625"/>
      <c r="P34" s="655" t="e">
        <f t="shared" si="13"/>
        <v>#N/A</v>
      </c>
      <c r="Q34" s="655">
        <f t="shared" si="14"/>
        <v>0</v>
      </c>
      <c r="R34" s="673" t="e">
        <f t="shared" ref="R34:R37" si="16">Q34-P34</f>
        <v>#N/A</v>
      </c>
      <c r="S34" s="638"/>
      <c r="T34" s="616"/>
      <c r="U34" s="611"/>
      <c r="V34" s="611"/>
      <c r="W34" s="611"/>
      <c r="X34" s="611"/>
      <c r="Y34" s="611"/>
      <c r="Z34" s="611"/>
      <c r="AA34" s="611"/>
      <c r="AB34" s="611"/>
      <c r="AC34" s="611"/>
      <c r="AD34" s="611"/>
      <c r="AE34" s="611"/>
    </row>
    <row r="35" s="608" customFormat="1" ht="11" hidden="1" spans="1:62">
      <c r="A35" s="525">
        <v>10</v>
      </c>
      <c r="B35" s="626"/>
      <c r="C35" s="627"/>
      <c r="D35" s="627"/>
      <c r="E35" s="642" t="s">
        <v>66</v>
      </c>
      <c r="F35" s="643"/>
      <c r="G35" s="643"/>
      <c r="H35" s="643"/>
      <c r="I35" s="643"/>
      <c r="J35" s="649"/>
      <c r="K35" s="648"/>
      <c r="L35" s="633"/>
      <c r="M35" s="633"/>
      <c r="N35" s="625"/>
      <c r="O35" s="625"/>
      <c r="P35" s="655">
        <f t="shared" si="13"/>
        <v>0</v>
      </c>
      <c r="Q35" s="655">
        <f t="shared" si="14"/>
        <v>0</v>
      </c>
      <c r="R35" s="673">
        <f t="shared" si="16"/>
        <v>0</v>
      </c>
      <c r="S35" s="638"/>
      <c r="T35" s="616"/>
      <c r="U35" s="611"/>
      <c r="V35" s="611"/>
      <c r="W35" s="677"/>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1"/>
      <c r="AY35" s="611"/>
      <c r="AZ35" s="611"/>
      <c r="BA35" s="611"/>
      <c r="BB35" s="611"/>
      <c r="BC35" s="611"/>
      <c r="BD35" s="611"/>
      <c r="BE35" s="611"/>
      <c r="BF35" s="611"/>
      <c r="BG35" s="611"/>
      <c r="BH35" s="611"/>
      <c r="BI35" s="611"/>
      <c r="BJ35" s="611"/>
    </row>
    <row r="36" s="608" customFormat="1" hidden="1" spans="1:31">
      <c r="A36" s="525">
        <v>11</v>
      </c>
      <c r="B36" s="626"/>
      <c r="C36" s="624" t="s">
        <v>73</v>
      </c>
      <c r="D36" s="625"/>
      <c r="E36" s="640"/>
      <c r="F36" s="641" t="e">
        <f>VLOOKUP($E36,[1]基准价格!A:H,3,0)</f>
        <v>#N/A</v>
      </c>
      <c r="G36" s="641" t="e">
        <f>VLOOKUP($E36,[1]基准价格!A:H,4,0)</f>
        <v>#N/A</v>
      </c>
      <c r="H36" s="641" t="e">
        <f>IF(VLOOKUP($E36,[1]基准价格!A:E,5,0)=0,"",VLOOKUP($E36,[1]基准价格!A:E,5,0))</f>
        <v>#N/A</v>
      </c>
      <c r="I36" s="641" t="e">
        <f>VLOOKUP($E36,[1]基准价格!A:F,6,0)</f>
        <v>#N/A</v>
      </c>
      <c r="J36" s="647" t="e">
        <f>VLOOKUP($E36,[1]基准价格!A:G,7,0)</f>
        <v>#N/A</v>
      </c>
      <c r="K36" s="648"/>
      <c r="L36" s="633"/>
      <c r="M36" s="633"/>
      <c r="N36" s="625"/>
      <c r="O36" s="625"/>
      <c r="P36" s="655" t="e">
        <f t="shared" si="13"/>
        <v>#N/A</v>
      </c>
      <c r="Q36" s="655">
        <f t="shared" si="14"/>
        <v>0</v>
      </c>
      <c r="R36" s="673" t="e">
        <f t="shared" si="16"/>
        <v>#N/A</v>
      </c>
      <c r="S36" s="638"/>
      <c r="T36" s="616"/>
      <c r="U36" s="611"/>
      <c r="V36" s="611"/>
      <c r="W36" s="611"/>
      <c r="X36" s="611"/>
      <c r="Y36" s="611"/>
      <c r="Z36" s="611"/>
      <c r="AA36" s="611"/>
      <c r="AB36" s="611"/>
      <c r="AC36" s="611"/>
      <c r="AD36" s="611"/>
      <c r="AE36" s="611"/>
    </row>
    <row r="37" s="608" customFormat="1" ht="11" hidden="1" spans="1:62">
      <c r="A37" s="525">
        <v>12</v>
      </c>
      <c r="B37" s="627"/>
      <c r="C37" s="627"/>
      <c r="D37" s="627"/>
      <c r="E37" s="642" t="s">
        <v>66</v>
      </c>
      <c r="F37" s="643"/>
      <c r="G37" s="643"/>
      <c r="H37" s="643"/>
      <c r="I37" s="643"/>
      <c r="J37" s="649"/>
      <c r="K37" s="648"/>
      <c r="L37" s="633"/>
      <c r="M37" s="633"/>
      <c r="N37" s="625"/>
      <c r="O37" s="625"/>
      <c r="P37" s="655">
        <f t="shared" si="13"/>
        <v>0</v>
      </c>
      <c r="Q37" s="655">
        <f t="shared" si="14"/>
        <v>0</v>
      </c>
      <c r="R37" s="673">
        <f t="shared" si="16"/>
        <v>0</v>
      </c>
      <c r="S37" s="638"/>
      <c r="T37" s="616"/>
      <c r="U37" s="611"/>
      <c r="V37" s="611"/>
      <c r="W37" s="677"/>
      <c r="X37" s="611"/>
      <c r="Y37" s="611"/>
      <c r="Z37" s="611"/>
      <c r="AA37" s="611"/>
      <c r="AB37" s="611"/>
      <c r="AC37" s="611"/>
      <c r="AD37" s="611"/>
      <c r="AE37" s="611"/>
      <c r="AF37" s="611"/>
      <c r="AG37" s="611"/>
      <c r="AH37" s="611"/>
      <c r="AI37" s="611"/>
      <c r="AJ37" s="611"/>
      <c r="AK37" s="611"/>
      <c r="AL37" s="611"/>
      <c r="AM37" s="611"/>
      <c r="AN37" s="611"/>
      <c r="AO37" s="611"/>
      <c r="AP37" s="611"/>
      <c r="AQ37" s="611"/>
      <c r="AR37" s="611"/>
      <c r="AS37" s="611"/>
      <c r="AT37" s="611"/>
      <c r="AU37" s="611"/>
      <c r="AV37" s="611"/>
      <c r="AW37" s="611"/>
      <c r="AX37" s="611"/>
      <c r="AY37" s="611"/>
      <c r="AZ37" s="611"/>
      <c r="BA37" s="611"/>
      <c r="BB37" s="611"/>
      <c r="BC37" s="611"/>
      <c r="BD37" s="611"/>
      <c r="BE37" s="611"/>
      <c r="BF37" s="611"/>
      <c r="BG37" s="611"/>
      <c r="BH37" s="611"/>
      <c r="BI37" s="611"/>
      <c r="BJ37" s="611"/>
    </row>
    <row r="38" s="608" customFormat="1" hidden="1" spans="1:31">
      <c r="A38" s="525">
        <v>13</v>
      </c>
      <c r="B38" s="624" t="s">
        <v>70</v>
      </c>
      <c r="C38" s="624" t="s">
        <v>75</v>
      </c>
      <c r="D38" s="625"/>
      <c r="E38" s="640"/>
      <c r="F38" s="641" t="e">
        <f>VLOOKUP($E38,[1]基准价格!A:H,3,0)</f>
        <v>#N/A</v>
      </c>
      <c r="G38" s="641" t="e">
        <f>VLOOKUP($E38,[1]基准价格!A:H,4,0)</f>
        <v>#N/A</v>
      </c>
      <c r="H38" s="641" t="e">
        <f>IF(VLOOKUP($E38,[1]基准价格!A:E,5,0)=0,"",VLOOKUP($E38,[1]基准价格!A:E,5,0))</f>
        <v>#N/A</v>
      </c>
      <c r="I38" s="641" t="e">
        <f>VLOOKUP($E38,[1]基准价格!A:F,6,0)</f>
        <v>#N/A</v>
      </c>
      <c r="J38" s="647" t="e">
        <f>VLOOKUP($E38,[1]基准价格!A:G,7,0)</f>
        <v>#N/A</v>
      </c>
      <c r="K38" s="648"/>
      <c r="L38" s="633"/>
      <c r="M38" s="633"/>
      <c r="N38" s="625"/>
      <c r="O38" s="625"/>
      <c r="P38" s="655" t="e">
        <f t="shared" si="13"/>
        <v>#N/A</v>
      </c>
      <c r="Q38" s="655">
        <f t="shared" si="14"/>
        <v>0</v>
      </c>
      <c r="R38" s="673" t="e">
        <f t="shared" ref="R38" si="17">Q38-P38</f>
        <v>#N/A</v>
      </c>
      <c r="S38" s="638"/>
      <c r="T38" s="616"/>
      <c r="U38" s="611"/>
      <c r="V38" s="611"/>
      <c r="W38" s="611"/>
      <c r="X38" s="611"/>
      <c r="Y38" s="611"/>
      <c r="Z38" s="611"/>
      <c r="AA38" s="611"/>
      <c r="AB38" s="611"/>
      <c r="AC38" s="611"/>
      <c r="AD38" s="611"/>
      <c r="AE38" s="611"/>
    </row>
    <row r="39" s="608" customFormat="1" ht="11" hidden="1" spans="1:62">
      <c r="A39" s="525">
        <v>14</v>
      </c>
      <c r="B39" s="627"/>
      <c r="C39" s="627"/>
      <c r="D39" s="627"/>
      <c r="E39" s="642" t="s">
        <v>66</v>
      </c>
      <c r="F39" s="643"/>
      <c r="G39" s="643"/>
      <c r="H39" s="643"/>
      <c r="I39" s="643"/>
      <c r="J39" s="649"/>
      <c r="K39" s="648"/>
      <c r="L39" s="633"/>
      <c r="M39" s="633"/>
      <c r="N39" s="625"/>
      <c r="O39" s="625"/>
      <c r="P39" s="655">
        <f t="shared" ref="P39" si="18">N39*L39*J39</f>
        <v>0</v>
      </c>
      <c r="Q39" s="655">
        <f t="shared" ref="Q39" si="19">K39*M39*O39</f>
        <v>0</v>
      </c>
      <c r="R39" s="673">
        <f t="shared" ref="R39" si="20">Q39-P39</f>
        <v>0</v>
      </c>
      <c r="S39" s="638"/>
      <c r="T39" s="616"/>
      <c r="U39" s="611"/>
      <c r="V39" s="611"/>
      <c r="W39" s="677"/>
      <c r="X39" s="611"/>
      <c r="Y39" s="611"/>
      <c r="Z39" s="611"/>
      <c r="AA39" s="611"/>
      <c r="AB39" s="611"/>
      <c r="AC39" s="611"/>
      <c r="AD39" s="611"/>
      <c r="AE39" s="611"/>
      <c r="AF39" s="611"/>
      <c r="AG39" s="611"/>
      <c r="AH39" s="611"/>
      <c r="AI39" s="611"/>
      <c r="AJ39" s="611"/>
      <c r="AK39" s="611"/>
      <c r="AL39" s="611"/>
      <c r="AM39" s="611"/>
      <c r="AN39" s="611"/>
      <c r="AO39" s="611"/>
      <c r="AP39" s="611"/>
      <c r="AQ39" s="611"/>
      <c r="AR39" s="611"/>
      <c r="AS39" s="611"/>
      <c r="AT39" s="611"/>
      <c r="AU39" s="611"/>
      <c r="AV39" s="611"/>
      <c r="AW39" s="611"/>
      <c r="AX39" s="611"/>
      <c r="AY39" s="611"/>
      <c r="AZ39" s="611"/>
      <c r="BA39" s="611"/>
      <c r="BB39" s="611"/>
      <c r="BC39" s="611"/>
      <c r="BD39" s="611"/>
      <c r="BE39" s="611"/>
      <c r="BF39" s="611"/>
      <c r="BG39" s="611"/>
      <c r="BH39" s="611"/>
      <c r="BI39" s="611"/>
      <c r="BJ39" s="611"/>
    </row>
    <row r="40" s="608" customFormat="1" hidden="1" spans="1:31">
      <c r="A40" s="630" t="s">
        <v>71</v>
      </c>
      <c r="B40" s="631"/>
      <c r="C40" s="631"/>
      <c r="D40" s="631"/>
      <c r="E40" s="631"/>
      <c r="F40" s="631"/>
      <c r="G40" s="631"/>
      <c r="H40" s="631"/>
      <c r="I40" s="631"/>
      <c r="J40" s="631"/>
      <c r="K40" s="631"/>
      <c r="L40" s="631"/>
      <c r="M40" s="631"/>
      <c r="N40" s="657"/>
      <c r="O40" s="627"/>
      <c r="P40" s="656"/>
      <c r="Q40" s="656">
        <f>SUM(Q26:Q39)</f>
        <v>0</v>
      </c>
      <c r="R40" s="673">
        <f t="shared" si="7"/>
        <v>0</v>
      </c>
      <c r="S40" s="637"/>
      <c r="T40" s="615"/>
      <c r="U40" s="611"/>
      <c r="V40" s="611"/>
      <c r="W40" s="678"/>
      <c r="X40" s="611"/>
      <c r="Y40" s="611"/>
      <c r="Z40" s="611"/>
      <c r="AA40" s="611"/>
      <c r="AB40" s="611"/>
      <c r="AC40" s="611"/>
      <c r="AD40" s="611"/>
      <c r="AE40" s="611"/>
    </row>
    <row r="41" s="608" customFormat="1" hidden="1" spans="1:31">
      <c r="A41" s="622" t="s">
        <v>76</v>
      </c>
      <c r="B41" s="623"/>
      <c r="C41" s="623"/>
      <c r="D41" s="623"/>
      <c r="E41" s="623"/>
      <c r="F41" s="623"/>
      <c r="G41" s="623"/>
      <c r="H41" s="623"/>
      <c r="I41" s="623"/>
      <c r="J41" s="623"/>
      <c r="K41" s="623"/>
      <c r="L41" s="623"/>
      <c r="M41" s="623"/>
      <c r="N41" s="623"/>
      <c r="O41" s="623"/>
      <c r="P41" s="623"/>
      <c r="Q41" s="623"/>
      <c r="R41" s="623"/>
      <c r="S41" s="623"/>
      <c r="T41" s="672"/>
      <c r="U41" s="611"/>
      <c r="V41" s="611"/>
      <c r="W41" s="611"/>
      <c r="X41" s="611"/>
      <c r="Y41" s="611"/>
      <c r="Z41" s="611"/>
      <c r="AA41" s="611"/>
      <c r="AB41" s="611"/>
      <c r="AC41" s="611"/>
      <c r="AD41" s="611"/>
      <c r="AE41" s="611"/>
    </row>
    <row r="42" s="609" customFormat="1" ht="11" spans="1:20">
      <c r="A42" s="632">
        <v>1</v>
      </c>
      <c r="B42" s="625" t="s">
        <v>64</v>
      </c>
      <c r="C42" s="633" t="s">
        <v>6</v>
      </c>
      <c r="D42" s="625" t="s">
        <v>77</v>
      </c>
      <c r="E42" s="644"/>
      <c r="F42" s="643"/>
      <c r="G42" s="643"/>
      <c r="H42" s="643"/>
      <c r="I42" s="643"/>
      <c r="J42" s="649"/>
      <c r="K42" s="648"/>
      <c r="L42" s="633"/>
      <c r="M42" s="633"/>
      <c r="N42" s="625"/>
      <c r="O42" s="633"/>
      <c r="P42" s="658">
        <f>N42*L42*J42</f>
        <v>0</v>
      </c>
      <c r="Q42" s="658">
        <f t="shared" ref="Q42:Q57" si="21">K42*M42*O42</f>
        <v>0</v>
      </c>
      <c r="R42" s="673">
        <f t="shared" si="7"/>
        <v>0</v>
      </c>
      <c r="S42" s="674"/>
      <c r="T42" s="632"/>
    </row>
    <row r="43" s="608" customFormat="1" ht="21" spans="1:20">
      <c r="A43" s="525">
        <v>2</v>
      </c>
      <c r="B43" s="625" t="s">
        <v>78</v>
      </c>
      <c r="C43" s="634" t="s">
        <v>79</v>
      </c>
      <c r="D43" s="634" t="s">
        <v>80</v>
      </c>
      <c r="E43" s="644"/>
      <c r="F43" s="643" t="s">
        <v>81</v>
      </c>
      <c r="G43" s="643" t="s">
        <v>82</v>
      </c>
      <c r="H43" s="634" t="s">
        <v>80</v>
      </c>
      <c r="I43" s="643" t="s">
        <v>83</v>
      </c>
      <c r="J43" s="649"/>
      <c r="K43" s="650">
        <v>700</v>
      </c>
      <c r="L43" s="625"/>
      <c r="M43" s="634">
        <v>2</v>
      </c>
      <c r="N43" s="625"/>
      <c r="O43" s="634">
        <v>2</v>
      </c>
      <c r="P43" s="655">
        <f>N43*L43*J43</f>
        <v>0</v>
      </c>
      <c r="Q43" s="655">
        <f t="shared" si="21"/>
        <v>2800</v>
      </c>
      <c r="R43" s="675">
        <f t="shared" si="7"/>
        <v>2800</v>
      </c>
      <c r="S43" s="636" t="s">
        <v>84</v>
      </c>
      <c r="T43" s="495" t="s">
        <v>85</v>
      </c>
    </row>
    <row r="44" s="608" customFormat="1" ht="21" spans="1:20">
      <c r="A44" s="525">
        <v>3</v>
      </c>
      <c r="B44" s="625"/>
      <c r="C44" s="634" t="s">
        <v>79</v>
      </c>
      <c r="D44" s="634" t="s">
        <v>86</v>
      </c>
      <c r="E44" s="644"/>
      <c r="F44" s="643" t="s">
        <v>81</v>
      </c>
      <c r="G44" s="643" t="s">
        <v>82</v>
      </c>
      <c r="H44" s="634" t="s">
        <v>86</v>
      </c>
      <c r="I44" s="643" t="s">
        <v>83</v>
      </c>
      <c r="J44" s="649"/>
      <c r="K44" s="650">
        <v>700</v>
      </c>
      <c r="L44" s="625"/>
      <c r="M44" s="634">
        <v>6</v>
      </c>
      <c r="N44" s="625"/>
      <c r="O44" s="634">
        <v>2</v>
      </c>
      <c r="P44" s="655"/>
      <c r="Q44" s="655">
        <f t="shared" si="21"/>
        <v>8400</v>
      </c>
      <c r="R44" s="675"/>
      <c r="S44" s="636" t="s">
        <v>84</v>
      </c>
      <c r="T44" s="496"/>
    </row>
    <row r="45" s="608" customFormat="1" ht="21" spans="1:20">
      <c r="A45" s="525">
        <v>4</v>
      </c>
      <c r="B45" s="625"/>
      <c r="C45" s="634" t="s">
        <v>79</v>
      </c>
      <c r="D45" s="634" t="s">
        <v>87</v>
      </c>
      <c r="E45" s="644"/>
      <c r="F45" s="643" t="s">
        <v>81</v>
      </c>
      <c r="G45" s="643" t="s">
        <v>82</v>
      </c>
      <c r="H45" s="634" t="s">
        <v>87</v>
      </c>
      <c r="I45" s="643" t="s">
        <v>83</v>
      </c>
      <c r="J45" s="649"/>
      <c r="K45" s="650">
        <v>700</v>
      </c>
      <c r="L45" s="625"/>
      <c r="M45" s="634">
        <v>20</v>
      </c>
      <c r="N45" s="625"/>
      <c r="O45" s="634">
        <v>4</v>
      </c>
      <c r="P45" s="655"/>
      <c r="Q45" s="655">
        <f t="shared" si="21"/>
        <v>56000</v>
      </c>
      <c r="R45" s="675"/>
      <c r="S45" s="636" t="s">
        <v>88</v>
      </c>
      <c r="T45" s="496"/>
    </row>
    <row r="46" s="608" customFormat="1" ht="11" spans="1:20">
      <c r="A46" s="525">
        <v>5</v>
      </c>
      <c r="B46" s="625"/>
      <c r="C46" s="634" t="s">
        <v>89</v>
      </c>
      <c r="D46" s="634" t="s">
        <v>90</v>
      </c>
      <c r="E46" s="644"/>
      <c r="F46" s="643" t="s">
        <v>81</v>
      </c>
      <c r="G46" s="643" t="s">
        <v>82</v>
      </c>
      <c r="H46" s="634" t="s">
        <v>90</v>
      </c>
      <c r="I46" s="643" t="s">
        <v>83</v>
      </c>
      <c r="J46" s="649"/>
      <c r="K46" s="650">
        <v>60</v>
      </c>
      <c r="L46" s="625"/>
      <c r="M46" s="634">
        <v>2</v>
      </c>
      <c r="N46" s="625"/>
      <c r="O46" s="634">
        <v>2</v>
      </c>
      <c r="P46" s="655"/>
      <c r="Q46" s="655">
        <f t="shared" si="21"/>
        <v>240</v>
      </c>
      <c r="R46" s="675"/>
      <c r="S46" s="636"/>
      <c r="T46" s="496"/>
    </row>
    <row r="47" s="608" customFormat="1" ht="21" spans="1:20">
      <c r="A47" s="525">
        <v>6</v>
      </c>
      <c r="B47" s="625"/>
      <c r="C47" s="634" t="s">
        <v>89</v>
      </c>
      <c r="D47" s="634" t="s">
        <v>91</v>
      </c>
      <c r="E47" s="644"/>
      <c r="F47" s="643" t="s">
        <v>81</v>
      </c>
      <c r="G47" s="643" t="s">
        <v>82</v>
      </c>
      <c r="H47" s="634" t="s">
        <v>91</v>
      </c>
      <c r="I47" s="643" t="s">
        <v>92</v>
      </c>
      <c r="J47" s="649"/>
      <c r="K47" s="650">
        <v>60</v>
      </c>
      <c r="L47" s="625"/>
      <c r="M47" s="634">
        <v>6</v>
      </c>
      <c r="N47" s="625"/>
      <c r="O47" s="634">
        <v>2</v>
      </c>
      <c r="P47" s="655"/>
      <c r="Q47" s="655">
        <f t="shared" si="21"/>
        <v>720</v>
      </c>
      <c r="R47" s="675"/>
      <c r="S47" s="636"/>
      <c r="T47" s="496"/>
    </row>
    <row r="48" s="608" customFormat="1" ht="11" spans="1:20">
      <c r="A48" s="525">
        <v>7</v>
      </c>
      <c r="B48" s="625"/>
      <c r="C48" s="634" t="s">
        <v>89</v>
      </c>
      <c r="D48" s="634" t="s">
        <v>87</v>
      </c>
      <c r="E48" s="644"/>
      <c r="F48" s="643" t="s">
        <v>81</v>
      </c>
      <c r="G48" s="643" t="s">
        <v>82</v>
      </c>
      <c r="H48" s="634" t="s">
        <v>87</v>
      </c>
      <c r="I48" s="643" t="s">
        <v>92</v>
      </c>
      <c r="J48" s="649"/>
      <c r="K48" s="650">
        <v>60</v>
      </c>
      <c r="L48" s="625"/>
      <c r="M48" s="634">
        <v>20</v>
      </c>
      <c r="N48" s="625"/>
      <c r="O48" s="634">
        <v>4</v>
      </c>
      <c r="P48" s="655"/>
      <c r="Q48" s="655">
        <f t="shared" si="21"/>
        <v>4800</v>
      </c>
      <c r="R48" s="675"/>
      <c r="T48" s="496"/>
    </row>
    <row r="49" s="608" customFormat="1" ht="11" spans="1:20">
      <c r="A49" s="525">
        <v>8</v>
      </c>
      <c r="B49" s="625"/>
      <c r="C49" s="634" t="s">
        <v>93</v>
      </c>
      <c r="D49" s="635">
        <v>44574</v>
      </c>
      <c r="E49" s="644"/>
      <c r="F49" s="643" t="s">
        <v>93</v>
      </c>
      <c r="G49" s="643" t="s">
        <v>94</v>
      </c>
      <c r="H49" s="643" t="s">
        <v>95</v>
      </c>
      <c r="I49" s="643" t="s">
        <v>96</v>
      </c>
      <c r="J49" s="649"/>
      <c r="K49" s="648">
        <v>1800</v>
      </c>
      <c r="L49" s="625"/>
      <c r="M49" s="625">
        <v>1</v>
      </c>
      <c r="N49" s="625"/>
      <c r="O49" s="625">
        <v>1</v>
      </c>
      <c r="P49" s="655"/>
      <c r="Q49" s="655">
        <f t="shared" si="21"/>
        <v>1800</v>
      </c>
      <c r="R49" s="675"/>
      <c r="S49" s="636"/>
      <c r="T49" s="496"/>
    </row>
    <row r="50" s="608" customFormat="1" ht="11" spans="1:20">
      <c r="A50" s="525">
        <v>9</v>
      </c>
      <c r="B50" s="625"/>
      <c r="C50" s="625" t="s">
        <v>97</v>
      </c>
      <c r="D50" s="625" t="s">
        <v>97</v>
      </c>
      <c r="E50" s="644"/>
      <c r="F50" s="643" t="s">
        <v>98</v>
      </c>
      <c r="G50" s="643" t="s">
        <v>99</v>
      </c>
      <c r="H50" s="643" t="s">
        <v>100</v>
      </c>
      <c r="I50" s="643" t="s">
        <v>83</v>
      </c>
      <c r="J50" s="649"/>
      <c r="K50" s="648">
        <v>500</v>
      </c>
      <c r="L50" s="625"/>
      <c r="M50" s="625">
        <v>13</v>
      </c>
      <c r="N50" s="625"/>
      <c r="O50" s="625">
        <v>1</v>
      </c>
      <c r="P50" s="655"/>
      <c r="Q50" s="655">
        <f t="shared" si="21"/>
        <v>6500</v>
      </c>
      <c r="R50" s="675"/>
      <c r="S50" s="636" t="s">
        <v>101</v>
      </c>
      <c r="T50" s="496"/>
    </row>
    <row r="51" s="608" customFormat="1" ht="11" spans="1:20">
      <c r="A51" s="525">
        <v>10</v>
      </c>
      <c r="B51" s="625"/>
      <c r="C51" s="625" t="s">
        <v>97</v>
      </c>
      <c r="D51" s="625" t="s">
        <v>97</v>
      </c>
      <c r="E51" s="644"/>
      <c r="F51" s="643" t="s">
        <v>98</v>
      </c>
      <c r="G51" s="643" t="s">
        <v>99</v>
      </c>
      <c r="H51" s="643" t="s">
        <v>100</v>
      </c>
      <c r="I51" s="643" t="s">
        <v>83</v>
      </c>
      <c r="J51" s="649"/>
      <c r="K51" s="648">
        <v>400</v>
      </c>
      <c r="L51" s="625"/>
      <c r="M51" s="625">
        <v>84</v>
      </c>
      <c r="N51" s="625"/>
      <c r="O51" s="625">
        <v>1</v>
      </c>
      <c r="P51" s="655"/>
      <c r="Q51" s="655">
        <f t="shared" si="21"/>
        <v>33600</v>
      </c>
      <c r="R51" s="675"/>
      <c r="S51" s="636" t="s">
        <v>101</v>
      </c>
      <c r="T51" s="496"/>
    </row>
    <row r="52" s="608" customFormat="1" ht="11" spans="1:20">
      <c r="A52" s="525">
        <v>11</v>
      </c>
      <c r="B52" s="625"/>
      <c r="C52" s="625" t="s">
        <v>97</v>
      </c>
      <c r="D52" s="625" t="s">
        <v>97</v>
      </c>
      <c r="E52" s="644"/>
      <c r="F52" s="643" t="s">
        <v>98</v>
      </c>
      <c r="G52" s="643" t="s">
        <v>99</v>
      </c>
      <c r="H52" s="643" t="s">
        <v>102</v>
      </c>
      <c r="I52" s="643" t="s">
        <v>103</v>
      </c>
      <c r="J52" s="649"/>
      <c r="K52" s="648">
        <v>50</v>
      </c>
      <c r="L52" s="625"/>
      <c r="M52" s="625">
        <v>237.5</v>
      </c>
      <c r="N52" s="625"/>
      <c r="O52" s="625">
        <v>1</v>
      </c>
      <c r="P52" s="655"/>
      <c r="Q52" s="655">
        <f t="shared" si="21"/>
        <v>11875</v>
      </c>
      <c r="R52" s="675"/>
      <c r="S52" s="636"/>
      <c r="T52" s="496"/>
    </row>
    <row r="53" s="608" customFormat="1" ht="11" spans="1:20">
      <c r="A53" s="525">
        <v>12</v>
      </c>
      <c r="B53" s="625"/>
      <c r="C53" s="625" t="s">
        <v>97</v>
      </c>
      <c r="D53" s="625" t="s">
        <v>97</v>
      </c>
      <c r="E53" s="644"/>
      <c r="F53" s="643" t="s">
        <v>98</v>
      </c>
      <c r="G53" s="643" t="s">
        <v>99</v>
      </c>
      <c r="H53" s="643" t="s">
        <v>104</v>
      </c>
      <c r="I53" s="643" t="s">
        <v>83</v>
      </c>
      <c r="J53" s="649"/>
      <c r="K53" s="648">
        <v>60</v>
      </c>
      <c r="L53" s="625"/>
      <c r="M53" s="625">
        <v>97</v>
      </c>
      <c r="N53" s="625"/>
      <c r="O53" s="625">
        <v>1</v>
      </c>
      <c r="P53" s="655"/>
      <c r="Q53" s="655">
        <f t="shared" si="21"/>
        <v>5820</v>
      </c>
      <c r="R53" s="675"/>
      <c r="S53" s="636" t="s">
        <v>105</v>
      </c>
      <c r="T53" s="496"/>
    </row>
    <row r="54" s="608" customFormat="1" ht="11" spans="1:20">
      <c r="A54" s="525">
        <v>13</v>
      </c>
      <c r="B54" s="625"/>
      <c r="C54" s="625" t="s">
        <v>97</v>
      </c>
      <c r="D54" s="625" t="s">
        <v>97</v>
      </c>
      <c r="E54" s="644"/>
      <c r="F54" s="643" t="s">
        <v>98</v>
      </c>
      <c r="G54" s="643" t="s">
        <v>99</v>
      </c>
      <c r="H54" s="643" t="s">
        <v>106</v>
      </c>
      <c r="I54" s="643" t="s">
        <v>83</v>
      </c>
      <c r="J54" s="649"/>
      <c r="K54" s="648">
        <v>500</v>
      </c>
      <c r="L54" s="625"/>
      <c r="M54" s="625">
        <v>33</v>
      </c>
      <c r="N54" s="625"/>
      <c r="O54" s="625">
        <v>1</v>
      </c>
      <c r="P54" s="655"/>
      <c r="Q54" s="655">
        <f t="shared" si="21"/>
        <v>16500</v>
      </c>
      <c r="R54" s="675"/>
      <c r="S54" s="636" t="s">
        <v>107</v>
      </c>
      <c r="T54" s="496"/>
    </row>
    <row r="55" s="608" customFormat="1" ht="11" spans="1:20">
      <c r="A55" s="525">
        <v>14</v>
      </c>
      <c r="B55" s="625"/>
      <c r="C55" s="625" t="s">
        <v>108</v>
      </c>
      <c r="D55" s="625" t="s">
        <v>108</v>
      </c>
      <c r="E55" s="644"/>
      <c r="F55" s="625" t="s">
        <v>108</v>
      </c>
      <c r="G55" s="625" t="s">
        <v>108</v>
      </c>
      <c r="H55" s="625" t="s">
        <v>108</v>
      </c>
      <c r="I55" s="643" t="s">
        <v>83</v>
      </c>
      <c r="J55" s="649"/>
      <c r="K55" s="648">
        <v>60</v>
      </c>
      <c r="L55" s="651" t="s">
        <v>83</v>
      </c>
      <c r="M55" s="625">
        <v>49</v>
      </c>
      <c r="N55" s="659" t="s">
        <v>109</v>
      </c>
      <c r="O55" s="525">
        <v>1</v>
      </c>
      <c r="P55" s="660" t="e">
        <f>K55*#REF!</f>
        <v>#REF!</v>
      </c>
      <c r="Q55" s="655">
        <f t="shared" si="21"/>
        <v>2940</v>
      </c>
      <c r="R55" s="675"/>
      <c r="S55" s="676" t="s">
        <v>110</v>
      </c>
      <c r="T55" s="496"/>
    </row>
    <row r="56" s="608" customFormat="1" ht="11" spans="1:20">
      <c r="A56" s="525">
        <v>15</v>
      </c>
      <c r="B56" s="625"/>
      <c r="C56" s="625" t="s">
        <v>108</v>
      </c>
      <c r="D56" s="625" t="s">
        <v>108</v>
      </c>
      <c r="E56" s="644"/>
      <c r="F56" s="625" t="s">
        <v>108</v>
      </c>
      <c r="G56" s="625" t="s">
        <v>108</v>
      </c>
      <c r="H56" s="625" t="s">
        <v>108</v>
      </c>
      <c r="I56" s="643" t="s">
        <v>83</v>
      </c>
      <c r="J56" s="649"/>
      <c r="K56" s="648">
        <v>30</v>
      </c>
      <c r="L56" s="651" t="s">
        <v>83</v>
      </c>
      <c r="M56" s="625">
        <v>67</v>
      </c>
      <c r="N56" s="659" t="s">
        <v>109</v>
      </c>
      <c r="O56" s="525">
        <v>1</v>
      </c>
      <c r="P56" s="660" t="e">
        <f>K56*#REF!</f>
        <v>#REF!</v>
      </c>
      <c r="Q56" s="655">
        <f t="shared" si="21"/>
        <v>2010</v>
      </c>
      <c r="R56" s="675"/>
      <c r="S56" s="676" t="s">
        <v>111</v>
      </c>
      <c r="T56" s="498"/>
    </row>
    <row r="57" s="608" customFormat="1" ht="11" spans="1:20">
      <c r="A57" s="525">
        <v>16</v>
      </c>
      <c r="B57" s="625"/>
      <c r="C57" s="625" t="s">
        <v>97</v>
      </c>
      <c r="D57" s="625" t="s">
        <v>112</v>
      </c>
      <c r="E57" s="644"/>
      <c r="F57" s="643" t="s">
        <v>113</v>
      </c>
      <c r="G57" s="643" t="s">
        <v>114</v>
      </c>
      <c r="H57" s="643" t="s">
        <v>114</v>
      </c>
      <c r="I57" s="643" t="s">
        <v>83</v>
      </c>
      <c r="J57" s="649"/>
      <c r="K57" s="648">
        <v>6500</v>
      </c>
      <c r="L57" s="625"/>
      <c r="M57" s="525">
        <v>1</v>
      </c>
      <c r="N57" s="625"/>
      <c r="O57" s="625">
        <v>1</v>
      </c>
      <c r="P57" s="655"/>
      <c r="Q57" s="655">
        <f t="shared" si="21"/>
        <v>6500</v>
      </c>
      <c r="R57" s="675"/>
      <c r="S57" s="636" t="s">
        <v>115</v>
      </c>
      <c r="T57" s="525" t="s">
        <v>116</v>
      </c>
    </row>
    <row r="58" s="608" customFormat="1" spans="1:20">
      <c r="A58" s="525">
        <v>17</v>
      </c>
      <c r="B58" s="625"/>
      <c r="C58" s="625"/>
      <c r="D58" s="625"/>
      <c r="E58" s="644"/>
      <c r="F58" s="643"/>
      <c r="G58" s="643"/>
      <c r="H58" s="643"/>
      <c r="I58" s="643"/>
      <c r="J58" s="649"/>
      <c r="K58" s="648"/>
      <c r="L58" s="625"/>
      <c r="M58" s="625"/>
      <c r="N58" s="625"/>
      <c r="O58" s="625"/>
      <c r="P58" s="655"/>
      <c r="Q58" s="655"/>
      <c r="R58" s="675"/>
      <c r="S58" s="636"/>
      <c r="T58" s="525"/>
    </row>
    <row r="59" s="608" customFormat="1" spans="1:20">
      <c r="A59" s="525">
        <v>18</v>
      </c>
      <c r="B59" s="625"/>
      <c r="C59" s="625"/>
      <c r="D59" s="625"/>
      <c r="E59" s="644"/>
      <c r="F59" s="643"/>
      <c r="G59" s="643"/>
      <c r="H59" s="643"/>
      <c r="I59" s="643"/>
      <c r="J59" s="649"/>
      <c r="K59" s="648"/>
      <c r="L59" s="625"/>
      <c r="M59" s="625"/>
      <c r="N59" s="625"/>
      <c r="O59" s="625"/>
      <c r="P59" s="655"/>
      <c r="Q59" s="655"/>
      <c r="R59" s="675"/>
      <c r="S59" s="636"/>
      <c r="T59" s="525"/>
    </row>
    <row r="60" s="608" customFormat="1" spans="1:20">
      <c r="A60" s="525">
        <v>19</v>
      </c>
      <c r="B60" s="625"/>
      <c r="C60" s="625"/>
      <c r="D60" s="625"/>
      <c r="E60" s="644"/>
      <c r="F60" s="643"/>
      <c r="G60" s="643"/>
      <c r="H60" s="643"/>
      <c r="I60" s="643"/>
      <c r="J60" s="649"/>
      <c r="K60" s="648"/>
      <c r="L60" s="625"/>
      <c r="M60" s="625"/>
      <c r="N60" s="625"/>
      <c r="O60" s="625"/>
      <c r="P60" s="655"/>
      <c r="Q60" s="655"/>
      <c r="R60" s="675"/>
      <c r="S60" s="636"/>
      <c r="T60" s="525"/>
    </row>
    <row r="61" s="608" customFormat="1" spans="1:20">
      <c r="A61" s="525">
        <v>20</v>
      </c>
      <c r="B61" s="625"/>
      <c r="C61" s="625"/>
      <c r="D61" s="625"/>
      <c r="E61" s="644"/>
      <c r="F61" s="643"/>
      <c r="G61" s="643"/>
      <c r="H61" s="643"/>
      <c r="I61" s="643"/>
      <c r="J61" s="649"/>
      <c r="K61" s="648"/>
      <c r="L61" s="625"/>
      <c r="M61" s="625"/>
      <c r="N61" s="625"/>
      <c r="O61" s="625"/>
      <c r="P61" s="655"/>
      <c r="Q61" s="655"/>
      <c r="R61" s="675"/>
      <c r="S61" s="636"/>
      <c r="T61" s="525"/>
    </row>
    <row r="62" s="608" customFormat="1" spans="1:20">
      <c r="A62" s="630" t="s">
        <v>71</v>
      </c>
      <c r="B62" s="631"/>
      <c r="C62" s="631"/>
      <c r="D62" s="631"/>
      <c r="E62" s="631"/>
      <c r="F62" s="631"/>
      <c r="G62" s="631"/>
      <c r="H62" s="631"/>
      <c r="I62" s="631"/>
      <c r="J62" s="631"/>
      <c r="K62" s="631"/>
      <c r="L62" s="631"/>
      <c r="M62" s="631"/>
      <c r="N62" s="657"/>
      <c r="O62" s="625"/>
      <c r="P62" s="655" t="e">
        <f>SUM(P42:P61)</f>
        <v>#REF!</v>
      </c>
      <c r="Q62" s="655">
        <f>SUM(Q42:Q61)</f>
        <v>160505</v>
      </c>
      <c r="R62" s="675" t="e">
        <f>Q62-P62</f>
        <v>#REF!</v>
      </c>
      <c r="S62" s="636"/>
      <c r="T62" s="525"/>
    </row>
    <row r="63" s="608" customFormat="1" spans="1:31">
      <c r="A63" s="636" t="s">
        <v>117</v>
      </c>
      <c r="B63" s="636"/>
      <c r="C63" s="636"/>
      <c r="D63" s="636"/>
      <c r="E63" s="636"/>
      <c r="F63" s="636"/>
      <c r="G63" s="636"/>
      <c r="H63" s="636"/>
      <c r="I63" s="636"/>
      <c r="J63" s="636"/>
      <c r="K63" s="636"/>
      <c r="L63" s="636"/>
      <c r="M63" s="636"/>
      <c r="N63" s="636"/>
      <c r="O63" s="636"/>
      <c r="P63" s="655">
        <v>0</v>
      </c>
      <c r="Q63" s="655">
        <f>Q24+Q40+Q62</f>
        <v>160505</v>
      </c>
      <c r="R63" s="673">
        <f>Q63-P63</f>
        <v>160505</v>
      </c>
      <c r="S63" s="638"/>
      <c r="T63" s="616"/>
      <c r="U63" s="611"/>
      <c r="V63" s="611"/>
      <c r="W63" s="611"/>
      <c r="X63" s="611"/>
      <c r="Y63" s="611"/>
      <c r="Z63" s="611"/>
      <c r="AA63" s="611"/>
      <c r="AB63" s="611"/>
      <c r="AC63" s="611"/>
      <c r="AD63" s="611"/>
      <c r="AE63" s="611"/>
    </row>
    <row r="64" s="608" customFormat="1" spans="1:31">
      <c r="A64" s="619" t="s">
        <v>118</v>
      </c>
      <c r="B64" s="620"/>
      <c r="C64" s="620"/>
      <c r="D64" s="620"/>
      <c r="E64" s="620"/>
      <c r="F64" s="620"/>
      <c r="G64" s="620"/>
      <c r="H64" s="620"/>
      <c r="I64" s="620"/>
      <c r="J64" s="620"/>
      <c r="K64" s="620"/>
      <c r="L64" s="620"/>
      <c r="M64" s="620"/>
      <c r="N64" s="620"/>
      <c r="O64" s="620"/>
      <c r="P64" s="620"/>
      <c r="Q64" s="620"/>
      <c r="R64" s="671"/>
      <c r="S64" s="671"/>
      <c r="T64" s="671"/>
      <c r="U64" s="611"/>
      <c r="V64" s="611"/>
      <c r="W64" s="611"/>
      <c r="X64" s="611"/>
      <c r="Y64" s="611"/>
      <c r="Z64" s="611"/>
      <c r="AA64" s="611"/>
      <c r="AB64" s="611"/>
      <c r="AC64" s="611"/>
      <c r="AD64" s="611"/>
      <c r="AE64" s="611"/>
    </row>
    <row r="65" ht="21" spans="1:20">
      <c r="A65" s="621" t="s">
        <v>43</v>
      </c>
      <c r="B65" s="621" t="s">
        <v>44</v>
      </c>
      <c r="C65" s="621" t="s">
        <v>45</v>
      </c>
      <c r="D65" s="621" t="s">
        <v>46</v>
      </c>
      <c r="E65" s="684" t="s">
        <v>47</v>
      </c>
      <c r="F65" s="621" t="s">
        <v>48</v>
      </c>
      <c r="G65" s="621" t="s">
        <v>49</v>
      </c>
      <c r="H65" s="621" t="s">
        <v>50</v>
      </c>
      <c r="I65" s="621" t="s">
        <v>51</v>
      </c>
      <c r="J65" s="645" t="s">
        <v>52</v>
      </c>
      <c r="K65" s="646" t="s">
        <v>53</v>
      </c>
      <c r="L65" s="621" t="s">
        <v>54</v>
      </c>
      <c r="M65" s="646" t="s">
        <v>55</v>
      </c>
      <c r="N65" s="621" t="s">
        <v>56</v>
      </c>
      <c r="O65" s="646" t="s">
        <v>57</v>
      </c>
      <c r="P65" s="654" t="s">
        <v>58</v>
      </c>
      <c r="Q65" s="646" t="s">
        <v>59</v>
      </c>
      <c r="R65" s="654" t="s">
        <v>60</v>
      </c>
      <c r="S65" s="654" t="s">
        <v>61</v>
      </c>
      <c r="T65" s="702" t="s">
        <v>62</v>
      </c>
    </row>
    <row r="66" s="610" customFormat="1" spans="1:20">
      <c r="A66" s="622" t="s">
        <v>119</v>
      </c>
      <c r="B66" s="623"/>
      <c r="C66" s="623"/>
      <c r="D66" s="623"/>
      <c r="E66" s="623"/>
      <c r="F66" s="623"/>
      <c r="G66" s="623"/>
      <c r="H66" s="623"/>
      <c r="I66" s="623"/>
      <c r="J66" s="623"/>
      <c r="K66" s="623"/>
      <c r="L66" s="623"/>
      <c r="M66" s="623"/>
      <c r="N66" s="623"/>
      <c r="O66" s="623"/>
      <c r="P66" s="623"/>
      <c r="Q66" s="623"/>
      <c r="R66" s="623"/>
      <c r="S66" s="623"/>
      <c r="T66" s="672"/>
    </row>
    <row r="67" s="608" customFormat="1" ht="21" spans="1:20">
      <c r="A67" s="525">
        <v>1</v>
      </c>
      <c r="B67" s="625" t="s">
        <v>120</v>
      </c>
      <c r="C67" s="525" t="s">
        <v>120</v>
      </c>
      <c r="D67" s="625" t="s">
        <v>121</v>
      </c>
      <c r="E67" s="685"/>
      <c r="F67" s="686" t="s">
        <v>113</v>
      </c>
      <c r="G67" s="686" t="s">
        <v>122</v>
      </c>
      <c r="H67" s="648" t="s">
        <v>123</v>
      </c>
      <c r="I67" s="643" t="s">
        <v>124</v>
      </c>
      <c r="J67" s="691"/>
      <c r="K67" s="525">
        <v>223863</v>
      </c>
      <c r="L67" s="625"/>
      <c r="M67" s="625">
        <v>1</v>
      </c>
      <c r="N67" s="625"/>
      <c r="O67" s="625">
        <v>1</v>
      </c>
      <c r="P67" s="655">
        <f>N67*L67*J67</f>
        <v>0</v>
      </c>
      <c r="Q67" s="655">
        <f>K67*M67*O67</f>
        <v>223863</v>
      </c>
      <c r="R67" s="675"/>
      <c r="S67" s="634"/>
      <c r="T67" s="525" t="s">
        <v>116</v>
      </c>
    </row>
    <row r="68" s="608" customFormat="1" ht="21" spans="1:20">
      <c r="A68" s="525">
        <v>2</v>
      </c>
      <c r="B68" s="625" t="s">
        <v>125</v>
      </c>
      <c r="C68" s="625" t="s">
        <v>125</v>
      </c>
      <c r="D68" s="625" t="s">
        <v>121</v>
      </c>
      <c r="E68" s="685"/>
      <c r="F68" s="686" t="s">
        <v>113</v>
      </c>
      <c r="G68" s="687" t="s">
        <v>122</v>
      </c>
      <c r="H68" s="688" t="s">
        <v>126</v>
      </c>
      <c r="I68" s="692" t="s">
        <v>124</v>
      </c>
      <c r="J68" s="693"/>
      <c r="K68" s="608">
        <v>27697</v>
      </c>
      <c r="L68" s="624"/>
      <c r="M68" s="624">
        <v>1</v>
      </c>
      <c r="N68" s="624"/>
      <c r="O68" s="624">
        <v>1</v>
      </c>
      <c r="P68" s="698">
        <f>N68*L68*J68</f>
        <v>0</v>
      </c>
      <c r="Q68" s="698">
        <f t="shared" ref="Q68:Q73" si="22">K68*M68*O68</f>
        <v>27697</v>
      </c>
      <c r="R68" s="675"/>
      <c r="S68" s="634"/>
      <c r="T68" s="525" t="s">
        <v>116</v>
      </c>
    </row>
    <row r="69" s="608" customFormat="1" ht="21" spans="1:20">
      <c r="A69" s="525">
        <v>4</v>
      </c>
      <c r="B69" s="625" t="s">
        <v>127</v>
      </c>
      <c r="C69" s="625" t="s">
        <v>127</v>
      </c>
      <c r="D69" s="525" t="s">
        <v>128</v>
      </c>
      <c r="E69" s="685"/>
      <c r="F69" s="686" t="s">
        <v>113</v>
      </c>
      <c r="G69" s="525" t="s">
        <v>129</v>
      </c>
      <c r="H69" s="686" t="s">
        <v>130</v>
      </c>
      <c r="I69" s="643" t="s">
        <v>124</v>
      </c>
      <c r="J69" s="691"/>
      <c r="K69" s="694">
        <v>1080</v>
      </c>
      <c r="L69" s="625"/>
      <c r="M69" s="625">
        <v>1</v>
      </c>
      <c r="N69" s="625"/>
      <c r="O69" s="625">
        <v>1</v>
      </c>
      <c r="P69" s="655">
        <f>N69*L69*J69</f>
        <v>0</v>
      </c>
      <c r="Q69" s="655">
        <f t="shared" si="22"/>
        <v>1080</v>
      </c>
      <c r="R69" s="675"/>
      <c r="S69" s="636"/>
      <c r="T69" s="495" t="s">
        <v>131</v>
      </c>
    </row>
    <row r="70" s="608" customFormat="1" ht="21" spans="1:20">
      <c r="A70" s="525">
        <v>5</v>
      </c>
      <c r="B70" s="625" t="s">
        <v>127</v>
      </c>
      <c r="C70" s="625" t="s">
        <v>127</v>
      </c>
      <c r="D70" s="525" t="s">
        <v>128</v>
      </c>
      <c r="E70" s="685"/>
      <c r="F70" s="686" t="s">
        <v>113</v>
      </c>
      <c r="G70" s="525" t="s">
        <v>129</v>
      </c>
      <c r="H70" s="686" t="s">
        <v>132</v>
      </c>
      <c r="I70" s="643" t="s">
        <v>124</v>
      </c>
      <c r="J70" s="691"/>
      <c r="K70" s="686">
        <v>423</v>
      </c>
      <c r="L70" s="625"/>
      <c r="M70" s="625">
        <v>1</v>
      </c>
      <c r="N70" s="625"/>
      <c r="O70" s="625">
        <v>1</v>
      </c>
      <c r="P70" s="655"/>
      <c r="Q70" s="655">
        <f t="shared" si="22"/>
        <v>423</v>
      </c>
      <c r="R70" s="675"/>
      <c r="S70" s="634"/>
      <c r="T70" s="496"/>
    </row>
    <row r="71" s="608" customFormat="1" ht="21" spans="1:20">
      <c r="A71" s="525">
        <v>6</v>
      </c>
      <c r="B71" s="625" t="s">
        <v>127</v>
      </c>
      <c r="C71" s="625" t="s">
        <v>127</v>
      </c>
      <c r="D71" s="525" t="s">
        <v>128</v>
      </c>
      <c r="E71" s="685"/>
      <c r="F71" s="686" t="s">
        <v>113</v>
      </c>
      <c r="G71" s="525" t="s">
        <v>129</v>
      </c>
      <c r="H71" s="686" t="s">
        <v>133</v>
      </c>
      <c r="I71" s="643" t="s">
        <v>124</v>
      </c>
      <c r="J71" s="691"/>
      <c r="K71" s="686">
        <v>556</v>
      </c>
      <c r="L71" s="625"/>
      <c r="M71" s="625">
        <v>1</v>
      </c>
      <c r="N71" s="625"/>
      <c r="O71" s="625">
        <v>1</v>
      </c>
      <c r="P71" s="655"/>
      <c r="Q71" s="655">
        <f t="shared" si="22"/>
        <v>556</v>
      </c>
      <c r="R71" s="675"/>
      <c r="S71" s="634"/>
      <c r="T71" s="496"/>
    </row>
    <row r="72" s="608" customFormat="1" ht="21" spans="1:20">
      <c r="A72" s="525">
        <v>7</v>
      </c>
      <c r="B72" s="625" t="s">
        <v>127</v>
      </c>
      <c r="C72" s="625" t="s">
        <v>127</v>
      </c>
      <c r="D72" s="525" t="s">
        <v>128</v>
      </c>
      <c r="E72" s="685"/>
      <c r="F72" s="686" t="s">
        <v>113</v>
      </c>
      <c r="G72" s="525" t="s">
        <v>129</v>
      </c>
      <c r="H72" s="686" t="s">
        <v>134</v>
      </c>
      <c r="I72" s="643" t="s">
        <v>124</v>
      </c>
      <c r="J72" s="691"/>
      <c r="K72" s="686">
        <v>737</v>
      </c>
      <c r="L72" s="625"/>
      <c r="M72" s="625">
        <v>1</v>
      </c>
      <c r="N72" s="625"/>
      <c r="O72" s="625">
        <v>1</v>
      </c>
      <c r="P72" s="655"/>
      <c r="Q72" s="655">
        <f t="shared" si="22"/>
        <v>737</v>
      </c>
      <c r="R72" s="675"/>
      <c r="S72" s="634"/>
      <c r="T72" s="496"/>
    </row>
    <row r="73" s="608" customFormat="1" ht="21" spans="1:20">
      <c r="A73" s="525">
        <v>8</v>
      </c>
      <c r="B73" s="625" t="s">
        <v>127</v>
      </c>
      <c r="C73" s="625" t="s">
        <v>127</v>
      </c>
      <c r="D73" s="525" t="s">
        <v>128</v>
      </c>
      <c r="E73" s="685"/>
      <c r="F73" s="686" t="s">
        <v>113</v>
      </c>
      <c r="G73" s="525" t="s">
        <v>129</v>
      </c>
      <c r="H73" s="686" t="s">
        <v>135</v>
      </c>
      <c r="I73" s="643" t="s">
        <v>124</v>
      </c>
      <c r="J73" s="691"/>
      <c r="K73" s="694">
        <v>1150</v>
      </c>
      <c r="L73" s="680"/>
      <c r="M73" s="625">
        <v>1</v>
      </c>
      <c r="N73" s="680"/>
      <c r="O73" s="625">
        <v>1</v>
      </c>
      <c r="P73" s="655"/>
      <c r="Q73" s="655">
        <f t="shared" si="22"/>
        <v>1150</v>
      </c>
      <c r="R73" s="675"/>
      <c r="S73" s="636"/>
      <c r="T73" s="498"/>
    </row>
    <row r="74" s="608" customFormat="1" ht="11" spans="1:20">
      <c r="A74" s="525">
        <v>9</v>
      </c>
      <c r="B74" s="679" t="s">
        <v>136</v>
      </c>
      <c r="C74" s="680" t="s">
        <v>136</v>
      </c>
      <c r="D74" s="680" t="s">
        <v>137</v>
      </c>
      <c r="E74" s="685"/>
      <c r="F74" s="680" t="s">
        <v>137</v>
      </c>
      <c r="G74" s="680" t="s">
        <v>138</v>
      </c>
      <c r="H74" s="680" t="s">
        <v>139</v>
      </c>
      <c r="I74" s="643" t="s">
        <v>124</v>
      </c>
      <c r="J74" s="691"/>
      <c r="K74" s="686">
        <v>880</v>
      </c>
      <c r="L74" s="680"/>
      <c r="M74" s="686">
        <v>10</v>
      </c>
      <c r="N74" s="680"/>
      <c r="O74" s="686">
        <v>1</v>
      </c>
      <c r="P74" s="655"/>
      <c r="Q74" s="655">
        <f t="shared" ref="Q74:Q111" si="23">K74*M74*O74</f>
        <v>8800</v>
      </c>
      <c r="R74" s="675"/>
      <c r="S74" s="636"/>
      <c r="T74" s="495" t="s">
        <v>140</v>
      </c>
    </row>
    <row r="75" s="608" customFormat="1" ht="11" spans="1:20">
      <c r="A75" s="525">
        <v>10</v>
      </c>
      <c r="B75" s="679" t="s">
        <v>136</v>
      </c>
      <c r="C75" s="680" t="s">
        <v>136</v>
      </c>
      <c r="D75" s="680" t="s">
        <v>137</v>
      </c>
      <c r="E75" s="685"/>
      <c r="F75" s="680" t="s">
        <v>137</v>
      </c>
      <c r="G75" s="680" t="s">
        <v>138</v>
      </c>
      <c r="H75" s="680" t="s">
        <v>141</v>
      </c>
      <c r="I75" s="643" t="s">
        <v>124</v>
      </c>
      <c r="J75" s="680"/>
      <c r="K75" s="686">
        <v>880</v>
      </c>
      <c r="L75" s="680"/>
      <c r="M75" s="686">
        <v>28</v>
      </c>
      <c r="N75" s="680"/>
      <c r="O75" s="686">
        <v>1</v>
      </c>
      <c r="P75" s="699"/>
      <c r="Q75" s="655">
        <f t="shared" si="23"/>
        <v>24640</v>
      </c>
      <c r="R75" s="675"/>
      <c r="S75" s="636"/>
      <c r="T75" s="496"/>
    </row>
    <row r="76" s="608" customFormat="1" ht="11" spans="1:20">
      <c r="A76" s="525">
        <v>11</v>
      </c>
      <c r="B76" s="679" t="s">
        <v>136</v>
      </c>
      <c r="C76" s="680" t="s">
        <v>136</v>
      </c>
      <c r="D76" s="680" t="s">
        <v>137</v>
      </c>
      <c r="E76" s="685"/>
      <c r="F76" s="680" t="s">
        <v>137</v>
      </c>
      <c r="G76" s="680" t="s">
        <v>138</v>
      </c>
      <c r="H76" s="680" t="s">
        <v>142</v>
      </c>
      <c r="I76" s="643" t="s">
        <v>124</v>
      </c>
      <c r="J76" s="680"/>
      <c r="K76" s="686">
        <v>880</v>
      </c>
      <c r="L76" s="680"/>
      <c r="M76" s="686">
        <v>40</v>
      </c>
      <c r="N76" s="680"/>
      <c r="O76" s="686">
        <v>1</v>
      </c>
      <c r="P76" s="699"/>
      <c r="Q76" s="655">
        <f t="shared" si="23"/>
        <v>35200</v>
      </c>
      <c r="R76" s="675"/>
      <c r="S76" s="636"/>
      <c r="T76" s="496"/>
    </row>
    <row r="77" s="608" customFormat="1" ht="11" spans="1:20">
      <c r="A77" s="525">
        <v>12</v>
      </c>
      <c r="B77" s="679" t="s">
        <v>136</v>
      </c>
      <c r="C77" s="680" t="s">
        <v>136</v>
      </c>
      <c r="D77" s="680" t="s">
        <v>137</v>
      </c>
      <c r="E77" s="685"/>
      <c r="F77" s="680" t="s">
        <v>137</v>
      </c>
      <c r="G77" s="680" t="s">
        <v>138</v>
      </c>
      <c r="H77" s="680" t="s">
        <v>143</v>
      </c>
      <c r="I77" s="643" t="s">
        <v>124</v>
      </c>
      <c r="J77" s="680"/>
      <c r="K77" s="686">
        <v>880</v>
      </c>
      <c r="L77" s="680"/>
      <c r="M77" s="686">
        <v>63</v>
      </c>
      <c r="N77" s="680"/>
      <c r="O77" s="686">
        <v>1</v>
      </c>
      <c r="P77" s="699"/>
      <c r="Q77" s="655">
        <f t="shared" si="23"/>
        <v>55440</v>
      </c>
      <c r="R77" s="675"/>
      <c r="S77" s="636"/>
      <c r="T77" s="496"/>
    </row>
    <row r="78" s="608" customFormat="1" ht="11" spans="1:20">
      <c r="A78" s="525">
        <v>13</v>
      </c>
      <c r="B78" s="679" t="s">
        <v>136</v>
      </c>
      <c r="C78" s="680" t="s">
        <v>136</v>
      </c>
      <c r="D78" s="680" t="s">
        <v>137</v>
      </c>
      <c r="E78" s="685"/>
      <c r="F78" s="680" t="s">
        <v>137</v>
      </c>
      <c r="G78" s="680" t="s">
        <v>138</v>
      </c>
      <c r="H78" s="680" t="s">
        <v>144</v>
      </c>
      <c r="I78" s="643" t="s">
        <v>124</v>
      </c>
      <c r="J78" s="680"/>
      <c r="K78" s="686">
        <v>880</v>
      </c>
      <c r="L78" s="680"/>
      <c r="M78" s="686">
        <v>117</v>
      </c>
      <c r="N78" s="680"/>
      <c r="O78" s="686">
        <v>1</v>
      </c>
      <c r="P78" s="699"/>
      <c r="Q78" s="655">
        <f t="shared" si="23"/>
        <v>102960</v>
      </c>
      <c r="R78" s="675"/>
      <c r="S78" s="636"/>
      <c r="T78" s="496"/>
    </row>
    <row r="79" s="608" customFormat="1" ht="11" spans="1:20">
      <c r="A79" s="525">
        <v>14</v>
      </c>
      <c r="B79" s="679" t="s">
        <v>136</v>
      </c>
      <c r="C79" s="680" t="s">
        <v>136</v>
      </c>
      <c r="D79" s="680" t="s">
        <v>137</v>
      </c>
      <c r="E79" s="685"/>
      <c r="F79" s="680" t="s">
        <v>137</v>
      </c>
      <c r="G79" s="680" t="s">
        <v>138</v>
      </c>
      <c r="H79" s="680" t="s">
        <v>145</v>
      </c>
      <c r="I79" s="643" t="s">
        <v>124</v>
      </c>
      <c r="J79" s="680"/>
      <c r="K79" s="686">
        <v>880</v>
      </c>
      <c r="L79" s="680"/>
      <c r="M79" s="686">
        <v>144</v>
      </c>
      <c r="N79" s="680"/>
      <c r="O79" s="686">
        <v>1</v>
      </c>
      <c r="P79" s="699"/>
      <c r="Q79" s="655">
        <f t="shared" si="23"/>
        <v>126720</v>
      </c>
      <c r="R79" s="675"/>
      <c r="S79" s="636"/>
      <c r="T79" s="496"/>
    </row>
    <row r="80" s="608" customFormat="1" ht="11" spans="1:20">
      <c r="A80" s="525">
        <v>15</v>
      </c>
      <c r="B80" s="679" t="s">
        <v>136</v>
      </c>
      <c r="C80" s="680" t="s">
        <v>136</v>
      </c>
      <c r="D80" s="680" t="s">
        <v>137</v>
      </c>
      <c r="E80" s="685"/>
      <c r="F80" s="680" t="s">
        <v>137</v>
      </c>
      <c r="G80" s="680" t="s">
        <v>138</v>
      </c>
      <c r="H80" s="680" t="s">
        <v>146</v>
      </c>
      <c r="I80" s="643" t="s">
        <v>124</v>
      </c>
      <c r="J80" s="680"/>
      <c r="K80" s="686">
        <v>880</v>
      </c>
      <c r="L80" s="680"/>
      <c r="M80" s="686">
        <v>147</v>
      </c>
      <c r="N80" s="680"/>
      <c r="O80" s="686">
        <v>1</v>
      </c>
      <c r="P80" s="699"/>
      <c r="Q80" s="655">
        <f t="shared" si="23"/>
        <v>129360</v>
      </c>
      <c r="R80" s="675"/>
      <c r="S80" s="636"/>
      <c r="T80" s="496"/>
    </row>
    <row r="81" s="608" customFormat="1" ht="11" spans="1:20">
      <c r="A81" s="525">
        <v>16</v>
      </c>
      <c r="B81" s="679" t="s">
        <v>136</v>
      </c>
      <c r="C81" s="680" t="s">
        <v>136</v>
      </c>
      <c r="D81" s="680" t="s">
        <v>137</v>
      </c>
      <c r="E81" s="685"/>
      <c r="F81" s="680" t="s">
        <v>137</v>
      </c>
      <c r="G81" s="680" t="s">
        <v>138</v>
      </c>
      <c r="H81" s="680" t="s">
        <v>147</v>
      </c>
      <c r="I81" s="643" t="s">
        <v>124</v>
      </c>
      <c r="J81" s="680"/>
      <c r="K81" s="686">
        <v>880</v>
      </c>
      <c r="L81" s="680"/>
      <c r="M81" s="686">
        <v>144</v>
      </c>
      <c r="N81" s="680"/>
      <c r="O81" s="686">
        <v>1</v>
      </c>
      <c r="P81" s="699"/>
      <c r="Q81" s="655">
        <f t="shared" si="23"/>
        <v>126720</v>
      </c>
      <c r="R81" s="675"/>
      <c r="S81" s="636"/>
      <c r="T81" s="496"/>
    </row>
    <row r="82" s="608" customFormat="1" ht="11" spans="1:20">
      <c r="A82" s="525">
        <v>17</v>
      </c>
      <c r="B82" s="679" t="s">
        <v>136</v>
      </c>
      <c r="C82" s="680" t="s">
        <v>136</v>
      </c>
      <c r="D82" s="680" t="s">
        <v>137</v>
      </c>
      <c r="E82" s="685"/>
      <c r="F82" s="680" t="s">
        <v>137</v>
      </c>
      <c r="G82" s="680" t="s">
        <v>138</v>
      </c>
      <c r="H82" s="680" t="s">
        <v>148</v>
      </c>
      <c r="I82" s="643" t="s">
        <v>124</v>
      </c>
      <c r="J82" s="680"/>
      <c r="K82" s="694">
        <v>2200</v>
      </c>
      <c r="L82" s="680"/>
      <c r="M82" s="686">
        <v>1</v>
      </c>
      <c r="N82" s="680"/>
      <c r="O82" s="686">
        <v>2</v>
      </c>
      <c r="P82" s="699"/>
      <c r="Q82" s="655">
        <f t="shared" si="23"/>
        <v>4400</v>
      </c>
      <c r="R82" s="675"/>
      <c r="S82" s="636"/>
      <c r="T82" s="496"/>
    </row>
    <row r="83" s="608" customFormat="1" ht="11" spans="1:20">
      <c r="A83" s="525">
        <v>18</v>
      </c>
      <c r="B83" s="679" t="s">
        <v>136</v>
      </c>
      <c r="C83" s="680" t="s">
        <v>136</v>
      </c>
      <c r="D83" s="680" t="s">
        <v>137</v>
      </c>
      <c r="E83" s="685"/>
      <c r="F83" s="680" t="s">
        <v>137</v>
      </c>
      <c r="G83" s="680" t="s">
        <v>138</v>
      </c>
      <c r="H83" s="680" t="s">
        <v>149</v>
      </c>
      <c r="I83" s="643" t="s">
        <v>124</v>
      </c>
      <c r="J83" s="680"/>
      <c r="K83" s="694">
        <v>2200</v>
      </c>
      <c r="L83" s="680"/>
      <c r="M83" s="686">
        <v>3</v>
      </c>
      <c r="N83" s="680"/>
      <c r="O83" s="686">
        <v>1</v>
      </c>
      <c r="P83" s="699"/>
      <c r="Q83" s="655">
        <f t="shared" si="23"/>
        <v>6600</v>
      </c>
      <c r="R83" s="675"/>
      <c r="S83" s="636"/>
      <c r="T83" s="496"/>
    </row>
    <row r="84" s="608" customFormat="1" ht="11" spans="1:20">
      <c r="A84" s="525">
        <v>19</v>
      </c>
      <c r="B84" s="679" t="s">
        <v>136</v>
      </c>
      <c r="C84" s="680" t="s">
        <v>136</v>
      </c>
      <c r="D84" s="680" t="s">
        <v>137</v>
      </c>
      <c r="E84" s="685"/>
      <c r="F84" s="680" t="s">
        <v>137</v>
      </c>
      <c r="G84" s="680" t="s">
        <v>138</v>
      </c>
      <c r="H84" s="680" t="s">
        <v>150</v>
      </c>
      <c r="I84" s="643" t="s">
        <v>124</v>
      </c>
      <c r="J84" s="680"/>
      <c r="K84" s="694">
        <v>2200</v>
      </c>
      <c r="L84" s="680"/>
      <c r="M84" s="686">
        <v>6</v>
      </c>
      <c r="N84" s="680"/>
      <c r="O84" s="686">
        <v>1</v>
      </c>
      <c r="P84" s="699"/>
      <c r="Q84" s="655">
        <f t="shared" si="23"/>
        <v>13200</v>
      </c>
      <c r="R84" s="675"/>
      <c r="S84" s="636"/>
      <c r="T84" s="496"/>
    </row>
    <row r="85" s="608" customFormat="1" ht="11" spans="1:20">
      <c r="A85" s="525">
        <v>20</v>
      </c>
      <c r="B85" s="679" t="s">
        <v>136</v>
      </c>
      <c r="C85" s="680" t="s">
        <v>136</v>
      </c>
      <c r="D85" s="680" t="s">
        <v>137</v>
      </c>
      <c r="E85" s="685"/>
      <c r="F85" s="680" t="s">
        <v>137</v>
      </c>
      <c r="G85" s="680" t="s">
        <v>138</v>
      </c>
      <c r="H85" s="680" t="s">
        <v>151</v>
      </c>
      <c r="I85" s="643" t="s">
        <v>124</v>
      </c>
      <c r="J85" s="680"/>
      <c r="K85" s="694">
        <v>2200</v>
      </c>
      <c r="L85" s="680"/>
      <c r="M85" s="686">
        <v>10</v>
      </c>
      <c r="N85" s="680"/>
      <c r="O85" s="686">
        <v>1</v>
      </c>
      <c r="P85" s="699"/>
      <c r="Q85" s="655">
        <f t="shared" si="23"/>
        <v>22000</v>
      </c>
      <c r="R85" s="675"/>
      <c r="S85" s="636"/>
      <c r="T85" s="496"/>
    </row>
    <row r="86" s="608" customFormat="1" ht="11" spans="1:20">
      <c r="A86" s="525">
        <v>21</v>
      </c>
      <c r="B86" s="679" t="s">
        <v>136</v>
      </c>
      <c r="C86" s="680" t="s">
        <v>136</v>
      </c>
      <c r="D86" s="680" t="s">
        <v>137</v>
      </c>
      <c r="E86" s="685"/>
      <c r="F86" s="680" t="s">
        <v>137</v>
      </c>
      <c r="G86" s="680" t="s">
        <v>138</v>
      </c>
      <c r="H86" s="680" t="s">
        <v>152</v>
      </c>
      <c r="I86" s="643" t="s">
        <v>124</v>
      </c>
      <c r="J86" s="680"/>
      <c r="K86" s="694">
        <v>2200</v>
      </c>
      <c r="L86" s="680"/>
      <c r="M86" s="686">
        <v>12</v>
      </c>
      <c r="N86" s="680"/>
      <c r="O86" s="686">
        <v>1</v>
      </c>
      <c r="P86" s="699"/>
      <c r="Q86" s="655">
        <f t="shared" si="23"/>
        <v>26400</v>
      </c>
      <c r="R86" s="675"/>
      <c r="S86" s="636"/>
      <c r="T86" s="496"/>
    </row>
    <row r="87" s="608" customFormat="1" ht="11" spans="1:20">
      <c r="A87" s="525">
        <v>22</v>
      </c>
      <c r="B87" s="679" t="s">
        <v>136</v>
      </c>
      <c r="C87" s="680" t="s">
        <v>136</v>
      </c>
      <c r="D87" s="680" t="s">
        <v>137</v>
      </c>
      <c r="E87" s="685"/>
      <c r="F87" s="680" t="s">
        <v>137</v>
      </c>
      <c r="G87" s="680" t="s">
        <v>138</v>
      </c>
      <c r="H87" s="680" t="s">
        <v>153</v>
      </c>
      <c r="I87" s="643" t="s">
        <v>124</v>
      </c>
      <c r="J87" s="680"/>
      <c r="K87" s="694">
        <v>2200</v>
      </c>
      <c r="L87" s="680"/>
      <c r="M87" s="686">
        <v>12</v>
      </c>
      <c r="N87" s="680"/>
      <c r="O87" s="686">
        <v>2</v>
      </c>
      <c r="P87" s="699"/>
      <c r="Q87" s="655">
        <f t="shared" si="23"/>
        <v>52800</v>
      </c>
      <c r="R87" s="675"/>
      <c r="S87" s="636"/>
      <c r="T87" s="496"/>
    </row>
    <row r="88" s="608" customFormat="1" ht="11" spans="1:20">
      <c r="A88" s="525">
        <v>23</v>
      </c>
      <c r="B88" s="679" t="s">
        <v>154</v>
      </c>
      <c r="C88" s="679" t="s">
        <v>155</v>
      </c>
      <c r="D88" s="680" t="s">
        <v>137</v>
      </c>
      <c r="E88" s="685"/>
      <c r="F88" s="680" t="s">
        <v>137</v>
      </c>
      <c r="G88" s="680" t="s">
        <v>138</v>
      </c>
      <c r="H88" s="680" t="s">
        <v>156</v>
      </c>
      <c r="I88" s="643" t="s">
        <v>124</v>
      </c>
      <c r="J88" s="680"/>
      <c r="K88" s="686">
        <v>880</v>
      </c>
      <c r="L88" s="680"/>
      <c r="M88" s="686">
        <v>28</v>
      </c>
      <c r="N88" s="680"/>
      <c r="O88" s="686">
        <v>1</v>
      </c>
      <c r="P88" s="699"/>
      <c r="Q88" s="655">
        <f t="shared" si="23"/>
        <v>24640</v>
      </c>
      <c r="R88" s="675"/>
      <c r="S88" s="636"/>
      <c r="T88" s="496"/>
    </row>
    <row r="89" s="608" customFormat="1" ht="21" spans="1:20">
      <c r="A89" s="525">
        <v>24</v>
      </c>
      <c r="B89" s="679" t="s">
        <v>157</v>
      </c>
      <c r="C89" s="679" t="s">
        <v>158</v>
      </c>
      <c r="D89" s="680" t="s">
        <v>137</v>
      </c>
      <c r="E89" s="685"/>
      <c r="F89" s="680" t="s">
        <v>137</v>
      </c>
      <c r="G89" s="680" t="s">
        <v>138</v>
      </c>
      <c r="H89" s="680" t="s">
        <v>159</v>
      </c>
      <c r="I89" s="643" t="s">
        <v>124</v>
      </c>
      <c r="J89" s="680"/>
      <c r="K89" s="686">
        <v>880</v>
      </c>
      <c r="L89" s="680"/>
      <c r="M89" s="686">
        <v>13</v>
      </c>
      <c r="N89" s="680"/>
      <c r="O89" s="686">
        <v>1</v>
      </c>
      <c r="P89" s="699"/>
      <c r="Q89" s="655">
        <f t="shared" si="23"/>
        <v>11440</v>
      </c>
      <c r="R89" s="675"/>
      <c r="S89" s="636"/>
      <c r="T89" s="496"/>
    </row>
    <row r="90" s="608" customFormat="1" ht="21" spans="1:20">
      <c r="A90" s="525">
        <v>25</v>
      </c>
      <c r="B90" s="679" t="s">
        <v>157</v>
      </c>
      <c r="C90" s="679" t="s">
        <v>158</v>
      </c>
      <c r="D90" s="680" t="s">
        <v>137</v>
      </c>
      <c r="E90" s="685"/>
      <c r="F90" s="680" t="s">
        <v>137</v>
      </c>
      <c r="G90" s="680" t="s">
        <v>138</v>
      </c>
      <c r="H90" s="680" t="s">
        <v>160</v>
      </c>
      <c r="I90" s="643" t="s">
        <v>124</v>
      </c>
      <c r="J90" s="680"/>
      <c r="K90" s="686">
        <v>880</v>
      </c>
      <c r="L90" s="680"/>
      <c r="M90" s="686">
        <v>25</v>
      </c>
      <c r="N90" s="680"/>
      <c r="O90" s="686">
        <v>1</v>
      </c>
      <c r="P90" s="699"/>
      <c r="Q90" s="655">
        <f t="shared" si="23"/>
        <v>22000</v>
      </c>
      <c r="R90" s="675"/>
      <c r="S90" s="636"/>
      <c r="T90" s="496"/>
    </row>
    <row r="91" s="608" customFormat="1" ht="21" spans="1:20">
      <c r="A91" s="525">
        <v>26</v>
      </c>
      <c r="B91" s="679" t="s">
        <v>157</v>
      </c>
      <c r="C91" s="679" t="s">
        <v>158</v>
      </c>
      <c r="D91" s="680" t="s">
        <v>137</v>
      </c>
      <c r="E91" s="685"/>
      <c r="F91" s="680" t="s">
        <v>137</v>
      </c>
      <c r="G91" s="680" t="s">
        <v>138</v>
      </c>
      <c r="H91" s="680" t="s">
        <v>161</v>
      </c>
      <c r="I91" s="643" t="s">
        <v>124</v>
      </c>
      <c r="J91" s="680"/>
      <c r="K91" s="686">
        <v>880</v>
      </c>
      <c r="L91" s="680"/>
      <c r="M91" s="686">
        <v>27</v>
      </c>
      <c r="N91" s="680"/>
      <c r="O91" s="686">
        <v>2</v>
      </c>
      <c r="P91" s="699"/>
      <c r="Q91" s="655">
        <f t="shared" si="23"/>
        <v>47520</v>
      </c>
      <c r="R91" s="675"/>
      <c r="S91" s="636"/>
      <c r="T91" s="496"/>
    </row>
    <row r="92" s="608" customFormat="1" ht="21" spans="1:20">
      <c r="A92" s="525">
        <v>27</v>
      </c>
      <c r="B92" s="679" t="s">
        <v>157</v>
      </c>
      <c r="C92" s="679" t="s">
        <v>158</v>
      </c>
      <c r="D92" s="680" t="s">
        <v>137</v>
      </c>
      <c r="E92" s="685"/>
      <c r="F92" s="680" t="s">
        <v>137</v>
      </c>
      <c r="G92" s="680" t="s">
        <v>138</v>
      </c>
      <c r="H92" s="680" t="s">
        <v>162</v>
      </c>
      <c r="I92" s="643" t="s">
        <v>124</v>
      </c>
      <c r="J92" s="680"/>
      <c r="K92" s="686">
        <v>880</v>
      </c>
      <c r="L92" s="680"/>
      <c r="M92" s="686">
        <v>45</v>
      </c>
      <c r="N92" s="680"/>
      <c r="O92" s="686">
        <v>1</v>
      </c>
      <c r="P92" s="699"/>
      <c r="Q92" s="655">
        <f t="shared" si="23"/>
        <v>39600</v>
      </c>
      <c r="R92" s="675"/>
      <c r="S92" s="636"/>
      <c r="T92" s="496"/>
    </row>
    <row r="93" s="608" customFormat="1" ht="21" spans="1:20">
      <c r="A93" s="525">
        <v>28</v>
      </c>
      <c r="B93" s="679" t="s">
        <v>157</v>
      </c>
      <c r="C93" s="679" t="s">
        <v>158</v>
      </c>
      <c r="D93" s="680" t="s">
        <v>137</v>
      </c>
      <c r="E93" s="685"/>
      <c r="F93" s="680" t="s">
        <v>137</v>
      </c>
      <c r="G93" s="680" t="s">
        <v>138</v>
      </c>
      <c r="H93" s="680" t="s">
        <v>163</v>
      </c>
      <c r="I93" s="643" t="s">
        <v>124</v>
      </c>
      <c r="J93" s="680"/>
      <c r="K93" s="686">
        <v>880</v>
      </c>
      <c r="L93" s="680"/>
      <c r="M93" s="686">
        <v>59</v>
      </c>
      <c r="N93" s="680"/>
      <c r="O93" s="686">
        <v>1</v>
      </c>
      <c r="P93" s="699"/>
      <c r="Q93" s="655">
        <f t="shared" si="23"/>
        <v>51920</v>
      </c>
      <c r="R93" s="675"/>
      <c r="S93" s="636"/>
      <c r="T93" s="496"/>
    </row>
    <row r="94" s="608" customFormat="1" ht="21" spans="1:20">
      <c r="A94" s="525">
        <v>29</v>
      </c>
      <c r="B94" s="679" t="s">
        <v>157</v>
      </c>
      <c r="C94" s="679" t="s">
        <v>158</v>
      </c>
      <c r="D94" s="680" t="s">
        <v>137</v>
      </c>
      <c r="E94" s="685"/>
      <c r="F94" s="680" t="s">
        <v>137</v>
      </c>
      <c r="G94" s="680" t="s">
        <v>138</v>
      </c>
      <c r="H94" s="680" t="s">
        <v>164</v>
      </c>
      <c r="I94" s="643" t="s">
        <v>124</v>
      </c>
      <c r="J94" s="680"/>
      <c r="K94" s="686">
        <v>880</v>
      </c>
      <c r="L94" s="680"/>
      <c r="M94" s="686">
        <v>63</v>
      </c>
      <c r="N94" s="680"/>
      <c r="O94" s="686">
        <v>1</v>
      </c>
      <c r="P94" s="699"/>
      <c r="Q94" s="655">
        <f t="shared" si="23"/>
        <v>55440</v>
      </c>
      <c r="R94" s="675"/>
      <c r="S94" s="636"/>
      <c r="T94" s="496"/>
    </row>
    <row r="95" s="608" customFormat="1" ht="21" spans="1:20">
      <c r="A95" s="525">
        <v>30</v>
      </c>
      <c r="B95" s="679" t="s">
        <v>157</v>
      </c>
      <c r="C95" s="679" t="s">
        <v>158</v>
      </c>
      <c r="D95" s="680" t="s">
        <v>137</v>
      </c>
      <c r="E95" s="685"/>
      <c r="F95" s="680" t="s">
        <v>137</v>
      </c>
      <c r="G95" s="680" t="s">
        <v>138</v>
      </c>
      <c r="H95" s="680" t="s">
        <v>165</v>
      </c>
      <c r="I95" s="643" t="s">
        <v>124</v>
      </c>
      <c r="J95" s="680"/>
      <c r="K95" s="686">
        <v>880</v>
      </c>
      <c r="L95" s="680"/>
      <c r="M95" s="686">
        <v>64</v>
      </c>
      <c r="N95" s="680"/>
      <c r="O95" s="686">
        <v>2</v>
      </c>
      <c r="P95" s="699"/>
      <c r="Q95" s="655">
        <f t="shared" si="23"/>
        <v>112640</v>
      </c>
      <c r="R95" s="675"/>
      <c r="S95" s="636"/>
      <c r="T95" s="496"/>
    </row>
    <row r="96" s="608" customFormat="1" ht="21" spans="1:20">
      <c r="A96" s="525">
        <v>31</v>
      </c>
      <c r="B96" s="679" t="s">
        <v>157</v>
      </c>
      <c r="C96" s="679" t="s">
        <v>158</v>
      </c>
      <c r="D96" s="680" t="s">
        <v>137</v>
      </c>
      <c r="E96" s="685"/>
      <c r="F96" s="680" t="s">
        <v>137</v>
      </c>
      <c r="G96" s="680" t="s">
        <v>138</v>
      </c>
      <c r="H96" s="680" t="s">
        <v>166</v>
      </c>
      <c r="I96" s="643" t="s">
        <v>124</v>
      </c>
      <c r="J96" s="680"/>
      <c r="K96" s="686">
        <v>880</v>
      </c>
      <c r="L96" s="680"/>
      <c r="M96" s="686">
        <v>30</v>
      </c>
      <c r="N96" s="680"/>
      <c r="O96" s="686">
        <v>1</v>
      </c>
      <c r="P96" s="699"/>
      <c r="Q96" s="655">
        <f t="shared" si="23"/>
        <v>26400</v>
      </c>
      <c r="R96" s="675"/>
      <c r="S96" s="636"/>
      <c r="T96" s="496"/>
    </row>
    <row r="97" s="608" customFormat="1" ht="21" spans="1:20">
      <c r="A97" s="525">
        <v>32</v>
      </c>
      <c r="B97" s="679" t="s">
        <v>157</v>
      </c>
      <c r="C97" s="679" t="s">
        <v>158</v>
      </c>
      <c r="D97" s="680" t="s">
        <v>137</v>
      </c>
      <c r="E97" s="685"/>
      <c r="F97" s="680" t="s">
        <v>137</v>
      </c>
      <c r="G97" s="680" t="s">
        <v>138</v>
      </c>
      <c r="H97" s="680" t="s">
        <v>167</v>
      </c>
      <c r="I97" s="643" t="s">
        <v>124</v>
      </c>
      <c r="J97" s="680"/>
      <c r="K97" s="686">
        <v>-400</v>
      </c>
      <c r="L97" s="680"/>
      <c r="M97" s="686">
        <v>2</v>
      </c>
      <c r="N97" s="680"/>
      <c r="O97" s="686">
        <v>3</v>
      </c>
      <c r="P97" s="699"/>
      <c r="Q97" s="655">
        <f t="shared" si="23"/>
        <v>-2400</v>
      </c>
      <c r="R97" s="675"/>
      <c r="S97" s="636" t="s">
        <v>168</v>
      </c>
      <c r="T97" s="496"/>
    </row>
    <row r="98" s="608" customFormat="1" ht="21" spans="1:20">
      <c r="A98" s="525">
        <v>33</v>
      </c>
      <c r="B98" s="679" t="s">
        <v>169</v>
      </c>
      <c r="C98" s="679" t="s">
        <v>158</v>
      </c>
      <c r="D98" s="680" t="s">
        <v>137</v>
      </c>
      <c r="E98" s="685"/>
      <c r="F98" s="680" t="s">
        <v>137</v>
      </c>
      <c r="G98" s="680" t="s">
        <v>138</v>
      </c>
      <c r="H98" s="680" t="s">
        <v>170</v>
      </c>
      <c r="I98" s="643" t="s">
        <v>124</v>
      </c>
      <c r="J98" s="680"/>
      <c r="K98" s="686">
        <v>880</v>
      </c>
      <c r="L98" s="680"/>
      <c r="M98" s="686">
        <v>21</v>
      </c>
      <c r="N98" s="680"/>
      <c r="O98" s="686">
        <v>1</v>
      </c>
      <c r="P98" s="699"/>
      <c r="Q98" s="655">
        <f t="shared" si="23"/>
        <v>18480</v>
      </c>
      <c r="R98" s="675"/>
      <c r="S98" s="636"/>
      <c r="T98" s="496"/>
    </row>
    <row r="99" s="608" customFormat="1" ht="21" spans="1:20">
      <c r="A99" s="525">
        <v>34</v>
      </c>
      <c r="B99" s="679" t="s">
        <v>169</v>
      </c>
      <c r="C99" s="679" t="s">
        <v>158</v>
      </c>
      <c r="D99" s="680" t="s">
        <v>137</v>
      </c>
      <c r="E99" s="685"/>
      <c r="F99" s="680" t="s">
        <v>137</v>
      </c>
      <c r="G99" s="680" t="s">
        <v>138</v>
      </c>
      <c r="H99" s="680" t="s">
        <v>171</v>
      </c>
      <c r="I99" s="643" t="s">
        <v>124</v>
      </c>
      <c r="J99" s="680"/>
      <c r="K99" s="694">
        <v>2200</v>
      </c>
      <c r="L99" s="680"/>
      <c r="M99" s="686">
        <v>1</v>
      </c>
      <c r="N99" s="680"/>
      <c r="O99" s="686">
        <v>1</v>
      </c>
      <c r="P99" s="699"/>
      <c r="Q99" s="655">
        <f t="shared" si="23"/>
        <v>2200</v>
      </c>
      <c r="R99" s="675"/>
      <c r="S99" s="636"/>
      <c r="T99" s="496"/>
    </row>
    <row r="100" s="608" customFormat="1" ht="21" spans="1:20">
      <c r="A100" s="525">
        <v>35</v>
      </c>
      <c r="B100" s="679" t="s">
        <v>169</v>
      </c>
      <c r="C100" s="679" t="s">
        <v>158</v>
      </c>
      <c r="D100" s="680" t="s">
        <v>137</v>
      </c>
      <c r="E100" s="685"/>
      <c r="F100" s="680" t="s">
        <v>137</v>
      </c>
      <c r="G100" s="680" t="s">
        <v>138</v>
      </c>
      <c r="H100" s="680" t="s">
        <v>172</v>
      </c>
      <c r="I100" s="643" t="s">
        <v>124</v>
      </c>
      <c r="J100" s="680"/>
      <c r="K100" s="686">
        <v>880</v>
      </c>
      <c r="L100" s="680"/>
      <c r="M100" s="686">
        <v>18</v>
      </c>
      <c r="N100" s="680"/>
      <c r="O100" s="686">
        <v>1</v>
      </c>
      <c r="P100" s="699"/>
      <c r="Q100" s="655">
        <f t="shared" si="23"/>
        <v>15840</v>
      </c>
      <c r="R100" s="675"/>
      <c r="S100" s="636"/>
      <c r="T100" s="498"/>
    </row>
    <row r="101" s="608" customFormat="1" ht="21" spans="1:20">
      <c r="A101" s="525">
        <v>36</v>
      </c>
      <c r="B101" s="680" t="s">
        <v>173</v>
      </c>
      <c r="C101" s="679" t="s">
        <v>174</v>
      </c>
      <c r="D101" s="680" t="s">
        <v>174</v>
      </c>
      <c r="E101" s="685"/>
      <c r="F101" s="680" t="s">
        <v>174</v>
      </c>
      <c r="G101" s="680" t="s">
        <v>138</v>
      </c>
      <c r="H101" s="680" t="s">
        <v>175</v>
      </c>
      <c r="I101" s="680" t="s">
        <v>83</v>
      </c>
      <c r="J101" s="680"/>
      <c r="K101" s="680">
        <v>188</v>
      </c>
      <c r="L101" s="680"/>
      <c r="M101" s="680">
        <v>290</v>
      </c>
      <c r="N101" s="680"/>
      <c r="O101" s="680">
        <v>1</v>
      </c>
      <c r="P101" s="699"/>
      <c r="Q101" s="655">
        <f t="shared" si="23"/>
        <v>54520</v>
      </c>
      <c r="R101" s="703"/>
      <c r="S101" s="704" t="s">
        <v>176</v>
      </c>
      <c r="T101" s="495" t="s">
        <v>177</v>
      </c>
    </row>
    <row r="102" s="608" customFormat="1" ht="21" spans="1:20">
      <c r="A102" s="525">
        <v>37</v>
      </c>
      <c r="B102" s="680" t="s">
        <v>173</v>
      </c>
      <c r="C102" s="679" t="s">
        <v>174</v>
      </c>
      <c r="D102" s="680" t="s">
        <v>174</v>
      </c>
      <c r="E102" s="680"/>
      <c r="F102" s="680" t="s">
        <v>174</v>
      </c>
      <c r="G102" s="680" t="s">
        <v>138</v>
      </c>
      <c r="H102" s="680" t="s">
        <v>178</v>
      </c>
      <c r="I102" s="680" t="s">
        <v>83</v>
      </c>
      <c r="J102" s="680"/>
      <c r="K102" s="680">
        <v>208</v>
      </c>
      <c r="L102" s="680"/>
      <c r="M102" s="680">
        <v>233</v>
      </c>
      <c r="N102" s="680"/>
      <c r="O102" s="680">
        <v>1</v>
      </c>
      <c r="P102" s="699"/>
      <c r="Q102" s="655">
        <f t="shared" si="23"/>
        <v>48464</v>
      </c>
      <c r="S102" s="703" t="s">
        <v>179</v>
      </c>
      <c r="T102" s="496"/>
    </row>
    <row r="103" s="608" customFormat="1" ht="11" spans="1:20">
      <c r="A103" s="525">
        <v>38</v>
      </c>
      <c r="B103" s="680" t="s">
        <v>180</v>
      </c>
      <c r="C103" s="679" t="s">
        <v>174</v>
      </c>
      <c r="D103" s="680" t="s">
        <v>174</v>
      </c>
      <c r="E103" s="680"/>
      <c r="F103" s="680" t="s">
        <v>174</v>
      </c>
      <c r="G103" s="680" t="s">
        <v>138</v>
      </c>
      <c r="H103" s="680" t="s">
        <v>181</v>
      </c>
      <c r="I103" s="680" t="s">
        <v>96</v>
      </c>
      <c r="J103" s="680"/>
      <c r="K103" s="680">
        <v>350</v>
      </c>
      <c r="L103" s="680"/>
      <c r="M103" s="680">
        <v>120</v>
      </c>
      <c r="N103" s="680"/>
      <c r="O103" s="680">
        <v>1</v>
      </c>
      <c r="P103" s="699"/>
      <c r="Q103" s="655">
        <f t="shared" si="23"/>
        <v>42000</v>
      </c>
      <c r="R103" s="675"/>
      <c r="S103" s="636"/>
      <c r="T103" s="496"/>
    </row>
    <row r="104" s="608" customFormat="1" ht="21" spans="1:20">
      <c r="A104" s="525">
        <v>39</v>
      </c>
      <c r="B104" s="680" t="s">
        <v>182</v>
      </c>
      <c r="C104" s="679" t="s">
        <v>174</v>
      </c>
      <c r="D104" s="680" t="s">
        <v>174</v>
      </c>
      <c r="E104" s="680"/>
      <c r="F104" s="680" t="s">
        <v>183</v>
      </c>
      <c r="G104" s="680" t="s">
        <v>138</v>
      </c>
      <c r="H104" s="680" t="s">
        <v>184</v>
      </c>
      <c r="I104" s="680" t="s">
        <v>185</v>
      </c>
      <c r="J104" s="680"/>
      <c r="K104" s="695">
        <v>88</v>
      </c>
      <c r="L104" s="680"/>
      <c r="M104" s="700">
        <v>25</v>
      </c>
      <c r="N104" s="680"/>
      <c r="O104" s="680">
        <v>4</v>
      </c>
      <c r="P104" s="699"/>
      <c r="Q104" s="655">
        <f t="shared" si="23"/>
        <v>8800</v>
      </c>
      <c r="R104" s="675"/>
      <c r="S104" s="636"/>
      <c r="T104" s="496"/>
    </row>
    <row r="105" s="608" customFormat="1" ht="21" spans="1:20">
      <c r="A105" s="525">
        <v>40</v>
      </c>
      <c r="B105" s="680" t="s">
        <v>186</v>
      </c>
      <c r="C105" s="679" t="s">
        <v>174</v>
      </c>
      <c r="D105" s="680" t="s">
        <v>174</v>
      </c>
      <c r="E105" s="680"/>
      <c r="F105" s="680" t="s">
        <v>183</v>
      </c>
      <c r="G105" s="680" t="s">
        <v>138</v>
      </c>
      <c r="H105" s="680" t="s">
        <v>187</v>
      </c>
      <c r="I105" s="680" t="s">
        <v>185</v>
      </c>
      <c r="J105" s="680"/>
      <c r="K105" s="695">
        <v>88</v>
      </c>
      <c r="L105" s="680"/>
      <c r="M105" s="700">
        <v>60</v>
      </c>
      <c r="N105" s="680"/>
      <c r="O105" s="680">
        <v>3</v>
      </c>
      <c r="P105" s="699"/>
      <c r="Q105" s="655">
        <f t="shared" si="23"/>
        <v>15840</v>
      </c>
      <c r="R105" s="675"/>
      <c r="S105" s="636"/>
      <c r="T105" s="496"/>
    </row>
    <row r="106" s="608" customFormat="1" ht="21" spans="1:20">
      <c r="A106" s="525">
        <v>41</v>
      </c>
      <c r="B106" s="680" t="s">
        <v>188</v>
      </c>
      <c r="C106" s="679" t="s">
        <v>174</v>
      </c>
      <c r="D106" s="680" t="s">
        <v>174</v>
      </c>
      <c r="E106" s="680"/>
      <c r="F106" s="680" t="s">
        <v>183</v>
      </c>
      <c r="G106" s="680" t="s">
        <v>138</v>
      </c>
      <c r="H106" s="680" t="s">
        <v>189</v>
      </c>
      <c r="I106" s="680" t="s">
        <v>185</v>
      </c>
      <c r="J106" s="680"/>
      <c r="K106" s="695">
        <v>88</v>
      </c>
      <c r="L106" s="680"/>
      <c r="M106" s="700">
        <v>20</v>
      </c>
      <c r="N106" s="680"/>
      <c r="O106" s="680">
        <v>1</v>
      </c>
      <c r="P106" s="699"/>
      <c r="Q106" s="655">
        <f t="shared" si="23"/>
        <v>1760</v>
      </c>
      <c r="R106" s="675"/>
      <c r="S106" s="636"/>
      <c r="T106" s="496"/>
    </row>
    <row r="107" s="608" customFormat="1" ht="11" spans="1:20">
      <c r="A107" s="525">
        <v>42</v>
      </c>
      <c r="B107" s="680" t="s">
        <v>190</v>
      </c>
      <c r="C107" s="679" t="s">
        <v>191</v>
      </c>
      <c r="D107" s="679" t="s">
        <v>191</v>
      </c>
      <c r="E107" s="680"/>
      <c r="F107" s="680" t="s">
        <v>192</v>
      </c>
      <c r="G107" s="680" t="s">
        <v>193</v>
      </c>
      <c r="H107" s="680" t="s">
        <v>194</v>
      </c>
      <c r="I107" s="680" t="s">
        <v>195</v>
      </c>
      <c r="J107" s="680"/>
      <c r="K107" s="696">
        <v>9360</v>
      </c>
      <c r="L107" s="680"/>
      <c r="M107" s="700">
        <v>1</v>
      </c>
      <c r="N107" s="680"/>
      <c r="O107" s="680">
        <v>1</v>
      </c>
      <c r="P107" s="699"/>
      <c r="Q107" s="655">
        <f t="shared" si="23"/>
        <v>9360</v>
      </c>
      <c r="R107" s="675"/>
      <c r="S107" s="636"/>
      <c r="T107" s="496"/>
    </row>
    <row r="108" s="608" customFormat="1" ht="11" spans="1:20">
      <c r="A108" s="525">
        <v>43</v>
      </c>
      <c r="B108" s="681" t="s">
        <v>196</v>
      </c>
      <c r="C108" s="681" t="s">
        <v>197</v>
      </c>
      <c r="D108" s="680" t="s">
        <v>197</v>
      </c>
      <c r="E108" s="680"/>
      <c r="F108" s="680" t="s">
        <v>198</v>
      </c>
      <c r="G108" s="680" t="s">
        <v>138</v>
      </c>
      <c r="H108" s="681" t="s">
        <v>199</v>
      </c>
      <c r="I108" s="680" t="s">
        <v>185</v>
      </c>
      <c r="J108" s="680"/>
      <c r="K108" s="697">
        <v>870.4</v>
      </c>
      <c r="L108" s="680"/>
      <c r="M108" s="681">
        <v>9</v>
      </c>
      <c r="N108" s="680"/>
      <c r="O108" s="680">
        <v>1</v>
      </c>
      <c r="P108" s="699"/>
      <c r="Q108" s="655">
        <f t="shared" si="23"/>
        <v>7833.6</v>
      </c>
      <c r="R108" s="675"/>
      <c r="S108" s="636" t="s">
        <v>200</v>
      </c>
      <c r="T108" s="496"/>
    </row>
    <row r="109" s="608" customFormat="1" ht="11" spans="1:20">
      <c r="A109" s="525">
        <v>44</v>
      </c>
      <c r="B109" s="681" t="s">
        <v>196</v>
      </c>
      <c r="C109" s="681" t="s">
        <v>197</v>
      </c>
      <c r="D109" s="680" t="s">
        <v>197</v>
      </c>
      <c r="E109" s="680"/>
      <c r="F109" s="680" t="s">
        <v>198</v>
      </c>
      <c r="G109" s="680" t="s">
        <v>138</v>
      </c>
      <c r="H109" s="681" t="s">
        <v>201</v>
      </c>
      <c r="I109" s="680" t="s">
        <v>185</v>
      </c>
      <c r="J109" s="680"/>
      <c r="K109" s="697">
        <v>870.4</v>
      </c>
      <c r="L109" s="680"/>
      <c r="M109" s="681">
        <v>19</v>
      </c>
      <c r="N109" s="680"/>
      <c r="O109" s="680">
        <v>1</v>
      </c>
      <c r="P109" s="699"/>
      <c r="Q109" s="655">
        <f t="shared" si="23"/>
        <v>16537.6</v>
      </c>
      <c r="R109" s="675"/>
      <c r="S109" s="636" t="s">
        <v>200</v>
      </c>
      <c r="T109" s="496"/>
    </row>
    <row r="110" s="608" customFormat="1" ht="11" spans="1:20">
      <c r="A110" s="525">
        <v>45</v>
      </c>
      <c r="B110" s="681" t="s">
        <v>196</v>
      </c>
      <c r="C110" s="681" t="s">
        <v>197</v>
      </c>
      <c r="D110" s="680" t="s">
        <v>197</v>
      </c>
      <c r="E110" s="680"/>
      <c r="F110" s="680" t="s">
        <v>198</v>
      </c>
      <c r="G110" s="680" t="s">
        <v>138</v>
      </c>
      <c r="H110" s="681" t="s">
        <v>202</v>
      </c>
      <c r="I110" s="680" t="s">
        <v>185</v>
      </c>
      <c r="J110" s="680"/>
      <c r="K110" s="697">
        <v>870.4</v>
      </c>
      <c r="L110" s="680"/>
      <c r="M110" s="681">
        <v>26</v>
      </c>
      <c r="N110" s="680"/>
      <c r="O110" s="680">
        <v>1</v>
      </c>
      <c r="P110" s="699"/>
      <c r="Q110" s="655">
        <f t="shared" si="23"/>
        <v>22630.4</v>
      </c>
      <c r="R110" s="675"/>
      <c r="S110" s="636" t="s">
        <v>200</v>
      </c>
      <c r="T110" s="496"/>
    </row>
    <row r="111" s="608" customFormat="1" ht="11" spans="1:20">
      <c r="A111" s="525">
        <v>46</v>
      </c>
      <c r="B111" s="681" t="s">
        <v>196</v>
      </c>
      <c r="C111" s="681" t="s">
        <v>197</v>
      </c>
      <c r="D111" s="680" t="s">
        <v>197</v>
      </c>
      <c r="E111" s="680"/>
      <c r="F111" s="680" t="s">
        <v>198</v>
      </c>
      <c r="G111" s="680" t="s">
        <v>138</v>
      </c>
      <c r="H111" s="681" t="s">
        <v>203</v>
      </c>
      <c r="I111" s="680" t="s">
        <v>185</v>
      </c>
      <c r="J111" s="680"/>
      <c r="K111" s="697">
        <v>870.4</v>
      </c>
      <c r="L111" s="680"/>
      <c r="M111" s="681">
        <v>18</v>
      </c>
      <c r="N111" s="680"/>
      <c r="O111" s="680">
        <v>1</v>
      </c>
      <c r="P111" s="699"/>
      <c r="Q111" s="655">
        <f t="shared" si="23"/>
        <v>15667.2</v>
      </c>
      <c r="R111" s="675"/>
      <c r="S111" s="636" t="s">
        <v>200</v>
      </c>
      <c r="T111" s="498"/>
    </row>
    <row r="112" s="608" customFormat="1" ht="11" spans="1:20">
      <c r="A112" s="525">
        <v>47</v>
      </c>
      <c r="B112" s="679" t="s">
        <v>204</v>
      </c>
      <c r="C112" s="679" t="s">
        <v>112</v>
      </c>
      <c r="D112" s="680" t="s">
        <v>112</v>
      </c>
      <c r="E112" s="680"/>
      <c r="F112" s="680" t="s">
        <v>205</v>
      </c>
      <c r="G112" s="680" t="s">
        <v>206</v>
      </c>
      <c r="H112" s="689" t="s">
        <v>207</v>
      </c>
      <c r="I112" s="680" t="s">
        <v>208</v>
      </c>
      <c r="J112" s="680"/>
      <c r="K112" s="695">
        <v>400</v>
      </c>
      <c r="L112" s="680"/>
      <c r="M112" s="701">
        <v>7</v>
      </c>
      <c r="N112" s="680"/>
      <c r="O112" s="680">
        <v>1</v>
      </c>
      <c r="P112" s="699"/>
      <c r="Q112" s="655">
        <f t="shared" ref="Q112:Q128" si="24">K112*M112*O112</f>
        <v>2800</v>
      </c>
      <c r="R112" s="675"/>
      <c r="S112" s="636"/>
      <c r="T112" s="495" t="s">
        <v>85</v>
      </c>
    </row>
    <row r="113" s="608" customFormat="1" ht="11" spans="1:20">
      <c r="A113" s="525">
        <v>48</v>
      </c>
      <c r="B113" s="682"/>
      <c r="C113" s="679" t="s">
        <v>112</v>
      </c>
      <c r="D113" s="680" t="s">
        <v>112</v>
      </c>
      <c r="E113" s="680"/>
      <c r="F113" s="680" t="s">
        <v>205</v>
      </c>
      <c r="G113" s="680" t="s">
        <v>209</v>
      </c>
      <c r="H113" s="681" t="s">
        <v>207</v>
      </c>
      <c r="I113" s="680" t="s">
        <v>208</v>
      </c>
      <c r="J113" s="680"/>
      <c r="K113" s="695">
        <v>850</v>
      </c>
      <c r="L113" s="680"/>
      <c r="M113" s="701">
        <v>3</v>
      </c>
      <c r="N113" s="680"/>
      <c r="O113" s="680">
        <v>1</v>
      </c>
      <c r="P113" s="699"/>
      <c r="Q113" s="655">
        <f t="shared" si="24"/>
        <v>2550</v>
      </c>
      <c r="R113" s="675"/>
      <c r="S113" s="636"/>
      <c r="T113" s="496"/>
    </row>
    <row r="114" s="608" customFormat="1" ht="11" spans="1:20">
      <c r="A114" s="525">
        <v>49</v>
      </c>
      <c r="B114" s="682"/>
      <c r="C114" s="679" t="s">
        <v>112</v>
      </c>
      <c r="D114" s="680" t="s">
        <v>112</v>
      </c>
      <c r="E114" s="680"/>
      <c r="F114" s="680" t="s">
        <v>205</v>
      </c>
      <c r="G114" s="680" t="s">
        <v>206</v>
      </c>
      <c r="H114" s="690" t="s">
        <v>210</v>
      </c>
      <c r="I114" s="680" t="s">
        <v>208</v>
      </c>
      <c r="J114" s="680"/>
      <c r="K114" s="695">
        <v>400</v>
      </c>
      <c r="L114" s="680"/>
      <c r="M114" s="701">
        <v>7</v>
      </c>
      <c r="N114" s="680"/>
      <c r="O114" s="680">
        <v>1</v>
      </c>
      <c r="P114" s="699"/>
      <c r="Q114" s="655">
        <f t="shared" si="24"/>
        <v>2800</v>
      </c>
      <c r="R114" s="675"/>
      <c r="S114" s="636"/>
      <c r="T114" s="496"/>
    </row>
    <row r="115" s="608" customFormat="1" ht="11" spans="1:20">
      <c r="A115" s="525">
        <v>50</v>
      </c>
      <c r="B115" s="682"/>
      <c r="C115" s="679" t="s">
        <v>112</v>
      </c>
      <c r="D115" s="680" t="s">
        <v>112</v>
      </c>
      <c r="E115" s="680"/>
      <c r="F115" s="680" t="s">
        <v>205</v>
      </c>
      <c r="G115" s="680" t="s">
        <v>209</v>
      </c>
      <c r="H115" s="681" t="s">
        <v>210</v>
      </c>
      <c r="I115" s="680" t="s">
        <v>208</v>
      </c>
      <c r="J115" s="680"/>
      <c r="K115" s="695">
        <v>850</v>
      </c>
      <c r="L115" s="680"/>
      <c r="M115" s="701">
        <v>3</v>
      </c>
      <c r="N115" s="680"/>
      <c r="O115" s="680">
        <v>1</v>
      </c>
      <c r="P115" s="699"/>
      <c r="Q115" s="655">
        <f t="shared" si="24"/>
        <v>2550</v>
      </c>
      <c r="R115" s="675"/>
      <c r="S115" s="636"/>
      <c r="T115" s="496"/>
    </row>
    <row r="116" s="608" customFormat="1" ht="11" spans="1:20">
      <c r="A116" s="525">
        <v>51</v>
      </c>
      <c r="B116" s="682"/>
      <c r="C116" s="679" t="s">
        <v>112</v>
      </c>
      <c r="D116" s="680" t="s">
        <v>112</v>
      </c>
      <c r="E116" s="680"/>
      <c r="F116" s="680" t="s">
        <v>205</v>
      </c>
      <c r="G116" s="680" t="s">
        <v>211</v>
      </c>
      <c r="H116" s="681" t="s">
        <v>212</v>
      </c>
      <c r="I116" s="680" t="s">
        <v>109</v>
      </c>
      <c r="J116" s="680"/>
      <c r="K116" s="695">
        <v>1200</v>
      </c>
      <c r="L116" s="680"/>
      <c r="M116" s="701">
        <v>2</v>
      </c>
      <c r="N116" s="680"/>
      <c r="O116" s="680">
        <v>1</v>
      </c>
      <c r="P116" s="699"/>
      <c r="Q116" s="655">
        <f t="shared" si="24"/>
        <v>2400</v>
      </c>
      <c r="R116" s="675"/>
      <c r="S116" s="636"/>
      <c r="T116" s="496"/>
    </row>
    <row r="117" s="608" customFormat="1" ht="11" spans="1:20">
      <c r="A117" s="525">
        <v>52</v>
      </c>
      <c r="B117" s="682"/>
      <c r="C117" s="679" t="s">
        <v>112</v>
      </c>
      <c r="D117" s="680" t="s">
        <v>112</v>
      </c>
      <c r="E117" s="680"/>
      <c r="F117" s="680" t="s">
        <v>205</v>
      </c>
      <c r="G117" s="680" t="s">
        <v>206</v>
      </c>
      <c r="H117" s="689" t="s">
        <v>213</v>
      </c>
      <c r="I117" s="680" t="s">
        <v>208</v>
      </c>
      <c r="J117" s="680"/>
      <c r="K117" s="695">
        <v>400</v>
      </c>
      <c r="L117" s="680"/>
      <c r="M117" s="701">
        <v>6</v>
      </c>
      <c r="N117" s="680"/>
      <c r="O117" s="680">
        <v>1</v>
      </c>
      <c r="P117" s="699"/>
      <c r="Q117" s="655">
        <f t="shared" si="24"/>
        <v>2400</v>
      </c>
      <c r="R117" s="675"/>
      <c r="S117" s="636"/>
      <c r="T117" s="496"/>
    </row>
    <row r="118" s="608" customFormat="1" ht="11" spans="1:20">
      <c r="A118" s="525">
        <v>53</v>
      </c>
      <c r="B118" s="682"/>
      <c r="C118" s="679" t="s">
        <v>112</v>
      </c>
      <c r="D118" s="680" t="s">
        <v>112</v>
      </c>
      <c r="E118" s="680"/>
      <c r="F118" s="680" t="s">
        <v>205</v>
      </c>
      <c r="G118" s="680" t="s">
        <v>214</v>
      </c>
      <c r="H118" s="681" t="s">
        <v>213</v>
      </c>
      <c r="I118" s="680" t="s">
        <v>208</v>
      </c>
      <c r="J118" s="680"/>
      <c r="K118" s="695">
        <v>850</v>
      </c>
      <c r="L118" s="680"/>
      <c r="M118" s="701">
        <v>1</v>
      </c>
      <c r="N118" s="680"/>
      <c r="O118" s="680">
        <v>1</v>
      </c>
      <c r="P118" s="699"/>
      <c r="Q118" s="655">
        <f t="shared" si="24"/>
        <v>850</v>
      </c>
      <c r="R118" s="675"/>
      <c r="S118" s="636"/>
      <c r="T118" s="496"/>
    </row>
    <row r="119" s="608" customFormat="1" ht="11" spans="1:20">
      <c r="A119" s="525">
        <v>54</v>
      </c>
      <c r="B119" s="682"/>
      <c r="C119" s="679" t="s">
        <v>112</v>
      </c>
      <c r="D119" s="680" t="s">
        <v>112</v>
      </c>
      <c r="E119" s="680"/>
      <c r="F119" s="680" t="s">
        <v>205</v>
      </c>
      <c r="G119" s="680" t="s">
        <v>211</v>
      </c>
      <c r="H119" s="681" t="s">
        <v>215</v>
      </c>
      <c r="I119" s="680" t="s">
        <v>109</v>
      </c>
      <c r="J119" s="680"/>
      <c r="K119" s="695">
        <v>1200</v>
      </c>
      <c r="L119" s="680"/>
      <c r="M119" s="701">
        <v>1</v>
      </c>
      <c r="N119" s="680"/>
      <c r="O119" s="680">
        <v>1</v>
      </c>
      <c r="P119" s="699"/>
      <c r="Q119" s="655">
        <f t="shared" si="24"/>
        <v>1200</v>
      </c>
      <c r="R119" s="675"/>
      <c r="S119" s="636"/>
      <c r="T119" s="496"/>
    </row>
    <row r="120" s="608" customFormat="1" ht="11" spans="1:20">
      <c r="A120" s="525">
        <v>55</v>
      </c>
      <c r="B120" s="682"/>
      <c r="C120" s="679" t="s">
        <v>112</v>
      </c>
      <c r="D120" s="680" t="s">
        <v>112</v>
      </c>
      <c r="E120" s="680"/>
      <c r="F120" s="680" t="s">
        <v>205</v>
      </c>
      <c r="G120" s="680" t="s">
        <v>206</v>
      </c>
      <c r="H120" s="689" t="s">
        <v>216</v>
      </c>
      <c r="I120" s="680" t="s">
        <v>208</v>
      </c>
      <c r="J120" s="680"/>
      <c r="K120" s="695">
        <v>400</v>
      </c>
      <c r="L120" s="680"/>
      <c r="M120" s="701">
        <v>9</v>
      </c>
      <c r="N120" s="680"/>
      <c r="O120" s="680">
        <v>1</v>
      </c>
      <c r="P120" s="699"/>
      <c r="Q120" s="655">
        <f t="shared" si="24"/>
        <v>3600</v>
      </c>
      <c r="R120" s="675"/>
      <c r="S120" s="636"/>
      <c r="T120" s="496"/>
    </row>
    <row r="121" s="608" customFormat="1" ht="11" spans="1:20">
      <c r="A121" s="525">
        <v>56</v>
      </c>
      <c r="B121" s="682"/>
      <c r="C121" s="679" t="s">
        <v>112</v>
      </c>
      <c r="D121" s="680" t="s">
        <v>112</v>
      </c>
      <c r="E121" s="680"/>
      <c r="F121" s="680" t="s">
        <v>205</v>
      </c>
      <c r="G121" s="680" t="s">
        <v>214</v>
      </c>
      <c r="H121" s="681" t="s">
        <v>216</v>
      </c>
      <c r="I121" s="680" t="s">
        <v>208</v>
      </c>
      <c r="J121" s="680"/>
      <c r="K121" s="695">
        <v>850</v>
      </c>
      <c r="L121" s="680"/>
      <c r="M121" s="701">
        <v>3</v>
      </c>
      <c r="N121" s="680"/>
      <c r="O121" s="680">
        <v>1</v>
      </c>
      <c r="P121" s="699"/>
      <c r="Q121" s="655">
        <f t="shared" si="24"/>
        <v>2550</v>
      </c>
      <c r="R121" s="675"/>
      <c r="S121" s="636"/>
      <c r="T121" s="496"/>
    </row>
    <row r="122" s="608" customFormat="1" ht="11" spans="1:20">
      <c r="A122" s="525">
        <v>57</v>
      </c>
      <c r="B122" s="682"/>
      <c r="C122" s="679" t="s">
        <v>112</v>
      </c>
      <c r="D122" s="680" t="s">
        <v>112</v>
      </c>
      <c r="E122" s="680"/>
      <c r="F122" s="680" t="s">
        <v>205</v>
      </c>
      <c r="G122" s="680" t="s">
        <v>206</v>
      </c>
      <c r="H122" s="681" t="s">
        <v>217</v>
      </c>
      <c r="I122" s="680" t="s">
        <v>208</v>
      </c>
      <c r="J122" s="680"/>
      <c r="K122" s="695">
        <v>400</v>
      </c>
      <c r="L122" s="680"/>
      <c r="M122" s="701">
        <v>31</v>
      </c>
      <c r="N122" s="680"/>
      <c r="O122" s="680">
        <v>1</v>
      </c>
      <c r="P122" s="699"/>
      <c r="Q122" s="655">
        <f t="shared" si="24"/>
        <v>12400</v>
      </c>
      <c r="R122" s="675"/>
      <c r="S122" s="636"/>
      <c r="T122" s="496"/>
    </row>
    <row r="123" s="608" customFormat="1" ht="11" spans="1:20">
      <c r="A123" s="525">
        <v>58</v>
      </c>
      <c r="B123" s="682"/>
      <c r="C123" s="679" t="s">
        <v>112</v>
      </c>
      <c r="D123" s="680" t="s">
        <v>112</v>
      </c>
      <c r="E123" s="680"/>
      <c r="F123" s="680" t="s">
        <v>205</v>
      </c>
      <c r="G123" s="680" t="s">
        <v>214</v>
      </c>
      <c r="H123" s="681" t="s">
        <v>217</v>
      </c>
      <c r="I123" s="680" t="s">
        <v>208</v>
      </c>
      <c r="J123" s="680"/>
      <c r="K123" s="695">
        <v>850</v>
      </c>
      <c r="L123" s="680"/>
      <c r="M123" s="701">
        <v>8</v>
      </c>
      <c r="N123" s="680"/>
      <c r="O123" s="680">
        <v>1</v>
      </c>
      <c r="P123" s="699"/>
      <c r="Q123" s="655">
        <f t="shared" si="24"/>
        <v>6800</v>
      </c>
      <c r="R123" s="675"/>
      <c r="S123" s="636"/>
      <c r="T123" s="496"/>
    </row>
    <row r="124" s="608" customFormat="1" ht="11" spans="1:20">
      <c r="A124" s="525">
        <v>59</v>
      </c>
      <c r="B124" s="682"/>
      <c r="C124" s="679" t="s">
        <v>112</v>
      </c>
      <c r="D124" s="680" t="s">
        <v>112</v>
      </c>
      <c r="E124" s="680"/>
      <c r="F124" s="680" t="s">
        <v>205</v>
      </c>
      <c r="G124" s="680" t="s">
        <v>211</v>
      </c>
      <c r="H124" s="681" t="s">
        <v>218</v>
      </c>
      <c r="I124" s="680" t="s">
        <v>109</v>
      </c>
      <c r="J124" s="680"/>
      <c r="K124" s="695">
        <v>1200</v>
      </c>
      <c r="L124" s="680"/>
      <c r="M124" s="701">
        <v>4</v>
      </c>
      <c r="N124" s="680"/>
      <c r="O124" s="680">
        <v>1</v>
      </c>
      <c r="P124" s="699"/>
      <c r="Q124" s="655">
        <f t="shared" si="24"/>
        <v>4800</v>
      </c>
      <c r="R124" s="675"/>
      <c r="S124" s="636"/>
      <c r="T124" s="496"/>
    </row>
    <row r="125" s="608" customFormat="1" ht="11" spans="1:20">
      <c r="A125" s="525">
        <v>60</v>
      </c>
      <c r="B125" s="682"/>
      <c r="C125" s="679" t="s">
        <v>112</v>
      </c>
      <c r="D125" s="680" t="s">
        <v>112</v>
      </c>
      <c r="E125" s="680"/>
      <c r="F125" s="680" t="s">
        <v>205</v>
      </c>
      <c r="G125" s="680" t="s">
        <v>206</v>
      </c>
      <c r="H125" s="681" t="s">
        <v>219</v>
      </c>
      <c r="I125" s="680" t="s">
        <v>208</v>
      </c>
      <c r="J125" s="680"/>
      <c r="K125" s="695">
        <v>400</v>
      </c>
      <c r="L125" s="680"/>
      <c r="M125" s="701">
        <v>13</v>
      </c>
      <c r="N125" s="680"/>
      <c r="O125" s="680">
        <v>1</v>
      </c>
      <c r="P125" s="699"/>
      <c r="Q125" s="655">
        <f t="shared" si="24"/>
        <v>5200</v>
      </c>
      <c r="R125" s="675"/>
      <c r="S125" s="636"/>
      <c r="T125" s="496"/>
    </row>
    <row r="126" s="608" customFormat="1" ht="11" spans="1:20">
      <c r="A126" s="525">
        <v>61</v>
      </c>
      <c r="B126" s="682"/>
      <c r="C126" s="679" t="s">
        <v>112</v>
      </c>
      <c r="D126" s="680" t="s">
        <v>112</v>
      </c>
      <c r="E126" s="680"/>
      <c r="F126" s="680" t="s">
        <v>205</v>
      </c>
      <c r="G126" s="680" t="s">
        <v>214</v>
      </c>
      <c r="H126" s="681" t="s">
        <v>219</v>
      </c>
      <c r="I126" s="680" t="s">
        <v>208</v>
      </c>
      <c r="J126" s="680"/>
      <c r="K126" s="695">
        <v>850</v>
      </c>
      <c r="L126" s="680"/>
      <c r="M126" s="701">
        <v>1</v>
      </c>
      <c r="N126" s="680"/>
      <c r="O126" s="680">
        <v>1</v>
      </c>
      <c r="P126" s="699"/>
      <c r="Q126" s="655">
        <f t="shared" si="24"/>
        <v>850</v>
      </c>
      <c r="R126" s="675"/>
      <c r="S126" s="636"/>
      <c r="T126" s="496"/>
    </row>
    <row r="127" s="608" customFormat="1" ht="11" spans="1:20">
      <c r="A127" s="525">
        <v>62</v>
      </c>
      <c r="B127" s="682"/>
      <c r="C127" s="679" t="s">
        <v>112</v>
      </c>
      <c r="D127" s="680" t="s">
        <v>112</v>
      </c>
      <c r="E127" s="680"/>
      <c r="F127" s="680" t="s">
        <v>205</v>
      </c>
      <c r="G127" s="680" t="s">
        <v>211</v>
      </c>
      <c r="H127" s="681" t="s">
        <v>220</v>
      </c>
      <c r="I127" s="680" t="s">
        <v>109</v>
      </c>
      <c r="J127" s="680"/>
      <c r="K127" s="695">
        <v>1200</v>
      </c>
      <c r="L127" s="680"/>
      <c r="M127" s="701">
        <v>5</v>
      </c>
      <c r="N127" s="680"/>
      <c r="O127" s="680">
        <v>1</v>
      </c>
      <c r="P127" s="699"/>
      <c r="Q127" s="655">
        <f t="shared" si="24"/>
        <v>6000</v>
      </c>
      <c r="R127" s="675"/>
      <c r="S127" s="636"/>
      <c r="T127" s="496"/>
    </row>
    <row r="128" s="608" customFormat="1" ht="11" spans="1:20">
      <c r="A128" s="525">
        <v>63</v>
      </c>
      <c r="B128" s="683"/>
      <c r="C128" s="679" t="s">
        <v>112</v>
      </c>
      <c r="D128" s="680" t="s">
        <v>112</v>
      </c>
      <c r="E128" s="680"/>
      <c r="F128" s="680" t="s">
        <v>205</v>
      </c>
      <c r="G128" s="680" t="s">
        <v>214</v>
      </c>
      <c r="H128" s="681" t="s">
        <v>221</v>
      </c>
      <c r="I128" s="680" t="s">
        <v>208</v>
      </c>
      <c r="J128" s="680"/>
      <c r="K128" s="695">
        <v>850</v>
      </c>
      <c r="L128" s="680"/>
      <c r="M128" s="701">
        <v>1</v>
      </c>
      <c r="N128" s="680"/>
      <c r="O128" s="680">
        <v>1</v>
      </c>
      <c r="P128" s="699"/>
      <c r="Q128" s="655">
        <f t="shared" si="24"/>
        <v>850</v>
      </c>
      <c r="R128" s="675"/>
      <c r="S128" s="636"/>
      <c r="T128" s="496"/>
    </row>
    <row r="129" s="608" customFormat="1" ht="11" spans="1:20">
      <c r="A129" s="525">
        <v>64</v>
      </c>
      <c r="B129" s="679" t="s">
        <v>222</v>
      </c>
      <c r="C129" s="679" t="s">
        <v>112</v>
      </c>
      <c r="D129" s="680" t="s">
        <v>112</v>
      </c>
      <c r="E129" s="680"/>
      <c r="F129" s="680" t="s">
        <v>205</v>
      </c>
      <c r="G129" s="680" t="s">
        <v>223</v>
      </c>
      <c r="H129" s="701" t="s">
        <v>224</v>
      </c>
      <c r="I129" s="680" t="s">
        <v>109</v>
      </c>
      <c r="J129" s="680"/>
      <c r="K129" s="695">
        <v>1200</v>
      </c>
      <c r="L129" s="680"/>
      <c r="M129" s="701">
        <v>2</v>
      </c>
      <c r="N129" s="680"/>
      <c r="O129" s="680">
        <v>1</v>
      </c>
      <c r="P129" s="699"/>
      <c r="Q129" s="655">
        <f t="shared" ref="Q129:Q141" si="25">K129*M129*O129</f>
        <v>2400</v>
      </c>
      <c r="R129" s="675"/>
      <c r="S129" s="636"/>
      <c r="T129" s="496"/>
    </row>
    <row r="130" s="608" customFormat="1" ht="11" spans="1:20">
      <c r="A130" s="525">
        <v>65</v>
      </c>
      <c r="B130" s="682"/>
      <c r="C130" s="679" t="s">
        <v>112</v>
      </c>
      <c r="D130" s="680" t="s">
        <v>112</v>
      </c>
      <c r="E130" s="680"/>
      <c r="F130" s="680" t="s">
        <v>205</v>
      </c>
      <c r="G130" s="680" t="s">
        <v>223</v>
      </c>
      <c r="H130" s="701" t="s">
        <v>225</v>
      </c>
      <c r="I130" s="680" t="s">
        <v>109</v>
      </c>
      <c r="J130" s="680"/>
      <c r="K130" s="695">
        <v>1200</v>
      </c>
      <c r="L130" s="680"/>
      <c r="M130" s="701">
        <v>9</v>
      </c>
      <c r="N130" s="680"/>
      <c r="O130" s="680">
        <v>1</v>
      </c>
      <c r="P130" s="699"/>
      <c r="Q130" s="655">
        <f t="shared" si="25"/>
        <v>10800</v>
      </c>
      <c r="R130" s="675"/>
      <c r="S130" s="636"/>
      <c r="T130" s="496"/>
    </row>
    <row r="131" s="608" customFormat="1" ht="11" spans="1:20">
      <c r="A131" s="525">
        <v>66</v>
      </c>
      <c r="B131" s="682"/>
      <c r="C131" s="679" t="s">
        <v>112</v>
      </c>
      <c r="D131" s="680" t="s">
        <v>112</v>
      </c>
      <c r="E131" s="680"/>
      <c r="F131" s="680" t="s">
        <v>205</v>
      </c>
      <c r="G131" s="680" t="s">
        <v>223</v>
      </c>
      <c r="H131" s="701" t="s">
        <v>226</v>
      </c>
      <c r="I131" s="680" t="s">
        <v>109</v>
      </c>
      <c r="J131" s="680"/>
      <c r="K131" s="695">
        <v>1200</v>
      </c>
      <c r="L131" s="680"/>
      <c r="M131" s="701">
        <v>13</v>
      </c>
      <c r="N131" s="680"/>
      <c r="O131" s="680">
        <v>1</v>
      </c>
      <c r="P131" s="699"/>
      <c r="Q131" s="655">
        <f t="shared" si="25"/>
        <v>15600</v>
      </c>
      <c r="R131" s="675"/>
      <c r="S131" s="636"/>
      <c r="T131" s="496"/>
    </row>
    <row r="132" s="608" customFormat="1" ht="11" spans="1:20">
      <c r="A132" s="525">
        <v>67</v>
      </c>
      <c r="B132" s="682"/>
      <c r="C132" s="679" t="s">
        <v>112</v>
      </c>
      <c r="D132" s="680" t="s">
        <v>112</v>
      </c>
      <c r="E132" s="680"/>
      <c r="F132" s="680" t="s">
        <v>205</v>
      </c>
      <c r="G132" s="680" t="s">
        <v>223</v>
      </c>
      <c r="H132" s="701" t="s">
        <v>227</v>
      </c>
      <c r="I132" s="680" t="s">
        <v>109</v>
      </c>
      <c r="J132" s="680"/>
      <c r="K132" s="695">
        <v>1200</v>
      </c>
      <c r="L132" s="680"/>
      <c r="M132" s="701">
        <v>18</v>
      </c>
      <c r="N132" s="680"/>
      <c r="O132" s="680">
        <v>1</v>
      </c>
      <c r="P132" s="699"/>
      <c r="Q132" s="655">
        <f t="shared" si="25"/>
        <v>21600</v>
      </c>
      <c r="R132" s="675"/>
      <c r="S132" s="636"/>
      <c r="T132" s="496"/>
    </row>
    <row r="133" s="608" customFormat="1" ht="11" spans="1:20">
      <c r="A133" s="525">
        <v>68</v>
      </c>
      <c r="B133" s="682"/>
      <c r="C133" s="679" t="s">
        <v>112</v>
      </c>
      <c r="D133" s="680" t="s">
        <v>112</v>
      </c>
      <c r="E133" s="680"/>
      <c r="F133" s="680" t="s">
        <v>205</v>
      </c>
      <c r="G133" s="680" t="s">
        <v>223</v>
      </c>
      <c r="H133" s="701" t="s">
        <v>228</v>
      </c>
      <c r="I133" s="680" t="s">
        <v>109</v>
      </c>
      <c r="J133" s="680"/>
      <c r="K133" s="695">
        <v>1200</v>
      </c>
      <c r="L133" s="680"/>
      <c r="M133" s="701">
        <v>22</v>
      </c>
      <c r="N133" s="680"/>
      <c r="O133" s="680">
        <v>1</v>
      </c>
      <c r="P133" s="699"/>
      <c r="Q133" s="655">
        <f t="shared" si="25"/>
        <v>26400</v>
      </c>
      <c r="R133" s="675"/>
      <c r="S133" s="636"/>
      <c r="T133" s="496"/>
    </row>
    <row r="134" s="608" customFormat="1" ht="11" spans="1:20">
      <c r="A134" s="525">
        <v>69</v>
      </c>
      <c r="B134" s="682"/>
      <c r="C134" s="679" t="s">
        <v>112</v>
      </c>
      <c r="D134" s="680" t="s">
        <v>112</v>
      </c>
      <c r="E134" s="680"/>
      <c r="F134" s="680" t="s">
        <v>205</v>
      </c>
      <c r="G134" s="680" t="s">
        <v>223</v>
      </c>
      <c r="H134" s="701" t="s">
        <v>229</v>
      </c>
      <c r="I134" s="680" t="s">
        <v>109</v>
      </c>
      <c r="J134" s="680"/>
      <c r="K134" s="695">
        <v>1200</v>
      </c>
      <c r="L134" s="680"/>
      <c r="M134" s="701">
        <v>5</v>
      </c>
      <c r="N134" s="680"/>
      <c r="O134" s="680">
        <v>1</v>
      </c>
      <c r="P134" s="699"/>
      <c r="Q134" s="655">
        <f t="shared" si="25"/>
        <v>6000</v>
      </c>
      <c r="R134" s="675"/>
      <c r="S134" s="636"/>
      <c r="T134" s="496"/>
    </row>
    <row r="135" s="608" customFormat="1" ht="11" spans="1:20">
      <c r="A135" s="525">
        <v>70</v>
      </c>
      <c r="B135" s="682"/>
      <c r="C135" s="679" t="s">
        <v>112</v>
      </c>
      <c r="D135" s="680" t="s">
        <v>112</v>
      </c>
      <c r="E135" s="680"/>
      <c r="F135" s="680" t="s">
        <v>205</v>
      </c>
      <c r="G135" s="680" t="s">
        <v>230</v>
      </c>
      <c r="H135" s="701" t="s">
        <v>231</v>
      </c>
      <c r="I135" s="680" t="s">
        <v>124</v>
      </c>
      <c r="J135" s="680"/>
      <c r="K135" s="695">
        <v>150</v>
      </c>
      <c r="L135" s="680"/>
      <c r="M135" s="701">
        <v>4.5</v>
      </c>
      <c r="N135" s="680"/>
      <c r="O135" s="680">
        <v>1</v>
      </c>
      <c r="P135" s="699"/>
      <c r="Q135" s="655">
        <f t="shared" si="25"/>
        <v>675</v>
      </c>
      <c r="R135" s="675"/>
      <c r="S135" s="636"/>
      <c r="T135" s="496"/>
    </row>
    <row r="136" s="608" customFormat="1" ht="11" spans="1:20">
      <c r="A136" s="525">
        <v>71</v>
      </c>
      <c r="B136" s="682"/>
      <c r="C136" s="679" t="s">
        <v>112</v>
      </c>
      <c r="D136" s="680" t="s">
        <v>112</v>
      </c>
      <c r="E136" s="680"/>
      <c r="F136" s="680" t="s">
        <v>205</v>
      </c>
      <c r="G136" s="680" t="s">
        <v>232</v>
      </c>
      <c r="H136" s="701" t="s">
        <v>228</v>
      </c>
      <c r="I136" s="680" t="s">
        <v>109</v>
      </c>
      <c r="J136" s="680"/>
      <c r="K136" s="695">
        <v>2600</v>
      </c>
      <c r="L136" s="680"/>
      <c r="M136" s="701">
        <v>1</v>
      </c>
      <c r="N136" s="680"/>
      <c r="O136" s="680">
        <v>1</v>
      </c>
      <c r="P136" s="699"/>
      <c r="Q136" s="655">
        <f t="shared" si="25"/>
        <v>2600</v>
      </c>
      <c r="R136" s="675"/>
      <c r="S136" s="636"/>
      <c r="T136" s="496"/>
    </row>
    <row r="137" s="608" customFormat="1" ht="11" spans="1:20">
      <c r="A137" s="525">
        <v>72</v>
      </c>
      <c r="B137" s="682"/>
      <c r="C137" s="679" t="s">
        <v>112</v>
      </c>
      <c r="D137" s="680" t="s">
        <v>112</v>
      </c>
      <c r="E137" s="680"/>
      <c r="F137" s="680" t="s">
        <v>205</v>
      </c>
      <c r="G137" s="680" t="s">
        <v>232</v>
      </c>
      <c r="H137" s="701" t="s">
        <v>233</v>
      </c>
      <c r="I137" s="680" t="s">
        <v>109</v>
      </c>
      <c r="J137" s="680"/>
      <c r="K137" s="695">
        <v>2600</v>
      </c>
      <c r="L137" s="680"/>
      <c r="M137" s="701">
        <v>6</v>
      </c>
      <c r="N137" s="680"/>
      <c r="O137" s="680">
        <v>1</v>
      </c>
      <c r="P137" s="699"/>
      <c r="Q137" s="655">
        <f t="shared" si="25"/>
        <v>15600</v>
      </c>
      <c r="R137" s="675"/>
      <c r="S137" s="636"/>
      <c r="T137" s="496"/>
    </row>
    <row r="138" s="608" customFormat="1" ht="11" spans="1:20">
      <c r="A138" s="525">
        <v>73</v>
      </c>
      <c r="B138" s="682"/>
      <c r="C138" s="679" t="s">
        <v>112</v>
      </c>
      <c r="D138" s="680" t="s">
        <v>112</v>
      </c>
      <c r="E138" s="680"/>
      <c r="F138" s="680" t="s">
        <v>205</v>
      </c>
      <c r="G138" s="680" t="s">
        <v>232</v>
      </c>
      <c r="H138" s="701" t="s">
        <v>229</v>
      </c>
      <c r="I138" s="680" t="s">
        <v>109</v>
      </c>
      <c r="J138" s="680"/>
      <c r="K138" s="695">
        <v>2600</v>
      </c>
      <c r="L138" s="680"/>
      <c r="M138" s="701">
        <v>6</v>
      </c>
      <c r="N138" s="680"/>
      <c r="O138" s="680">
        <v>1</v>
      </c>
      <c r="P138" s="699"/>
      <c r="Q138" s="655">
        <f t="shared" si="25"/>
        <v>15600</v>
      </c>
      <c r="R138" s="675"/>
      <c r="S138" s="636"/>
      <c r="T138" s="496"/>
    </row>
    <row r="139" s="608" customFormat="1" ht="11" spans="1:20">
      <c r="A139" s="525">
        <v>74</v>
      </c>
      <c r="B139" s="682"/>
      <c r="C139" s="679" t="s">
        <v>112</v>
      </c>
      <c r="D139" s="680" t="s">
        <v>112</v>
      </c>
      <c r="E139" s="680"/>
      <c r="F139" s="680" t="s">
        <v>205</v>
      </c>
      <c r="G139" s="680" t="s">
        <v>232</v>
      </c>
      <c r="H139" s="701" t="s">
        <v>234</v>
      </c>
      <c r="I139" s="680" t="s">
        <v>109</v>
      </c>
      <c r="J139" s="680"/>
      <c r="K139" s="695">
        <v>2600</v>
      </c>
      <c r="L139" s="680"/>
      <c r="M139" s="701">
        <v>6</v>
      </c>
      <c r="N139" s="680"/>
      <c r="O139" s="680">
        <v>1</v>
      </c>
      <c r="P139" s="699"/>
      <c r="Q139" s="655">
        <f t="shared" si="25"/>
        <v>15600</v>
      </c>
      <c r="R139" s="675"/>
      <c r="S139" s="636"/>
      <c r="T139" s="496"/>
    </row>
    <row r="140" s="608" customFormat="1" ht="11" spans="1:20">
      <c r="A140" s="525">
        <v>75</v>
      </c>
      <c r="B140" s="682"/>
      <c r="C140" s="679" t="s">
        <v>112</v>
      </c>
      <c r="D140" s="680" t="s">
        <v>112</v>
      </c>
      <c r="E140" s="680"/>
      <c r="F140" s="680" t="s">
        <v>205</v>
      </c>
      <c r="G140" s="680" t="s">
        <v>232</v>
      </c>
      <c r="H140" s="701" t="s">
        <v>235</v>
      </c>
      <c r="I140" s="680" t="s">
        <v>109</v>
      </c>
      <c r="J140" s="680"/>
      <c r="K140" s="695">
        <v>1000</v>
      </c>
      <c r="L140" s="680"/>
      <c r="M140" s="701">
        <v>2</v>
      </c>
      <c r="N140" s="680"/>
      <c r="O140" s="680">
        <v>1</v>
      </c>
      <c r="P140" s="699"/>
      <c r="Q140" s="655">
        <f t="shared" si="25"/>
        <v>2000</v>
      </c>
      <c r="R140" s="675"/>
      <c r="S140" s="636"/>
      <c r="T140" s="496"/>
    </row>
    <row r="141" s="608" customFormat="1" ht="11" spans="1:20">
      <c r="A141" s="525">
        <v>76</v>
      </c>
      <c r="B141" s="683"/>
      <c r="C141" s="679" t="s">
        <v>112</v>
      </c>
      <c r="D141" s="680" t="s">
        <v>112</v>
      </c>
      <c r="E141" s="680"/>
      <c r="F141" s="680" t="s">
        <v>205</v>
      </c>
      <c r="G141" s="680" t="s">
        <v>232</v>
      </c>
      <c r="H141" s="701" t="s">
        <v>236</v>
      </c>
      <c r="I141" s="680" t="s">
        <v>124</v>
      </c>
      <c r="J141" s="680"/>
      <c r="K141" s="695">
        <v>100</v>
      </c>
      <c r="L141" s="680"/>
      <c r="M141" s="701">
        <v>7</v>
      </c>
      <c r="N141" s="680"/>
      <c r="O141" s="680">
        <v>1</v>
      </c>
      <c r="P141" s="699"/>
      <c r="Q141" s="655">
        <f t="shared" si="25"/>
        <v>700</v>
      </c>
      <c r="R141" s="675"/>
      <c r="S141" s="636"/>
      <c r="T141" s="496"/>
    </row>
    <row r="142" s="608" customFormat="1" ht="11" spans="1:20">
      <c r="A142" s="525">
        <v>77</v>
      </c>
      <c r="B142" s="679" t="s">
        <v>237</v>
      </c>
      <c r="C142" s="679" t="s">
        <v>112</v>
      </c>
      <c r="D142" s="680" t="s">
        <v>112</v>
      </c>
      <c r="E142" s="680"/>
      <c r="F142" s="680" t="s">
        <v>205</v>
      </c>
      <c r="G142" s="680" t="s">
        <v>211</v>
      </c>
      <c r="H142" s="701" t="s">
        <v>238</v>
      </c>
      <c r="I142" s="680" t="s">
        <v>109</v>
      </c>
      <c r="J142" s="680"/>
      <c r="K142" s="695">
        <v>1200</v>
      </c>
      <c r="L142" s="680"/>
      <c r="M142" s="701">
        <v>1</v>
      </c>
      <c r="N142" s="680"/>
      <c r="O142" s="680">
        <v>3</v>
      </c>
      <c r="P142" s="699"/>
      <c r="Q142" s="655">
        <f t="shared" ref="Q142:Q155" si="26">K142*M142*O142</f>
        <v>3600</v>
      </c>
      <c r="R142" s="675"/>
      <c r="S142" s="636"/>
      <c r="T142" s="496"/>
    </row>
    <row r="143" s="608" customFormat="1" ht="11" spans="1:20">
      <c r="A143" s="525">
        <v>78</v>
      </c>
      <c r="B143" s="682"/>
      <c r="C143" s="679" t="s">
        <v>112</v>
      </c>
      <c r="D143" s="680" t="s">
        <v>112</v>
      </c>
      <c r="E143" s="680"/>
      <c r="F143" s="680" t="s">
        <v>205</v>
      </c>
      <c r="G143" s="680" t="s">
        <v>211</v>
      </c>
      <c r="H143" s="701" t="s">
        <v>239</v>
      </c>
      <c r="I143" s="680" t="s">
        <v>109</v>
      </c>
      <c r="J143" s="680"/>
      <c r="K143" s="695">
        <v>1200</v>
      </c>
      <c r="L143" s="680"/>
      <c r="M143" s="701">
        <v>2</v>
      </c>
      <c r="N143" s="680"/>
      <c r="O143" s="680">
        <v>1</v>
      </c>
      <c r="P143" s="699"/>
      <c r="Q143" s="655">
        <f t="shared" si="26"/>
        <v>2400</v>
      </c>
      <c r="R143" s="675"/>
      <c r="S143" s="636"/>
      <c r="T143" s="496"/>
    </row>
    <row r="144" s="608" customFormat="1" ht="11" spans="1:20">
      <c r="A144" s="525">
        <v>79</v>
      </c>
      <c r="B144" s="682"/>
      <c r="C144" s="679" t="s">
        <v>112</v>
      </c>
      <c r="D144" s="680" t="s">
        <v>112</v>
      </c>
      <c r="E144" s="680"/>
      <c r="F144" s="680" t="s">
        <v>205</v>
      </c>
      <c r="G144" s="680" t="s">
        <v>211</v>
      </c>
      <c r="H144" s="701" t="s">
        <v>240</v>
      </c>
      <c r="I144" s="680" t="s">
        <v>109</v>
      </c>
      <c r="J144" s="680"/>
      <c r="K144" s="695">
        <v>1200</v>
      </c>
      <c r="L144" s="680"/>
      <c r="M144" s="701">
        <v>3</v>
      </c>
      <c r="N144" s="680"/>
      <c r="O144" s="680">
        <v>5</v>
      </c>
      <c r="P144" s="699"/>
      <c r="Q144" s="655">
        <f t="shared" si="26"/>
        <v>18000</v>
      </c>
      <c r="R144" s="675"/>
      <c r="S144" s="636"/>
      <c r="T144" s="496"/>
    </row>
    <row r="145" s="608" customFormat="1" ht="11" spans="1:20">
      <c r="A145" s="525">
        <v>80</v>
      </c>
      <c r="B145" s="682"/>
      <c r="C145" s="679" t="s">
        <v>112</v>
      </c>
      <c r="D145" s="680" t="s">
        <v>112</v>
      </c>
      <c r="E145" s="680"/>
      <c r="F145" s="680" t="s">
        <v>205</v>
      </c>
      <c r="G145" s="701" t="s">
        <v>241</v>
      </c>
      <c r="H145" s="701" t="s">
        <v>241</v>
      </c>
      <c r="I145" s="680" t="s">
        <v>124</v>
      </c>
      <c r="J145" s="680"/>
      <c r="K145" s="695">
        <v>20</v>
      </c>
      <c r="L145" s="680"/>
      <c r="M145" s="701">
        <v>254</v>
      </c>
      <c r="N145" s="680"/>
      <c r="O145" s="680">
        <v>1</v>
      </c>
      <c r="P145" s="699"/>
      <c r="Q145" s="655">
        <f t="shared" si="26"/>
        <v>5080</v>
      </c>
      <c r="R145" s="675"/>
      <c r="S145" s="636"/>
      <c r="T145" s="496"/>
    </row>
    <row r="146" s="608" customFormat="1" ht="11" spans="1:20">
      <c r="A146" s="525">
        <v>81</v>
      </c>
      <c r="B146" s="682"/>
      <c r="C146" s="679" t="s">
        <v>112</v>
      </c>
      <c r="D146" s="680" t="s">
        <v>112</v>
      </c>
      <c r="E146" s="680"/>
      <c r="F146" s="680" t="s">
        <v>205</v>
      </c>
      <c r="G146" s="701" t="s">
        <v>242</v>
      </c>
      <c r="H146" s="701" t="s">
        <v>242</v>
      </c>
      <c r="I146" s="680" t="s">
        <v>124</v>
      </c>
      <c r="J146" s="680"/>
      <c r="K146" s="695">
        <v>150</v>
      </c>
      <c r="L146" s="680"/>
      <c r="M146" s="701">
        <v>74</v>
      </c>
      <c r="N146" s="680"/>
      <c r="O146" s="680">
        <v>1</v>
      </c>
      <c r="P146" s="699"/>
      <c r="Q146" s="655">
        <f t="shared" si="26"/>
        <v>11100</v>
      </c>
      <c r="R146" s="675"/>
      <c r="S146" s="636"/>
      <c r="T146" s="496"/>
    </row>
    <row r="147" s="608" customFormat="1" ht="11" spans="1:20">
      <c r="A147" s="525">
        <v>82</v>
      </c>
      <c r="B147" s="682"/>
      <c r="C147" s="679" t="s">
        <v>112</v>
      </c>
      <c r="D147" s="680" t="s">
        <v>112</v>
      </c>
      <c r="E147" s="680"/>
      <c r="F147" s="680" t="s">
        <v>205</v>
      </c>
      <c r="G147" s="701" t="s">
        <v>243</v>
      </c>
      <c r="H147" s="701" t="s">
        <v>243</v>
      </c>
      <c r="I147" s="680" t="s">
        <v>124</v>
      </c>
      <c r="J147" s="680"/>
      <c r="K147" s="695">
        <v>36</v>
      </c>
      <c r="L147" s="680"/>
      <c r="M147" s="701">
        <v>1</v>
      </c>
      <c r="N147" s="680"/>
      <c r="O147" s="680">
        <v>1</v>
      </c>
      <c r="P147" s="699"/>
      <c r="Q147" s="655">
        <f t="shared" si="26"/>
        <v>36</v>
      </c>
      <c r="R147" s="675"/>
      <c r="S147" s="636"/>
      <c r="T147" s="496"/>
    </row>
    <row r="148" s="608" customFormat="1" ht="11" spans="1:20">
      <c r="A148" s="525">
        <v>83</v>
      </c>
      <c r="B148" s="682"/>
      <c r="C148" s="679" t="s">
        <v>112</v>
      </c>
      <c r="D148" s="680" t="s">
        <v>112</v>
      </c>
      <c r="E148" s="680"/>
      <c r="F148" s="680" t="s">
        <v>205</v>
      </c>
      <c r="G148" s="680" t="s">
        <v>244</v>
      </c>
      <c r="H148" s="701" t="s">
        <v>245</v>
      </c>
      <c r="I148" s="680" t="s">
        <v>124</v>
      </c>
      <c r="J148" s="680"/>
      <c r="K148" s="695">
        <v>1800</v>
      </c>
      <c r="L148" s="680"/>
      <c r="M148" s="701">
        <v>1</v>
      </c>
      <c r="N148" s="680"/>
      <c r="O148" s="680">
        <v>3</v>
      </c>
      <c r="P148" s="699"/>
      <c r="Q148" s="655">
        <f t="shared" si="26"/>
        <v>5400</v>
      </c>
      <c r="R148" s="675"/>
      <c r="S148" s="636"/>
      <c r="T148" s="496"/>
    </row>
    <row r="149" s="608" customFormat="1" ht="11" spans="1:20">
      <c r="A149" s="525">
        <v>84</v>
      </c>
      <c r="B149" s="682"/>
      <c r="C149" s="679" t="s">
        <v>112</v>
      </c>
      <c r="D149" s="680" t="s">
        <v>112</v>
      </c>
      <c r="E149" s="680"/>
      <c r="F149" s="680" t="s">
        <v>205</v>
      </c>
      <c r="G149" s="680" t="s">
        <v>244</v>
      </c>
      <c r="H149" s="701" t="s">
        <v>246</v>
      </c>
      <c r="I149" s="680" t="s">
        <v>109</v>
      </c>
      <c r="J149" s="680"/>
      <c r="K149" s="695">
        <v>1800</v>
      </c>
      <c r="L149" s="680"/>
      <c r="M149" s="701">
        <v>1</v>
      </c>
      <c r="N149" s="680"/>
      <c r="O149" s="680">
        <v>8</v>
      </c>
      <c r="P149" s="699"/>
      <c r="Q149" s="655">
        <f t="shared" si="26"/>
        <v>14400</v>
      </c>
      <c r="R149" s="675"/>
      <c r="S149" s="636"/>
      <c r="T149" s="496"/>
    </row>
    <row r="150" s="608" customFormat="1" ht="11" spans="1:20">
      <c r="A150" s="525">
        <v>85</v>
      </c>
      <c r="B150" s="682"/>
      <c r="C150" s="679" t="s">
        <v>112</v>
      </c>
      <c r="D150" s="680" t="s">
        <v>112</v>
      </c>
      <c r="E150" s="680"/>
      <c r="F150" s="680" t="s">
        <v>205</v>
      </c>
      <c r="G150" s="680" t="s">
        <v>244</v>
      </c>
      <c r="H150" s="701" t="s">
        <v>247</v>
      </c>
      <c r="I150" s="680" t="s">
        <v>124</v>
      </c>
      <c r="J150" s="680"/>
      <c r="K150" s="695">
        <v>150</v>
      </c>
      <c r="L150" s="680"/>
      <c r="M150" s="701">
        <v>17</v>
      </c>
      <c r="N150" s="680"/>
      <c r="O150" s="680">
        <v>1</v>
      </c>
      <c r="P150" s="699"/>
      <c r="Q150" s="655">
        <f t="shared" si="26"/>
        <v>2550</v>
      </c>
      <c r="R150" s="675"/>
      <c r="S150" s="636"/>
      <c r="T150" s="496"/>
    </row>
    <row r="151" s="608" customFormat="1" ht="11" spans="1:20">
      <c r="A151" s="525">
        <v>86</v>
      </c>
      <c r="B151" s="682"/>
      <c r="C151" s="679" t="s">
        <v>112</v>
      </c>
      <c r="D151" s="679" t="s">
        <v>112</v>
      </c>
      <c r="E151" s="680"/>
      <c r="F151" s="680" t="s">
        <v>205</v>
      </c>
      <c r="G151" s="680" t="s">
        <v>244</v>
      </c>
      <c r="H151" s="701" t="s">
        <v>247</v>
      </c>
      <c r="I151" s="680" t="s">
        <v>124</v>
      </c>
      <c r="J151" s="680"/>
      <c r="K151" s="695">
        <v>20</v>
      </c>
      <c r="L151" s="680"/>
      <c r="M151" s="701">
        <v>140</v>
      </c>
      <c r="N151" s="680"/>
      <c r="O151" s="680">
        <v>1</v>
      </c>
      <c r="P151" s="699"/>
      <c r="Q151" s="655">
        <f t="shared" si="26"/>
        <v>2800</v>
      </c>
      <c r="R151" s="675"/>
      <c r="S151" s="636"/>
      <c r="T151" s="496"/>
    </row>
    <row r="152" s="608" customFormat="1" ht="21" spans="1:20">
      <c r="A152" s="525">
        <v>87</v>
      </c>
      <c r="B152" s="634" t="s">
        <v>248</v>
      </c>
      <c r="C152" s="680" t="s">
        <v>112</v>
      </c>
      <c r="D152" s="680" t="s">
        <v>112</v>
      </c>
      <c r="E152" s="680"/>
      <c r="F152" s="680" t="s">
        <v>205</v>
      </c>
      <c r="G152" s="701" t="s">
        <v>249</v>
      </c>
      <c r="H152" s="701" t="s">
        <v>250</v>
      </c>
      <c r="I152" s="680" t="s">
        <v>208</v>
      </c>
      <c r="J152" s="680"/>
      <c r="K152" s="695">
        <v>650</v>
      </c>
      <c r="L152" s="680"/>
      <c r="M152" s="701">
        <v>13</v>
      </c>
      <c r="N152" s="680"/>
      <c r="O152" s="680">
        <v>1</v>
      </c>
      <c r="P152" s="699"/>
      <c r="Q152" s="655">
        <f t="shared" si="26"/>
        <v>8450</v>
      </c>
      <c r="R152" s="675"/>
      <c r="S152" s="636"/>
      <c r="T152" s="496"/>
    </row>
    <row r="153" s="608" customFormat="1" ht="21" spans="1:20">
      <c r="A153" s="525">
        <v>88</v>
      </c>
      <c r="B153" s="634"/>
      <c r="C153" s="680" t="s">
        <v>112</v>
      </c>
      <c r="D153" s="680" t="s">
        <v>112</v>
      </c>
      <c r="E153" s="680"/>
      <c r="F153" s="680" t="s">
        <v>205</v>
      </c>
      <c r="G153" s="701" t="s">
        <v>249</v>
      </c>
      <c r="H153" s="701" t="s">
        <v>251</v>
      </c>
      <c r="I153" s="680" t="s">
        <v>208</v>
      </c>
      <c r="J153" s="680"/>
      <c r="K153" s="695">
        <v>1200</v>
      </c>
      <c r="L153" s="680"/>
      <c r="M153" s="701">
        <v>8</v>
      </c>
      <c r="N153" s="680"/>
      <c r="O153" s="680">
        <v>1</v>
      </c>
      <c r="P153" s="699"/>
      <c r="Q153" s="655">
        <f t="shared" si="26"/>
        <v>9600</v>
      </c>
      <c r="R153" s="675"/>
      <c r="S153" s="636"/>
      <c r="T153" s="496"/>
    </row>
    <row r="154" s="608" customFormat="1" ht="21" spans="1:20">
      <c r="A154" s="525">
        <v>89</v>
      </c>
      <c r="B154" s="634" t="s">
        <v>252</v>
      </c>
      <c r="C154" s="680" t="s">
        <v>112</v>
      </c>
      <c r="D154" s="680" t="s">
        <v>112</v>
      </c>
      <c r="E154" s="680"/>
      <c r="F154" s="680" t="s">
        <v>205</v>
      </c>
      <c r="G154" s="701" t="s">
        <v>253</v>
      </c>
      <c r="H154" s="701" t="s">
        <v>254</v>
      </c>
      <c r="I154" s="680" t="s">
        <v>208</v>
      </c>
      <c r="J154" s="680"/>
      <c r="K154" s="695">
        <v>3500</v>
      </c>
      <c r="L154" s="680"/>
      <c r="M154" s="701">
        <v>1</v>
      </c>
      <c r="N154" s="680"/>
      <c r="O154" s="680">
        <v>3</v>
      </c>
      <c r="P154" s="699"/>
      <c r="Q154" s="655">
        <f t="shared" si="26"/>
        <v>10500</v>
      </c>
      <c r="R154" s="675"/>
      <c r="S154" s="636"/>
      <c r="T154" s="498"/>
    </row>
    <row r="155" s="608" customFormat="1" ht="11" spans="1:20">
      <c r="A155" s="525">
        <v>90</v>
      </c>
      <c r="B155" s="680" t="s">
        <v>255</v>
      </c>
      <c r="C155" s="680" t="s">
        <v>137</v>
      </c>
      <c r="D155" s="680" t="s">
        <v>137</v>
      </c>
      <c r="E155" s="680"/>
      <c r="F155" s="680" t="s">
        <v>256</v>
      </c>
      <c r="G155" s="708" t="s">
        <v>257</v>
      </c>
      <c r="H155" s="708" t="s">
        <v>257</v>
      </c>
      <c r="I155" s="680" t="s">
        <v>258</v>
      </c>
      <c r="J155" s="680"/>
      <c r="K155" s="708">
        <v>6490</v>
      </c>
      <c r="L155" s="680"/>
      <c r="M155" s="708">
        <v>1</v>
      </c>
      <c r="N155" s="680"/>
      <c r="O155" s="680">
        <v>1</v>
      </c>
      <c r="P155" s="699"/>
      <c r="Q155" s="655">
        <f t="shared" si="26"/>
        <v>6490</v>
      </c>
      <c r="R155" s="675"/>
      <c r="S155" s="636"/>
      <c r="T155" s="525" t="s">
        <v>259</v>
      </c>
    </row>
    <row r="156" s="608" customFormat="1" spans="1:31">
      <c r="A156" s="705" t="s">
        <v>117</v>
      </c>
      <c r="B156" s="705"/>
      <c r="C156" s="705"/>
      <c r="D156" s="705"/>
      <c r="E156" s="705"/>
      <c r="F156" s="705"/>
      <c r="G156" s="705"/>
      <c r="H156" s="705"/>
      <c r="I156" s="705"/>
      <c r="J156" s="705"/>
      <c r="K156" s="705"/>
      <c r="L156" s="705"/>
      <c r="M156" s="705"/>
      <c r="N156" s="705"/>
      <c r="O156" s="705"/>
      <c r="P156" s="724">
        <f>SUM(P67:P73)</f>
        <v>0</v>
      </c>
      <c r="Q156" s="724">
        <f>SUM(Q67:Q155)</f>
        <v>1956459.8</v>
      </c>
      <c r="R156" s="673">
        <f>Q156-P156</f>
        <v>1956459.8</v>
      </c>
      <c r="S156" s="638"/>
      <c r="T156" s="616"/>
      <c r="U156" s="611"/>
      <c r="V156" s="611"/>
      <c r="W156" s="611"/>
      <c r="X156" s="611"/>
      <c r="Y156" s="611"/>
      <c r="Z156" s="611"/>
      <c r="AA156" s="611"/>
      <c r="AB156" s="611"/>
      <c r="AC156" s="611"/>
      <c r="AD156" s="611"/>
      <c r="AE156" s="611"/>
    </row>
    <row r="157" s="608" customFormat="1" spans="1:31">
      <c r="A157" s="619" t="s">
        <v>260</v>
      </c>
      <c r="B157" s="620"/>
      <c r="C157" s="620"/>
      <c r="D157" s="620"/>
      <c r="E157" s="620"/>
      <c r="F157" s="620"/>
      <c r="G157" s="620"/>
      <c r="H157" s="620"/>
      <c r="I157" s="620"/>
      <c r="J157" s="620"/>
      <c r="K157" s="620"/>
      <c r="L157" s="620"/>
      <c r="M157" s="620"/>
      <c r="N157" s="620"/>
      <c r="O157" s="620"/>
      <c r="P157" s="620"/>
      <c r="Q157" s="620"/>
      <c r="R157" s="671"/>
      <c r="S157" s="671"/>
      <c r="T157" s="671"/>
      <c r="U157" s="611"/>
      <c r="V157" s="611"/>
      <c r="W157" s="611"/>
      <c r="X157" s="611"/>
      <c r="Y157" s="611"/>
      <c r="Z157" s="611"/>
      <c r="AA157" s="611"/>
      <c r="AB157" s="611"/>
      <c r="AC157" s="611"/>
      <c r="AD157" s="611"/>
      <c r="AE157" s="611"/>
    </row>
    <row r="158" ht="21" spans="1:20">
      <c r="A158" s="621" t="s">
        <v>43</v>
      </c>
      <c r="B158" s="621" t="s">
        <v>44</v>
      </c>
      <c r="C158" s="621" t="s">
        <v>45</v>
      </c>
      <c r="D158" s="621" t="s">
        <v>46</v>
      </c>
      <c r="E158" s="684" t="s">
        <v>47</v>
      </c>
      <c r="F158" s="621" t="s">
        <v>48</v>
      </c>
      <c r="G158" s="621" t="s">
        <v>49</v>
      </c>
      <c r="H158" s="621" t="s">
        <v>50</v>
      </c>
      <c r="I158" s="621" t="s">
        <v>51</v>
      </c>
      <c r="J158" s="645" t="s">
        <v>52</v>
      </c>
      <c r="K158" s="646" t="s">
        <v>53</v>
      </c>
      <c r="L158" s="621" t="s">
        <v>54</v>
      </c>
      <c r="M158" s="646" t="s">
        <v>55</v>
      </c>
      <c r="N158" s="621" t="s">
        <v>56</v>
      </c>
      <c r="O158" s="646" t="s">
        <v>57</v>
      </c>
      <c r="P158" s="654" t="s">
        <v>58</v>
      </c>
      <c r="Q158" s="646" t="s">
        <v>59</v>
      </c>
      <c r="R158" s="654" t="s">
        <v>60</v>
      </c>
      <c r="S158" s="654" t="s">
        <v>61</v>
      </c>
      <c r="T158" s="702" t="s">
        <v>62</v>
      </c>
    </row>
    <row r="159" s="610" customFormat="1" spans="1:20">
      <c r="A159" s="622" t="s">
        <v>119</v>
      </c>
      <c r="B159" s="623"/>
      <c r="C159" s="623"/>
      <c r="D159" s="623"/>
      <c r="E159" s="623"/>
      <c r="F159" s="623"/>
      <c r="G159" s="623"/>
      <c r="H159" s="623"/>
      <c r="I159" s="623"/>
      <c r="J159" s="623"/>
      <c r="K159" s="623"/>
      <c r="L159" s="623"/>
      <c r="M159" s="623"/>
      <c r="N159" s="623"/>
      <c r="O159" s="623"/>
      <c r="P159" s="623"/>
      <c r="Q159" s="623"/>
      <c r="R159" s="623"/>
      <c r="S159" s="623"/>
      <c r="T159" s="672"/>
    </row>
    <row r="160" s="608" customFormat="1" ht="11" spans="1:20">
      <c r="A160" s="525">
        <v>1</v>
      </c>
      <c r="B160" s="625" t="s">
        <v>261</v>
      </c>
      <c r="C160" s="625" t="s">
        <v>261</v>
      </c>
      <c r="D160" s="625" t="s">
        <v>261</v>
      </c>
      <c r="E160" s="685"/>
      <c r="F160" s="648" t="s">
        <v>262</v>
      </c>
      <c r="G160" s="648" t="s">
        <v>263</v>
      </c>
      <c r="H160" s="709" t="s">
        <v>264</v>
      </c>
      <c r="I160" s="634" t="s">
        <v>265</v>
      </c>
      <c r="J160" s="525"/>
      <c r="K160" s="650">
        <v>4020</v>
      </c>
      <c r="L160" s="525"/>
      <c r="M160" s="634">
        <v>1</v>
      </c>
      <c r="N160" s="525"/>
      <c r="O160" s="525">
        <v>1</v>
      </c>
      <c r="P160" s="525"/>
      <c r="Q160" s="650">
        <f>K160*M160</f>
        <v>4020</v>
      </c>
      <c r="R160" s="675"/>
      <c r="S160" s="636" t="s">
        <v>266</v>
      </c>
      <c r="T160" s="525" t="s">
        <v>267</v>
      </c>
    </row>
    <row r="161" s="608" customFormat="1" ht="11" spans="1:20">
      <c r="A161" s="525">
        <v>2</v>
      </c>
      <c r="B161" s="625" t="s">
        <v>261</v>
      </c>
      <c r="C161" s="625" t="s">
        <v>261</v>
      </c>
      <c r="D161" s="625" t="s">
        <v>261</v>
      </c>
      <c r="E161" s="685"/>
      <c r="F161" s="648" t="s">
        <v>262</v>
      </c>
      <c r="G161" s="648" t="s">
        <v>268</v>
      </c>
      <c r="H161" s="709" t="s">
        <v>264</v>
      </c>
      <c r="I161" s="634" t="s">
        <v>265</v>
      </c>
      <c r="J161" s="525"/>
      <c r="K161" s="650">
        <v>2462.39</v>
      </c>
      <c r="L161" s="525"/>
      <c r="M161" s="634">
        <v>1</v>
      </c>
      <c r="N161" s="525"/>
      <c r="O161" s="525">
        <v>1</v>
      </c>
      <c r="P161" s="525"/>
      <c r="Q161" s="650">
        <f>K161*M161</f>
        <v>2462.39</v>
      </c>
      <c r="R161" s="675"/>
      <c r="S161" s="636" t="s">
        <v>269</v>
      </c>
      <c r="T161" s="525" t="s">
        <v>267</v>
      </c>
    </row>
    <row r="162" s="608" customFormat="1" ht="11" spans="1:20">
      <c r="A162" s="525">
        <v>3</v>
      </c>
      <c r="B162" s="625" t="s">
        <v>261</v>
      </c>
      <c r="C162" s="625" t="s">
        <v>261</v>
      </c>
      <c r="D162" s="625" t="s">
        <v>261</v>
      </c>
      <c r="E162" s="685"/>
      <c r="F162" s="648" t="s">
        <v>262</v>
      </c>
      <c r="G162" s="648" t="s">
        <v>270</v>
      </c>
      <c r="H162" s="709" t="s">
        <v>264</v>
      </c>
      <c r="I162" s="634" t="s">
        <v>265</v>
      </c>
      <c r="J162" s="525"/>
      <c r="K162" s="650">
        <v>541.8</v>
      </c>
      <c r="L162" s="525"/>
      <c r="M162" s="634">
        <v>1</v>
      </c>
      <c r="N162" s="525"/>
      <c r="O162" s="525">
        <v>1</v>
      </c>
      <c r="P162" s="525"/>
      <c r="Q162" s="650">
        <f>K162*M162</f>
        <v>541.8</v>
      </c>
      <c r="R162" s="675"/>
      <c r="S162" s="636" t="s">
        <v>271</v>
      </c>
      <c r="T162" s="525" t="s">
        <v>267</v>
      </c>
    </row>
    <row r="163" s="608" customFormat="1" ht="11" spans="1:20">
      <c r="A163" s="525">
        <v>5</v>
      </c>
      <c r="B163" s="634" t="s">
        <v>272</v>
      </c>
      <c r="C163" s="634" t="s">
        <v>272</v>
      </c>
      <c r="D163" s="634" t="s">
        <v>272</v>
      </c>
      <c r="E163" s="685"/>
      <c r="F163" s="681" t="s">
        <v>174</v>
      </c>
      <c r="G163" s="681" t="s">
        <v>273</v>
      </c>
      <c r="H163" s="710"/>
      <c r="I163" s="643" t="s">
        <v>195</v>
      </c>
      <c r="J163" s="525"/>
      <c r="K163" s="650">
        <v>233.5</v>
      </c>
      <c r="L163" s="525"/>
      <c r="M163" s="625">
        <v>1</v>
      </c>
      <c r="N163" s="525"/>
      <c r="O163" s="525">
        <v>1</v>
      </c>
      <c r="P163" s="525"/>
      <c r="Q163" s="650">
        <f t="shared" ref="Q163:Q176" si="27">K163*M163</f>
        <v>233.5</v>
      </c>
      <c r="R163" s="675"/>
      <c r="S163" s="636"/>
      <c r="T163" s="525" t="s">
        <v>274</v>
      </c>
    </row>
    <row r="164" s="608" customFormat="1" ht="11" spans="1:20">
      <c r="A164" s="525">
        <v>6</v>
      </c>
      <c r="B164" s="634" t="s">
        <v>272</v>
      </c>
      <c r="C164" s="634" t="s">
        <v>272</v>
      </c>
      <c r="D164" s="634" t="s">
        <v>272</v>
      </c>
      <c r="E164" s="685"/>
      <c r="F164" s="681" t="s">
        <v>174</v>
      </c>
      <c r="G164" s="681" t="s">
        <v>275</v>
      </c>
      <c r="H164" s="710"/>
      <c r="I164" s="643" t="s">
        <v>195</v>
      </c>
      <c r="J164" s="525"/>
      <c r="K164" s="650">
        <v>144</v>
      </c>
      <c r="L164" s="525"/>
      <c r="M164" s="625">
        <v>1</v>
      </c>
      <c r="N164" s="525"/>
      <c r="O164" s="525">
        <v>1</v>
      </c>
      <c r="P164" s="525"/>
      <c r="Q164" s="650">
        <f t="shared" si="27"/>
        <v>144</v>
      </c>
      <c r="R164" s="675"/>
      <c r="S164" s="636"/>
      <c r="T164" s="525" t="s">
        <v>274</v>
      </c>
    </row>
    <row r="165" s="608" customFormat="1" ht="11" spans="1:20">
      <c r="A165" s="525">
        <v>7</v>
      </c>
      <c r="B165" s="634" t="s">
        <v>272</v>
      </c>
      <c r="C165" s="634" t="s">
        <v>272</v>
      </c>
      <c r="D165" s="634" t="s">
        <v>272</v>
      </c>
      <c r="E165" s="685"/>
      <c r="F165" s="681" t="s">
        <v>174</v>
      </c>
      <c r="G165" s="681" t="s">
        <v>276</v>
      </c>
      <c r="H165" s="710"/>
      <c r="I165" s="643" t="s">
        <v>195</v>
      </c>
      <c r="J165" s="525"/>
      <c r="K165" s="650">
        <v>185.6</v>
      </c>
      <c r="L165" s="525"/>
      <c r="M165" s="625">
        <v>1</v>
      </c>
      <c r="N165" s="525"/>
      <c r="O165" s="525">
        <v>1</v>
      </c>
      <c r="P165" s="525"/>
      <c r="Q165" s="650">
        <f t="shared" si="27"/>
        <v>185.6</v>
      </c>
      <c r="R165" s="675"/>
      <c r="S165" s="636"/>
      <c r="T165" s="525" t="s">
        <v>274</v>
      </c>
    </row>
    <row r="166" s="608" customFormat="1" ht="11" spans="1:20">
      <c r="A166" s="525">
        <v>8</v>
      </c>
      <c r="B166" s="634" t="s">
        <v>277</v>
      </c>
      <c r="C166" s="634" t="s">
        <v>277</v>
      </c>
      <c r="D166" s="634" t="s">
        <v>278</v>
      </c>
      <c r="E166" s="685"/>
      <c r="F166" s="711" t="s">
        <v>278</v>
      </c>
      <c r="G166" s="711" t="s">
        <v>278</v>
      </c>
      <c r="H166" s="712" t="s">
        <v>279</v>
      </c>
      <c r="I166" s="692" t="s">
        <v>195</v>
      </c>
      <c r="J166" s="495"/>
      <c r="K166" s="717">
        <f>137380-3946</f>
        <v>133434</v>
      </c>
      <c r="L166" s="495"/>
      <c r="M166" s="717">
        <v>1</v>
      </c>
      <c r="N166" s="495"/>
      <c r="O166" s="495">
        <v>1</v>
      </c>
      <c r="P166" s="495"/>
      <c r="Q166" s="728">
        <f t="shared" si="27"/>
        <v>133434</v>
      </c>
      <c r="R166" s="729"/>
      <c r="S166" s="730"/>
      <c r="T166" s="525" t="s">
        <v>280</v>
      </c>
    </row>
    <row r="167" s="608" customFormat="1" ht="11" spans="1:20">
      <c r="A167" s="525">
        <v>9</v>
      </c>
      <c r="B167" s="634" t="s">
        <v>281</v>
      </c>
      <c r="C167" s="634" t="s">
        <v>281</v>
      </c>
      <c r="D167" s="634" t="s">
        <v>281</v>
      </c>
      <c r="E167" s="685"/>
      <c r="F167" s="634" t="s">
        <v>281</v>
      </c>
      <c r="G167" s="634" t="s">
        <v>281</v>
      </c>
      <c r="H167" s="712" t="s">
        <v>279</v>
      </c>
      <c r="I167" s="643" t="s">
        <v>195</v>
      </c>
      <c r="J167" s="525"/>
      <c r="K167" s="650">
        <v>205.77</v>
      </c>
      <c r="L167" s="525"/>
      <c r="M167" s="634">
        <v>1</v>
      </c>
      <c r="N167" s="525"/>
      <c r="O167" s="525">
        <v>1</v>
      </c>
      <c r="P167" s="525"/>
      <c r="Q167" s="650">
        <f t="shared" si="27"/>
        <v>205.77</v>
      </c>
      <c r="R167" s="675"/>
      <c r="S167" s="636"/>
      <c r="T167" s="495" t="s">
        <v>282</v>
      </c>
    </row>
    <row r="168" s="608" customFormat="1" ht="11" spans="1:20">
      <c r="A168" s="525">
        <v>10</v>
      </c>
      <c r="B168" s="634" t="s">
        <v>283</v>
      </c>
      <c r="C168" s="634" t="s">
        <v>283</v>
      </c>
      <c r="D168" s="634" t="s">
        <v>283</v>
      </c>
      <c r="E168" s="685"/>
      <c r="F168" s="634" t="s">
        <v>283</v>
      </c>
      <c r="G168" s="634" t="s">
        <v>283</v>
      </c>
      <c r="H168" s="712" t="s">
        <v>279</v>
      </c>
      <c r="I168" s="643" t="s">
        <v>284</v>
      </c>
      <c r="J168" s="525"/>
      <c r="K168" s="650">
        <v>95</v>
      </c>
      <c r="L168" s="525"/>
      <c r="M168" s="634">
        <v>50</v>
      </c>
      <c r="N168" s="525"/>
      <c r="O168" s="525">
        <v>1</v>
      </c>
      <c r="P168" s="525"/>
      <c r="Q168" s="650">
        <f t="shared" si="27"/>
        <v>4750</v>
      </c>
      <c r="R168" s="675"/>
      <c r="S168" s="636"/>
      <c r="T168" s="498"/>
    </row>
    <row r="169" s="608" customFormat="1" ht="11" spans="1:20">
      <c r="A169" s="525">
        <v>11</v>
      </c>
      <c r="B169" s="634" t="s">
        <v>285</v>
      </c>
      <c r="C169" s="634" t="s">
        <v>285</v>
      </c>
      <c r="D169" s="634" t="s">
        <v>285</v>
      </c>
      <c r="E169" s="685"/>
      <c r="F169" s="713" t="s">
        <v>286</v>
      </c>
      <c r="G169" s="713" t="s">
        <v>287</v>
      </c>
      <c r="H169" s="648" t="s">
        <v>288</v>
      </c>
      <c r="I169" s="643" t="s">
        <v>284</v>
      </c>
      <c r="J169" s="525"/>
      <c r="K169" s="650">
        <v>238</v>
      </c>
      <c r="L169" s="525"/>
      <c r="M169" s="634">
        <v>250</v>
      </c>
      <c r="N169" s="525"/>
      <c r="O169" s="525">
        <v>1</v>
      </c>
      <c r="P169" s="525"/>
      <c r="Q169" s="650">
        <f t="shared" si="27"/>
        <v>59500</v>
      </c>
      <c r="R169" s="675"/>
      <c r="S169" s="636"/>
      <c r="T169" s="495" t="s">
        <v>289</v>
      </c>
    </row>
    <row r="170" s="608" customFormat="1" ht="11" spans="1:20">
      <c r="A170" s="525">
        <v>12</v>
      </c>
      <c r="B170" s="634" t="s">
        <v>285</v>
      </c>
      <c r="C170" s="634" t="s">
        <v>285</v>
      </c>
      <c r="D170" s="634" t="s">
        <v>285</v>
      </c>
      <c r="E170" s="685"/>
      <c r="F170" s="713" t="s">
        <v>290</v>
      </c>
      <c r="G170" s="713" t="s">
        <v>291</v>
      </c>
      <c r="H170" s="648" t="s">
        <v>288</v>
      </c>
      <c r="I170" s="643" t="s">
        <v>284</v>
      </c>
      <c r="J170" s="525"/>
      <c r="K170" s="650">
        <v>800</v>
      </c>
      <c r="L170" s="525"/>
      <c r="M170" s="634">
        <v>1</v>
      </c>
      <c r="N170" s="525"/>
      <c r="O170" s="525">
        <v>1</v>
      </c>
      <c r="P170" s="525"/>
      <c r="Q170" s="650">
        <f t="shared" si="27"/>
        <v>800</v>
      </c>
      <c r="R170" s="675"/>
      <c r="S170" s="636"/>
      <c r="T170" s="498"/>
    </row>
    <row r="171" s="608" customFormat="1" ht="32" spans="1:20">
      <c r="A171" s="525">
        <v>13</v>
      </c>
      <c r="B171" s="634" t="s">
        <v>292</v>
      </c>
      <c r="C171" s="634" t="s">
        <v>292</v>
      </c>
      <c r="D171" s="634" t="s">
        <v>292</v>
      </c>
      <c r="E171" s="685"/>
      <c r="F171" s="634" t="s">
        <v>292</v>
      </c>
      <c r="G171" s="634" t="s">
        <v>292</v>
      </c>
      <c r="H171" s="648" t="s">
        <v>293</v>
      </c>
      <c r="I171" s="643" t="s">
        <v>195</v>
      </c>
      <c r="J171" s="525"/>
      <c r="K171" s="650">
        <v>4017</v>
      </c>
      <c r="L171" s="525"/>
      <c r="M171" s="634">
        <v>1</v>
      </c>
      <c r="N171" s="525"/>
      <c r="O171" s="525">
        <v>1</v>
      </c>
      <c r="P171" s="525"/>
      <c r="Q171" s="650">
        <f t="shared" si="27"/>
        <v>4017</v>
      </c>
      <c r="R171" s="675"/>
      <c r="S171" s="636"/>
      <c r="T171" s="495" t="s">
        <v>294</v>
      </c>
    </row>
    <row r="172" s="608" customFormat="1" ht="42" spans="1:20">
      <c r="A172" s="525">
        <v>14</v>
      </c>
      <c r="B172" s="634" t="s">
        <v>295</v>
      </c>
      <c r="C172" s="634" t="s">
        <v>295</v>
      </c>
      <c r="D172" s="634" t="s">
        <v>295</v>
      </c>
      <c r="E172" s="685"/>
      <c r="F172" s="634" t="s">
        <v>295</v>
      </c>
      <c r="G172" s="634" t="s">
        <v>295</v>
      </c>
      <c r="H172" s="648" t="s">
        <v>293</v>
      </c>
      <c r="I172" s="643" t="s">
        <v>195</v>
      </c>
      <c r="J172" s="525"/>
      <c r="K172" s="650">
        <v>1108</v>
      </c>
      <c r="L172" s="525"/>
      <c r="M172" s="634">
        <v>1</v>
      </c>
      <c r="N172" s="525"/>
      <c r="O172" s="525">
        <v>1</v>
      </c>
      <c r="P172" s="655"/>
      <c r="Q172" s="650">
        <f t="shared" si="27"/>
        <v>1108</v>
      </c>
      <c r="R172" s="675"/>
      <c r="S172" s="636"/>
      <c r="T172" s="496"/>
    </row>
    <row r="173" s="608" customFormat="1" ht="11" spans="1:20">
      <c r="A173" s="525">
        <v>15</v>
      </c>
      <c r="B173" s="706" t="s">
        <v>296</v>
      </c>
      <c r="C173" s="706" t="s">
        <v>296</v>
      </c>
      <c r="D173" s="706" t="s">
        <v>296</v>
      </c>
      <c r="E173" s="685"/>
      <c r="F173" s="706" t="s">
        <v>296</v>
      </c>
      <c r="G173" s="706" t="s">
        <v>296</v>
      </c>
      <c r="H173" s="648" t="s">
        <v>293</v>
      </c>
      <c r="I173" s="718"/>
      <c r="J173" s="498"/>
      <c r="K173" s="719">
        <v>2882</v>
      </c>
      <c r="L173" s="498"/>
      <c r="M173" s="725">
        <v>1</v>
      </c>
      <c r="N173" s="498"/>
      <c r="O173" s="498">
        <v>1</v>
      </c>
      <c r="P173" s="726"/>
      <c r="Q173" s="719">
        <f t="shared" si="27"/>
        <v>2882</v>
      </c>
      <c r="R173" s="731"/>
      <c r="S173" s="732"/>
      <c r="T173" s="498"/>
    </row>
    <row r="174" s="608" customFormat="1" ht="11" spans="1:20">
      <c r="A174" s="525"/>
      <c r="B174" s="625" t="s">
        <v>297</v>
      </c>
      <c r="C174" s="625" t="s">
        <v>297</v>
      </c>
      <c r="D174" s="625" t="s">
        <v>297</v>
      </c>
      <c r="E174" s="685"/>
      <c r="F174" s="625" t="s">
        <v>297</v>
      </c>
      <c r="G174" s="625" t="s">
        <v>297</v>
      </c>
      <c r="H174" s="648" t="s">
        <v>298</v>
      </c>
      <c r="I174" s="643" t="s">
        <v>195</v>
      </c>
      <c r="J174" s="691"/>
      <c r="K174" s="525">
        <v>2000</v>
      </c>
      <c r="L174" s="625"/>
      <c r="M174" s="625">
        <v>1</v>
      </c>
      <c r="N174" s="625"/>
      <c r="O174" s="625">
        <v>1</v>
      </c>
      <c r="P174" s="727"/>
      <c r="Q174" s="719">
        <f t="shared" si="27"/>
        <v>2000</v>
      </c>
      <c r="R174" s="675"/>
      <c r="S174" s="636" t="s">
        <v>299</v>
      </c>
      <c r="T174" s="525" t="s">
        <v>300</v>
      </c>
    </row>
    <row r="175" s="608" customFormat="1" ht="11" spans="1:20">
      <c r="A175" s="525">
        <v>54</v>
      </c>
      <c r="B175" s="525" t="s">
        <v>301</v>
      </c>
      <c r="C175" s="525" t="s">
        <v>301</v>
      </c>
      <c r="D175" s="525" t="s">
        <v>301</v>
      </c>
      <c r="E175" s="714"/>
      <c r="F175" s="680" t="s">
        <v>302</v>
      </c>
      <c r="G175" s="715" t="s">
        <v>303</v>
      </c>
      <c r="H175" s="680" t="s">
        <v>304</v>
      </c>
      <c r="I175" s="720" t="s">
        <v>284</v>
      </c>
      <c r="J175" s="680"/>
      <c r="K175" s="721">
        <v>69</v>
      </c>
      <c r="L175" s="680"/>
      <c r="M175" s="686">
        <v>2</v>
      </c>
      <c r="N175" s="680"/>
      <c r="O175" s="636"/>
      <c r="P175" s="525"/>
      <c r="Q175" s="650">
        <f t="shared" si="27"/>
        <v>138</v>
      </c>
      <c r="R175" s="675"/>
      <c r="S175" s="636"/>
      <c r="T175" s="496" t="s">
        <v>305</v>
      </c>
    </row>
    <row r="176" s="608" customFormat="1" ht="11" spans="1:20">
      <c r="A176" s="525">
        <v>31</v>
      </c>
      <c r="B176" s="625" t="s">
        <v>306</v>
      </c>
      <c r="C176" s="525" t="s">
        <v>307</v>
      </c>
      <c r="D176" s="630" t="s">
        <v>308</v>
      </c>
      <c r="E176" s="685"/>
      <c r="F176" s="648" t="s">
        <v>309</v>
      </c>
      <c r="G176" s="648" t="s">
        <v>310</v>
      </c>
      <c r="H176" s="648" t="s">
        <v>311</v>
      </c>
      <c r="I176" s="643" t="s">
        <v>284</v>
      </c>
      <c r="J176" s="525"/>
      <c r="K176" s="691">
        <v>109</v>
      </c>
      <c r="L176" s="525"/>
      <c r="M176" s="625">
        <v>50</v>
      </c>
      <c r="N176" s="525"/>
      <c r="O176" s="525">
        <v>1</v>
      </c>
      <c r="P176" s="525"/>
      <c r="Q176" s="650">
        <f t="shared" si="27"/>
        <v>5450</v>
      </c>
      <c r="R176" s="675"/>
      <c r="S176" s="636"/>
      <c r="T176" s="525" t="s">
        <v>312</v>
      </c>
    </row>
    <row r="177" s="608" customFormat="1" spans="1:31">
      <c r="A177" s="705" t="s">
        <v>117</v>
      </c>
      <c r="B177" s="705"/>
      <c r="C177" s="705"/>
      <c r="D177" s="705"/>
      <c r="E177" s="705"/>
      <c r="F177" s="705"/>
      <c r="G177" s="705"/>
      <c r="H177" s="705"/>
      <c r="I177" s="705"/>
      <c r="J177" s="705"/>
      <c r="K177" s="705"/>
      <c r="L177" s="705"/>
      <c r="M177" s="705"/>
      <c r="N177" s="705"/>
      <c r="O177" s="705"/>
      <c r="P177" s="724">
        <f>SUM(P160:P176)</f>
        <v>0</v>
      </c>
      <c r="Q177" s="724">
        <f>SUM(Q160:Q176)</f>
        <v>221872.06</v>
      </c>
      <c r="R177" s="673">
        <f>Q177-P177</f>
        <v>221872.06</v>
      </c>
      <c r="S177" s="638"/>
      <c r="T177" s="616"/>
      <c r="U177" s="611"/>
      <c r="V177" s="611"/>
      <c r="W177" s="611"/>
      <c r="X177" s="611"/>
      <c r="Y177" s="611"/>
      <c r="Z177" s="611"/>
      <c r="AA177" s="611"/>
      <c r="AB177" s="611"/>
      <c r="AC177" s="611"/>
      <c r="AD177" s="611"/>
      <c r="AE177" s="611"/>
    </row>
    <row r="178" s="608" customFormat="1" spans="1:31">
      <c r="A178" s="619" t="s">
        <v>313</v>
      </c>
      <c r="B178" s="620"/>
      <c r="C178" s="620"/>
      <c r="D178" s="620"/>
      <c r="E178" s="620"/>
      <c r="F178" s="620"/>
      <c r="G178" s="620"/>
      <c r="H178" s="620"/>
      <c r="I178" s="620"/>
      <c r="J178" s="620"/>
      <c r="K178" s="620"/>
      <c r="L178" s="620"/>
      <c r="M178" s="620"/>
      <c r="N178" s="620"/>
      <c r="O178" s="620"/>
      <c r="P178" s="620"/>
      <c r="Q178" s="620"/>
      <c r="R178" s="671"/>
      <c r="S178" s="671"/>
      <c r="T178" s="671"/>
      <c r="U178" s="611"/>
      <c r="V178" s="611"/>
      <c r="W178" s="611"/>
      <c r="X178" s="611"/>
      <c r="Y178" s="611"/>
      <c r="Z178" s="611"/>
      <c r="AA178" s="611"/>
      <c r="AB178" s="611"/>
      <c r="AC178" s="611"/>
      <c r="AD178" s="611"/>
      <c r="AE178" s="611"/>
    </row>
    <row r="179" ht="21" spans="1:20">
      <c r="A179" s="621" t="s">
        <v>43</v>
      </c>
      <c r="B179" s="621" t="s">
        <v>44</v>
      </c>
      <c r="C179" s="621" t="s">
        <v>45</v>
      </c>
      <c r="D179" s="621" t="s">
        <v>46</v>
      </c>
      <c r="E179" s="684" t="s">
        <v>47</v>
      </c>
      <c r="F179" s="621" t="s">
        <v>48</v>
      </c>
      <c r="G179" s="621" t="s">
        <v>49</v>
      </c>
      <c r="H179" s="621" t="s">
        <v>50</v>
      </c>
      <c r="I179" s="621" t="s">
        <v>51</v>
      </c>
      <c r="J179" s="645" t="s">
        <v>52</v>
      </c>
      <c r="K179" s="646" t="s">
        <v>53</v>
      </c>
      <c r="L179" s="621" t="s">
        <v>54</v>
      </c>
      <c r="M179" s="646" t="s">
        <v>55</v>
      </c>
      <c r="N179" s="621" t="s">
        <v>56</v>
      </c>
      <c r="O179" s="646" t="s">
        <v>57</v>
      </c>
      <c r="P179" s="654" t="s">
        <v>58</v>
      </c>
      <c r="Q179" s="646" t="s">
        <v>59</v>
      </c>
      <c r="R179" s="654" t="s">
        <v>60</v>
      </c>
      <c r="S179" s="654" t="s">
        <v>61</v>
      </c>
      <c r="T179" s="702" t="s">
        <v>62</v>
      </c>
    </row>
    <row r="180" s="608" customFormat="1" spans="1:31">
      <c r="A180" s="525">
        <v>1</v>
      </c>
      <c r="B180" s="525"/>
      <c r="C180" s="525"/>
      <c r="D180" s="625"/>
      <c r="E180" s="716"/>
      <c r="F180" s="648"/>
      <c r="G180" s="648"/>
      <c r="H180" s="648"/>
      <c r="I180" s="648"/>
      <c r="J180" s="649"/>
      <c r="K180" s="648"/>
      <c r="L180" s="625"/>
      <c r="M180" s="625"/>
      <c r="N180" s="625"/>
      <c r="O180" s="625"/>
      <c r="P180" s="658">
        <f t="shared" ref="P180:P181" si="28">N180*L180*J180</f>
        <v>0</v>
      </c>
      <c r="Q180" s="658">
        <f t="shared" ref="Q180:Q181" si="29">K180*M180*O180</f>
        <v>0</v>
      </c>
      <c r="R180" s="673">
        <f t="shared" ref="R180:R182" si="30">Q180-P180</f>
        <v>0</v>
      </c>
      <c r="S180" s="638"/>
      <c r="T180" s="616"/>
      <c r="U180" s="611"/>
      <c r="V180" s="611"/>
      <c r="W180" s="611"/>
      <c r="X180" s="611"/>
      <c r="Y180" s="611"/>
      <c r="Z180" s="611"/>
      <c r="AA180" s="611"/>
      <c r="AB180" s="611"/>
      <c r="AC180" s="611"/>
      <c r="AD180" s="611"/>
      <c r="AE180" s="611"/>
    </row>
    <row r="181" s="608" customFormat="1" spans="1:31">
      <c r="A181" s="525">
        <v>2</v>
      </c>
      <c r="B181" s="525"/>
      <c r="C181" s="525"/>
      <c r="D181" s="625"/>
      <c r="E181" s="716"/>
      <c r="F181" s="648"/>
      <c r="G181" s="648"/>
      <c r="H181" s="648"/>
      <c r="I181" s="648"/>
      <c r="J181" s="649"/>
      <c r="K181" s="648"/>
      <c r="L181" s="625"/>
      <c r="M181" s="625"/>
      <c r="N181" s="625"/>
      <c r="O181" s="625"/>
      <c r="P181" s="658">
        <f t="shared" si="28"/>
        <v>0</v>
      </c>
      <c r="Q181" s="658">
        <f t="shared" si="29"/>
        <v>0</v>
      </c>
      <c r="R181" s="673">
        <f t="shared" si="30"/>
        <v>0</v>
      </c>
      <c r="S181" s="638"/>
      <c r="T181" s="616"/>
      <c r="U181" s="611"/>
      <c r="V181" s="611"/>
      <c r="W181" s="611"/>
      <c r="X181" s="611"/>
      <c r="Y181" s="611"/>
      <c r="Z181" s="611"/>
      <c r="AA181" s="611"/>
      <c r="AB181" s="611"/>
      <c r="AC181" s="611"/>
      <c r="AD181" s="611"/>
      <c r="AE181" s="611"/>
    </row>
    <row r="182" s="608" customFormat="1" spans="1:31">
      <c r="A182" s="705" t="s">
        <v>117</v>
      </c>
      <c r="B182" s="705"/>
      <c r="C182" s="705"/>
      <c r="D182" s="705"/>
      <c r="E182" s="705"/>
      <c r="F182" s="705"/>
      <c r="G182" s="705"/>
      <c r="H182" s="705"/>
      <c r="I182" s="705"/>
      <c r="J182" s="705"/>
      <c r="K182" s="705"/>
      <c r="L182" s="705"/>
      <c r="M182" s="705"/>
      <c r="N182" s="705"/>
      <c r="O182" s="705"/>
      <c r="P182" s="724">
        <f>SUM(P180:P181)</f>
        <v>0</v>
      </c>
      <c r="Q182" s="724">
        <f>SUM(Q180:Q181)</f>
        <v>0</v>
      </c>
      <c r="R182" s="673">
        <f t="shared" si="30"/>
        <v>0</v>
      </c>
      <c r="S182" s="638"/>
      <c r="T182" s="616"/>
      <c r="U182" s="611"/>
      <c r="V182" s="611"/>
      <c r="W182" s="611"/>
      <c r="X182" s="611"/>
      <c r="Y182" s="611"/>
      <c r="Z182" s="611"/>
      <c r="AA182" s="611"/>
      <c r="AB182" s="611"/>
      <c r="AC182" s="611"/>
      <c r="AD182" s="611"/>
      <c r="AE182" s="611"/>
    </row>
    <row r="183" s="608" customFormat="1" spans="1:31">
      <c r="A183" s="619" t="s">
        <v>314</v>
      </c>
      <c r="B183" s="620"/>
      <c r="C183" s="620"/>
      <c r="D183" s="620"/>
      <c r="E183" s="620"/>
      <c r="F183" s="620"/>
      <c r="G183" s="620"/>
      <c r="H183" s="620"/>
      <c r="I183" s="620"/>
      <c r="J183" s="620"/>
      <c r="K183" s="620"/>
      <c r="L183" s="620"/>
      <c r="M183" s="620"/>
      <c r="N183" s="620"/>
      <c r="O183" s="620"/>
      <c r="P183" s="620"/>
      <c r="Q183" s="620"/>
      <c r="R183" s="671"/>
      <c r="S183" s="671"/>
      <c r="T183" s="671"/>
      <c r="U183" s="611"/>
      <c r="V183" s="611"/>
      <c r="W183" s="611"/>
      <c r="X183" s="611"/>
      <c r="Y183" s="611"/>
      <c r="Z183" s="611"/>
      <c r="AA183" s="611"/>
      <c r="AB183" s="611"/>
      <c r="AC183" s="611"/>
      <c r="AD183" s="611"/>
      <c r="AE183" s="611"/>
    </row>
    <row r="184" s="611" customFormat="1" ht="21" spans="1:20">
      <c r="A184" s="707" t="s">
        <v>43</v>
      </c>
      <c r="B184" s="707" t="s">
        <v>44</v>
      </c>
      <c r="C184" s="707" t="s">
        <v>45</v>
      </c>
      <c r="D184" s="707" t="s">
        <v>315</v>
      </c>
      <c r="E184" s="684" t="s">
        <v>47</v>
      </c>
      <c r="F184" s="707" t="s">
        <v>316</v>
      </c>
      <c r="G184" s="707" t="s">
        <v>317</v>
      </c>
      <c r="H184" s="707" t="s">
        <v>50</v>
      </c>
      <c r="I184" s="621" t="s">
        <v>51</v>
      </c>
      <c r="J184" s="645" t="s">
        <v>52</v>
      </c>
      <c r="K184" s="646" t="s">
        <v>53</v>
      </c>
      <c r="L184" s="621" t="s">
        <v>54</v>
      </c>
      <c r="M184" s="646" t="s">
        <v>55</v>
      </c>
      <c r="N184" s="621" t="s">
        <v>56</v>
      </c>
      <c r="O184" s="646" t="s">
        <v>57</v>
      </c>
      <c r="P184" s="654" t="s">
        <v>58</v>
      </c>
      <c r="Q184" s="646" t="s">
        <v>59</v>
      </c>
      <c r="R184" s="654" t="s">
        <v>60</v>
      </c>
      <c r="S184" s="654" t="s">
        <v>61</v>
      </c>
      <c r="T184" s="702" t="s">
        <v>62</v>
      </c>
    </row>
    <row r="185" s="610" customFormat="1" spans="1:20">
      <c r="A185" s="622" t="s">
        <v>318</v>
      </c>
      <c r="B185" s="623"/>
      <c r="C185" s="623"/>
      <c r="D185" s="623"/>
      <c r="E185" s="623"/>
      <c r="F185" s="623"/>
      <c r="G185" s="623"/>
      <c r="H185" s="623"/>
      <c r="I185" s="623"/>
      <c r="J185" s="623"/>
      <c r="K185" s="623"/>
      <c r="L185" s="623"/>
      <c r="M185" s="623"/>
      <c r="N185" s="623"/>
      <c r="O185" s="623"/>
      <c r="P185" s="623"/>
      <c r="Q185" s="623"/>
      <c r="R185" s="623"/>
      <c r="S185" s="623"/>
      <c r="T185" s="672"/>
    </row>
    <row r="186" s="608" customFormat="1" spans="1:31">
      <c r="A186" s="705" t="s">
        <v>117</v>
      </c>
      <c r="B186" s="705"/>
      <c r="C186" s="705"/>
      <c r="D186" s="705"/>
      <c r="E186" s="705"/>
      <c r="F186" s="705"/>
      <c r="G186" s="705"/>
      <c r="H186" s="705"/>
      <c r="I186" s="705"/>
      <c r="J186" s="705"/>
      <c r="K186" s="705"/>
      <c r="L186" s="705"/>
      <c r="M186" s="705"/>
      <c r="N186" s="705"/>
      <c r="O186" s="705"/>
      <c r="P186" s="724"/>
      <c r="Q186" s="724"/>
      <c r="R186" s="673">
        <f>Q186-P186</f>
        <v>0</v>
      </c>
      <c r="S186" s="638"/>
      <c r="T186" s="616"/>
      <c r="U186" s="611"/>
      <c r="V186" s="611"/>
      <c r="W186" s="611"/>
      <c r="X186" s="611"/>
      <c r="Y186" s="611"/>
      <c r="Z186" s="611"/>
      <c r="AA186" s="611"/>
      <c r="AB186" s="611"/>
      <c r="AC186" s="611"/>
      <c r="AD186" s="611"/>
      <c r="AE186" s="611"/>
    </row>
    <row r="187" s="608" customFormat="1" spans="1:31">
      <c r="A187" s="619" t="s">
        <v>319</v>
      </c>
      <c r="B187" s="620"/>
      <c r="C187" s="620"/>
      <c r="D187" s="620"/>
      <c r="E187" s="620"/>
      <c r="F187" s="620"/>
      <c r="G187" s="620"/>
      <c r="H187" s="620"/>
      <c r="I187" s="620"/>
      <c r="J187" s="620"/>
      <c r="K187" s="620"/>
      <c r="L187" s="620"/>
      <c r="M187" s="620"/>
      <c r="N187" s="620"/>
      <c r="O187" s="620"/>
      <c r="P187" s="620"/>
      <c r="Q187" s="620"/>
      <c r="R187" s="671"/>
      <c r="S187" s="671"/>
      <c r="T187" s="671"/>
      <c r="U187" s="611"/>
      <c r="V187" s="611"/>
      <c r="W187" s="611"/>
      <c r="X187" s="611"/>
      <c r="Y187" s="611"/>
      <c r="Z187" s="611"/>
      <c r="AA187" s="611"/>
      <c r="AB187" s="611"/>
      <c r="AC187" s="611"/>
      <c r="AD187" s="611"/>
      <c r="AE187" s="611"/>
    </row>
    <row r="188" ht="21" spans="1:20">
      <c r="A188" s="621" t="s">
        <v>43</v>
      </c>
      <c r="B188" s="621" t="s">
        <v>44</v>
      </c>
      <c r="C188" s="621" t="s">
        <v>45</v>
      </c>
      <c r="D188" s="621" t="s">
        <v>46</v>
      </c>
      <c r="E188" s="684" t="s">
        <v>47</v>
      </c>
      <c r="F188" s="621" t="s">
        <v>48</v>
      </c>
      <c r="G188" s="621" t="s">
        <v>49</v>
      </c>
      <c r="H188" s="621" t="s">
        <v>50</v>
      </c>
      <c r="I188" s="621" t="s">
        <v>51</v>
      </c>
      <c r="J188" s="645" t="s">
        <v>52</v>
      </c>
      <c r="K188" s="646" t="s">
        <v>53</v>
      </c>
      <c r="L188" s="621" t="s">
        <v>54</v>
      </c>
      <c r="M188" s="646" t="s">
        <v>55</v>
      </c>
      <c r="N188" s="621" t="s">
        <v>56</v>
      </c>
      <c r="O188" s="646" t="s">
        <v>57</v>
      </c>
      <c r="P188" s="654" t="s">
        <v>58</v>
      </c>
      <c r="Q188" s="646" t="s">
        <v>59</v>
      </c>
      <c r="R188" s="654" t="s">
        <v>60</v>
      </c>
      <c r="S188" s="654" t="s">
        <v>61</v>
      </c>
      <c r="T188" s="702" t="s">
        <v>62</v>
      </c>
    </row>
    <row r="189" spans="1:20">
      <c r="A189" s="622" t="s">
        <v>320</v>
      </c>
      <c r="B189" s="623"/>
      <c r="C189" s="623"/>
      <c r="D189" s="623"/>
      <c r="E189" s="623"/>
      <c r="F189" s="623"/>
      <c r="G189" s="623"/>
      <c r="H189" s="623"/>
      <c r="I189" s="623"/>
      <c r="J189" s="623"/>
      <c r="K189" s="623"/>
      <c r="L189" s="623"/>
      <c r="M189" s="623"/>
      <c r="N189" s="623"/>
      <c r="O189" s="623"/>
      <c r="P189" s="623"/>
      <c r="Q189" s="623"/>
      <c r="R189" s="623"/>
      <c r="S189" s="623"/>
      <c r="T189" s="672"/>
    </row>
    <row r="190" s="608" customFormat="1" ht="21" spans="1:20">
      <c r="A190" s="525">
        <v>1</v>
      </c>
      <c r="B190" s="634" t="s">
        <v>321</v>
      </c>
      <c r="C190" s="634" t="s">
        <v>322</v>
      </c>
      <c r="D190" s="525" t="s">
        <v>323</v>
      </c>
      <c r="E190" s="685"/>
      <c r="F190" s="648" t="s">
        <v>308</v>
      </c>
      <c r="G190" s="701" t="s">
        <v>324</v>
      </c>
      <c r="H190" s="648" t="s">
        <v>325</v>
      </c>
      <c r="I190" s="722" t="s">
        <v>326</v>
      </c>
      <c r="J190" s="525"/>
      <c r="K190" s="650">
        <v>90</v>
      </c>
      <c r="L190" s="525"/>
      <c r="M190" s="625">
        <v>18</v>
      </c>
      <c r="N190" s="525"/>
      <c r="O190" s="525">
        <v>1</v>
      </c>
      <c r="P190" s="525"/>
      <c r="Q190" s="650">
        <f>K190*M190</f>
        <v>1620</v>
      </c>
      <c r="R190" s="675"/>
      <c r="S190" s="636"/>
      <c r="T190" s="495" t="s">
        <v>327</v>
      </c>
    </row>
    <row r="191" s="608" customFormat="1" ht="21" spans="1:20">
      <c r="A191" s="525">
        <v>2</v>
      </c>
      <c r="B191" s="634" t="s">
        <v>321</v>
      </c>
      <c r="C191" s="634" t="s">
        <v>322</v>
      </c>
      <c r="D191" s="525" t="s">
        <v>323</v>
      </c>
      <c r="E191" s="685"/>
      <c r="F191" s="648" t="s">
        <v>308</v>
      </c>
      <c r="G191" s="701" t="s">
        <v>324</v>
      </c>
      <c r="H191" s="648" t="s">
        <v>325</v>
      </c>
      <c r="I191" s="722" t="s">
        <v>326</v>
      </c>
      <c r="J191" s="525"/>
      <c r="K191" s="650">
        <v>90</v>
      </c>
      <c r="L191" s="525"/>
      <c r="M191" s="625">
        <v>18</v>
      </c>
      <c r="N191" s="525"/>
      <c r="O191" s="525">
        <v>1</v>
      </c>
      <c r="P191" s="525"/>
      <c r="Q191" s="650">
        <f t="shared" ref="Q191:Q224" si="31">K191*M191</f>
        <v>1620</v>
      </c>
      <c r="R191" s="675"/>
      <c r="S191" s="636" t="s">
        <v>328</v>
      </c>
      <c r="T191" s="496"/>
    </row>
    <row r="192" s="608" customFormat="1" ht="21" spans="1:20">
      <c r="A192" s="525">
        <v>3</v>
      </c>
      <c r="B192" s="634" t="s">
        <v>329</v>
      </c>
      <c r="C192" s="634" t="s">
        <v>330</v>
      </c>
      <c r="D192" s="525" t="s">
        <v>323</v>
      </c>
      <c r="E192" s="685"/>
      <c r="F192" s="648" t="s">
        <v>331</v>
      </c>
      <c r="G192" s="701" t="s">
        <v>332</v>
      </c>
      <c r="H192" s="648" t="s">
        <v>333</v>
      </c>
      <c r="I192" s="723" t="s">
        <v>334</v>
      </c>
      <c r="J192" s="525"/>
      <c r="K192" s="650">
        <v>240</v>
      </c>
      <c r="L192" s="525"/>
      <c r="M192" s="634">
        <v>15</v>
      </c>
      <c r="N192" s="525"/>
      <c r="O192" s="525">
        <v>1</v>
      </c>
      <c r="P192" s="525"/>
      <c r="Q192" s="650">
        <f t="shared" si="31"/>
        <v>3600</v>
      </c>
      <c r="R192" s="675"/>
      <c r="S192" s="636"/>
      <c r="T192" s="496"/>
    </row>
    <row r="193" s="608" customFormat="1" ht="11" spans="1:20">
      <c r="A193" s="525">
        <v>4</v>
      </c>
      <c r="B193" s="634" t="s">
        <v>329</v>
      </c>
      <c r="C193" s="634" t="s">
        <v>335</v>
      </c>
      <c r="D193" s="525" t="s">
        <v>323</v>
      </c>
      <c r="E193" s="685"/>
      <c r="F193" s="648" t="s">
        <v>331</v>
      </c>
      <c r="G193" s="648" t="s">
        <v>336</v>
      </c>
      <c r="H193" s="648" t="s">
        <v>337</v>
      </c>
      <c r="I193" s="723" t="s">
        <v>284</v>
      </c>
      <c r="J193" s="525"/>
      <c r="K193" s="650">
        <v>80</v>
      </c>
      <c r="L193" s="525"/>
      <c r="M193" s="634">
        <v>5</v>
      </c>
      <c r="N193" s="525"/>
      <c r="O193" s="525">
        <v>1</v>
      </c>
      <c r="P193" s="525"/>
      <c r="Q193" s="650">
        <f t="shared" si="31"/>
        <v>400</v>
      </c>
      <c r="R193" s="675"/>
      <c r="S193" s="636"/>
      <c r="T193" s="496"/>
    </row>
    <row r="194" s="608" customFormat="1" ht="11" spans="1:20">
      <c r="A194" s="525">
        <v>5</v>
      </c>
      <c r="B194" s="634" t="s">
        <v>329</v>
      </c>
      <c r="C194" s="634" t="s">
        <v>338</v>
      </c>
      <c r="D194" s="525" t="s">
        <v>323</v>
      </c>
      <c r="E194" s="685"/>
      <c r="F194" s="648" t="s">
        <v>339</v>
      </c>
      <c r="G194" s="701" t="s">
        <v>340</v>
      </c>
      <c r="H194" s="648" t="s">
        <v>341</v>
      </c>
      <c r="I194" s="723" t="s">
        <v>284</v>
      </c>
      <c r="J194" s="525"/>
      <c r="K194" s="650">
        <v>400</v>
      </c>
      <c r="L194" s="525"/>
      <c r="M194" s="634">
        <v>11</v>
      </c>
      <c r="N194" s="525"/>
      <c r="O194" s="525">
        <v>1</v>
      </c>
      <c r="P194" s="525"/>
      <c r="Q194" s="650">
        <f t="shared" si="31"/>
        <v>4400</v>
      </c>
      <c r="R194" s="675"/>
      <c r="S194" s="636" t="s">
        <v>342</v>
      </c>
      <c r="T194" s="496"/>
    </row>
    <row r="195" s="608" customFormat="1" ht="21" spans="1:20">
      <c r="A195" s="525">
        <v>6</v>
      </c>
      <c r="B195" s="625" t="s">
        <v>343</v>
      </c>
      <c r="C195" s="525" t="s">
        <v>344</v>
      </c>
      <c r="D195" s="634" t="s">
        <v>345</v>
      </c>
      <c r="E195" s="685"/>
      <c r="F195" s="648" t="s">
        <v>346</v>
      </c>
      <c r="G195" s="734" t="s">
        <v>347</v>
      </c>
      <c r="H195" s="734" t="s">
        <v>348</v>
      </c>
      <c r="I195" s="723" t="s">
        <v>349</v>
      </c>
      <c r="J195" s="525"/>
      <c r="K195" s="650">
        <v>240</v>
      </c>
      <c r="L195" s="525"/>
      <c r="M195" s="634">
        <v>25</v>
      </c>
      <c r="N195" s="525"/>
      <c r="O195" s="525">
        <v>1</v>
      </c>
      <c r="P195" s="525"/>
      <c r="Q195" s="650">
        <f t="shared" si="31"/>
        <v>6000</v>
      </c>
      <c r="R195" s="675"/>
      <c r="S195" s="634" t="s">
        <v>350</v>
      </c>
      <c r="T195" s="496"/>
    </row>
    <row r="196" s="608" customFormat="1" ht="11" spans="1:20">
      <c r="A196" s="525">
        <v>7</v>
      </c>
      <c r="B196" s="625" t="s">
        <v>343</v>
      </c>
      <c r="C196" s="525" t="s">
        <v>344</v>
      </c>
      <c r="D196" s="634" t="s">
        <v>345</v>
      </c>
      <c r="E196" s="685"/>
      <c r="F196" s="648" t="s">
        <v>346</v>
      </c>
      <c r="G196" s="734" t="s">
        <v>351</v>
      </c>
      <c r="H196" s="734" t="s">
        <v>351</v>
      </c>
      <c r="I196" s="723" t="s">
        <v>352</v>
      </c>
      <c r="J196" s="525"/>
      <c r="K196" s="650">
        <v>2500</v>
      </c>
      <c r="L196" s="525"/>
      <c r="M196" s="634">
        <v>1</v>
      </c>
      <c r="N196" s="525"/>
      <c r="O196" s="525">
        <v>1</v>
      </c>
      <c r="P196" s="525"/>
      <c r="Q196" s="650">
        <f t="shared" si="31"/>
        <v>2500</v>
      </c>
      <c r="R196" s="675"/>
      <c r="S196" s="634"/>
      <c r="T196" s="496"/>
    </row>
    <row r="197" s="608" customFormat="1" ht="11" spans="1:20">
      <c r="A197" s="525">
        <v>8</v>
      </c>
      <c r="B197" s="625" t="s">
        <v>343</v>
      </c>
      <c r="C197" s="525" t="s">
        <v>344</v>
      </c>
      <c r="D197" s="634" t="s">
        <v>345</v>
      </c>
      <c r="E197" s="685"/>
      <c r="F197" s="648" t="s">
        <v>346</v>
      </c>
      <c r="G197" s="734" t="s">
        <v>353</v>
      </c>
      <c r="H197" s="734" t="s">
        <v>353</v>
      </c>
      <c r="I197" s="723" t="s">
        <v>195</v>
      </c>
      <c r="J197" s="525"/>
      <c r="K197" s="650">
        <v>100</v>
      </c>
      <c r="L197" s="525"/>
      <c r="M197" s="634">
        <v>2</v>
      </c>
      <c r="N197" s="525"/>
      <c r="O197" s="525">
        <v>1</v>
      </c>
      <c r="P197" s="525"/>
      <c r="Q197" s="650">
        <f t="shared" si="31"/>
        <v>200</v>
      </c>
      <c r="R197" s="675"/>
      <c r="S197" s="634"/>
      <c r="T197" s="496"/>
    </row>
    <row r="198" s="608" customFormat="1" ht="21" spans="1:20">
      <c r="A198" s="525">
        <v>9</v>
      </c>
      <c r="B198" s="625" t="s">
        <v>343</v>
      </c>
      <c r="C198" s="525" t="s">
        <v>344</v>
      </c>
      <c r="D198" s="634" t="s">
        <v>345</v>
      </c>
      <c r="E198" s="685"/>
      <c r="F198" s="648" t="s">
        <v>346</v>
      </c>
      <c r="G198" s="734" t="s">
        <v>354</v>
      </c>
      <c r="H198" s="734" t="s">
        <v>354</v>
      </c>
      <c r="I198" s="723" t="s">
        <v>334</v>
      </c>
      <c r="J198" s="525"/>
      <c r="K198" s="650">
        <v>20</v>
      </c>
      <c r="L198" s="525"/>
      <c r="M198" s="634">
        <v>52</v>
      </c>
      <c r="N198" s="525"/>
      <c r="O198" s="525">
        <v>1</v>
      </c>
      <c r="P198" s="525"/>
      <c r="Q198" s="650">
        <f t="shared" si="31"/>
        <v>1040</v>
      </c>
      <c r="R198" s="675"/>
      <c r="S198" s="634"/>
      <c r="T198" s="496"/>
    </row>
    <row r="199" s="608" customFormat="1" ht="21" spans="1:20">
      <c r="A199" s="525">
        <v>10</v>
      </c>
      <c r="B199" s="625" t="s">
        <v>343</v>
      </c>
      <c r="C199" s="525" t="s">
        <v>344</v>
      </c>
      <c r="D199" s="634" t="s">
        <v>345</v>
      </c>
      <c r="E199" s="685"/>
      <c r="F199" s="648" t="s">
        <v>355</v>
      </c>
      <c r="G199" s="734" t="s">
        <v>356</v>
      </c>
      <c r="H199" s="648" t="s">
        <v>357</v>
      </c>
      <c r="I199" s="723" t="s">
        <v>284</v>
      </c>
      <c r="J199" s="525"/>
      <c r="K199" s="650">
        <v>425</v>
      </c>
      <c r="L199" s="525"/>
      <c r="M199" s="634">
        <v>9</v>
      </c>
      <c r="N199" s="525"/>
      <c r="O199" s="525">
        <v>1</v>
      </c>
      <c r="P199" s="525"/>
      <c r="Q199" s="650">
        <f t="shared" si="31"/>
        <v>3825</v>
      </c>
      <c r="R199" s="675"/>
      <c r="S199" s="634" t="s">
        <v>358</v>
      </c>
      <c r="T199" s="496"/>
    </row>
    <row r="200" s="608" customFormat="1" ht="21" spans="1:20">
      <c r="A200" s="525">
        <v>11</v>
      </c>
      <c r="B200" s="625" t="s">
        <v>343</v>
      </c>
      <c r="C200" s="525" t="s">
        <v>344</v>
      </c>
      <c r="D200" s="634" t="s">
        <v>345</v>
      </c>
      <c r="E200" s="685"/>
      <c r="F200" s="648" t="s">
        <v>355</v>
      </c>
      <c r="G200" s="735" t="s">
        <v>359</v>
      </c>
      <c r="H200" s="701" t="s">
        <v>360</v>
      </c>
      <c r="I200" s="742" t="s">
        <v>361</v>
      </c>
      <c r="J200" s="525"/>
      <c r="K200" s="650">
        <v>15000</v>
      </c>
      <c r="L200" s="525"/>
      <c r="M200" s="634">
        <v>1</v>
      </c>
      <c r="N200" s="525"/>
      <c r="O200" s="525">
        <v>1</v>
      </c>
      <c r="P200" s="525"/>
      <c r="Q200" s="650">
        <f t="shared" si="31"/>
        <v>15000</v>
      </c>
      <c r="R200" s="675"/>
      <c r="S200" s="634" t="s">
        <v>360</v>
      </c>
      <c r="T200" s="496"/>
    </row>
    <row r="201" s="608" customFormat="1" ht="21" spans="1:20">
      <c r="A201" s="525">
        <v>12</v>
      </c>
      <c r="B201" s="625" t="s">
        <v>343</v>
      </c>
      <c r="C201" s="525" t="s">
        <v>344</v>
      </c>
      <c r="D201" s="634" t="s">
        <v>345</v>
      </c>
      <c r="E201" s="685"/>
      <c r="F201" s="648" t="s">
        <v>362</v>
      </c>
      <c r="G201" s="681" t="s">
        <v>363</v>
      </c>
      <c r="H201" s="648" t="s">
        <v>364</v>
      </c>
      <c r="I201" s="743" t="s">
        <v>349</v>
      </c>
      <c r="J201" s="525"/>
      <c r="K201" s="650">
        <v>240</v>
      </c>
      <c r="L201" s="525"/>
      <c r="M201" s="634">
        <v>15</v>
      </c>
      <c r="N201" s="525"/>
      <c r="O201" s="525">
        <v>1</v>
      </c>
      <c r="P201" s="525"/>
      <c r="Q201" s="650">
        <f t="shared" si="31"/>
        <v>3600</v>
      </c>
      <c r="R201" s="675"/>
      <c r="S201" s="634" t="s">
        <v>365</v>
      </c>
      <c r="T201" s="496"/>
    </row>
    <row r="202" s="608" customFormat="1" ht="21" spans="1:20">
      <c r="A202" s="525">
        <v>13</v>
      </c>
      <c r="B202" s="625" t="s">
        <v>343</v>
      </c>
      <c r="C202" s="525" t="s">
        <v>344</v>
      </c>
      <c r="D202" s="634" t="s">
        <v>345</v>
      </c>
      <c r="E202" s="685"/>
      <c r="F202" s="648" t="s">
        <v>362</v>
      </c>
      <c r="G202" s="681" t="s">
        <v>366</v>
      </c>
      <c r="H202" s="648" t="s">
        <v>367</v>
      </c>
      <c r="I202" s="743" t="s">
        <v>349</v>
      </c>
      <c r="J202" s="525"/>
      <c r="K202" s="650">
        <v>240</v>
      </c>
      <c r="L202" s="525"/>
      <c r="M202" s="634">
        <v>10</v>
      </c>
      <c r="N202" s="525"/>
      <c r="O202" s="525">
        <v>1</v>
      </c>
      <c r="P202" s="525"/>
      <c r="Q202" s="650">
        <f t="shared" si="31"/>
        <v>2400</v>
      </c>
      <c r="R202" s="675"/>
      <c r="S202" s="634" t="s">
        <v>365</v>
      </c>
      <c r="T202" s="496"/>
    </row>
    <row r="203" s="608" customFormat="1" ht="21" spans="1:20">
      <c r="A203" s="525">
        <v>14</v>
      </c>
      <c r="B203" s="625" t="s">
        <v>343</v>
      </c>
      <c r="C203" s="525" t="s">
        <v>344</v>
      </c>
      <c r="D203" s="634" t="s">
        <v>345</v>
      </c>
      <c r="E203" s="685"/>
      <c r="F203" s="648" t="s">
        <v>362</v>
      </c>
      <c r="G203" s="681" t="s">
        <v>368</v>
      </c>
      <c r="H203" s="648" t="s">
        <v>369</v>
      </c>
      <c r="I203" s="743" t="s">
        <v>349</v>
      </c>
      <c r="J203" s="525"/>
      <c r="K203" s="650">
        <v>100</v>
      </c>
      <c r="L203" s="525"/>
      <c r="M203" s="634">
        <v>10</v>
      </c>
      <c r="N203" s="525"/>
      <c r="O203" s="525">
        <v>1</v>
      </c>
      <c r="P203" s="525"/>
      <c r="Q203" s="650">
        <f t="shared" si="31"/>
        <v>1000</v>
      </c>
      <c r="R203" s="675"/>
      <c r="S203" s="634"/>
      <c r="T203" s="496"/>
    </row>
    <row r="204" s="608" customFormat="1" ht="11" spans="1:20">
      <c r="A204" s="525">
        <v>15</v>
      </c>
      <c r="B204" s="625" t="s">
        <v>343</v>
      </c>
      <c r="C204" s="525" t="s">
        <v>344</v>
      </c>
      <c r="D204" s="634" t="s">
        <v>345</v>
      </c>
      <c r="E204" s="685"/>
      <c r="F204" s="648" t="s">
        <v>362</v>
      </c>
      <c r="G204" s="681" t="s">
        <v>366</v>
      </c>
      <c r="H204" s="648" t="s">
        <v>370</v>
      </c>
      <c r="I204" s="743" t="s">
        <v>352</v>
      </c>
      <c r="J204" s="525"/>
      <c r="K204" s="650">
        <v>1000</v>
      </c>
      <c r="L204" s="525"/>
      <c r="M204" s="634">
        <v>4</v>
      </c>
      <c r="N204" s="525"/>
      <c r="O204" s="525">
        <v>1</v>
      </c>
      <c r="P204" s="525"/>
      <c r="Q204" s="650">
        <f t="shared" si="31"/>
        <v>4000</v>
      </c>
      <c r="R204" s="675"/>
      <c r="S204" s="634"/>
      <c r="T204" s="496"/>
    </row>
    <row r="205" s="608" customFormat="1" ht="11" spans="1:20">
      <c r="A205" s="525">
        <v>16</v>
      </c>
      <c r="B205" s="625" t="s">
        <v>343</v>
      </c>
      <c r="C205" s="525" t="s">
        <v>344</v>
      </c>
      <c r="D205" s="634" t="s">
        <v>345</v>
      </c>
      <c r="E205" s="685"/>
      <c r="F205" s="648" t="s">
        <v>362</v>
      </c>
      <c r="G205" s="681" t="s">
        <v>371</v>
      </c>
      <c r="H205" s="648" t="s">
        <v>372</v>
      </c>
      <c r="I205" s="743" t="s">
        <v>284</v>
      </c>
      <c r="J205" s="525"/>
      <c r="K205" s="650">
        <v>80</v>
      </c>
      <c r="L205" s="525"/>
      <c r="M205" s="634">
        <v>5</v>
      </c>
      <c r="N205" s="525"/>
      <c r="O205" s="525">
        <v>1</v>
      </c>
      <c r="P205" s="525"/>
      <c r="Q205" s="650">
        <f t="shared" si="31"/>
        <v>400</v>
      </c>
      <c r="R205" s="675"/>
      <c r="S205" s="634"/>
      <c r="T205" s="496"/>
    </row>
    <row r="206" s="608" customFormat="1" ht="32" spans="1:20">
      <c r="A206" s="525">
        <v>17</v>
      </c>
      <c r="B206" s="625" t="s">
        <v>343</v>
      </c>
      <c r="C206" s="525" t="s">
        <v>344</v>
      </c>
      <c r="D206" s="634" t="s">
        <v>345</v>
      </c>
      <c r="E206" s="685"/>
      <c r="F206" s="648" t="s">
        <v>373</v>
      </c>
      <c r="G206" s="681" t="s">
        <v>374</v>
      </c>
      <c r="H206" s="648" t="s">
        <v>375</v>
      </c>
      <c r="I206" s="743" t="s">
        <v>208</v>
      </c>
      <c r="J206" s="525"/>
      <c r="K206" s="650">
        <v>2000</v>
      </c>
      <c r="L206" s="525"/>
      <c r="M206" s="634">
        <v>1</v>
      </c>
      <c r="N206" s="525"/>
      <c r="O206" s="525">
        <v>1</v>
      </c>
      <c r="P206" s="525"/>
      <c r="Q206" s="650">
        <f t="shared" si="31"/>
        <v>2000</v>
      </c>
      <c r="R206" s="675"/>
      <c r="S206" s="634"/>
      <c r="T206" s="496"/>
    </row>
    <row r="207" s="608" customFormat="1" ht="11" spans="1:20">
      <c r="A207" s="525">
        <v>18</v>
      </c>
      <c r="B207" s="625" t="s">
        <v>343</v>
      </c>
      <c r="C207" s="525" t="s">
        <v>344</v>
      </c>
      <c r="D207" s="634" t="s">
        <v>345</v>
      </c>
      <c r="E207" s="685"/>
      <c r="F207" s="648" t="s">
        <v>376</v>
      </c>
      <c r="G207" s="681" t="s">
        <v>377</v>
      </c>
      <c r="H207" s="648" t="s">
        <v>378</v>
      </c>
      <c r="I207" s="743" t="s">
        <v>208</v>
      </c>
      <c r="J207" s="525"/>
      <c r="K207" s="650">
        <v>2000</v>
      </c>
      <c r="L207" s="525"/>
      <c r="M207" s="634">
        <v>1</v>
      </c>
      <c r="N207" s="525"/>
      <c r="O207" s="525">
        <v>1</v>
      </c>
      <c r="P207" s="525"/>
      <c r="Q207" s="650">
        <f t="shared" si="31"/>
        <v>2000</v>
      </c>
      <c r="R207" s="675"/>
      <c r="S207" s="634" t="s">
        <v>379</v>
      </c>
      <c r="T207" s="496"/>
    </row>
    <row r="208" s="608" customFormat="1" ht="42" spans="1:20">
      <c r="A208" s="525">
        <v>19</v>
      </c>
      <c r="B208" s="625" t="s">
        <v>343</v>
      </c>
      <c r="C208" s="525" t="s">
        <v>344</v>
      </c>
      <c r="D208" s="634" t="s">
        <v>345</v>
      </c>
      <c r="E208" s="685"/>
      <c r="F208" s="648" t="s">
        <v>376</v>
      </c>
      <c r="G208" s="681" t="s">
        <v>380</v>
      </c>
      <c r="H208" s="648" t="s">
        <v>381</v>
      </c>
      <c r="I208" s="743" t="s">
        <v>382</v>
      </c>
      <c r="J208" s="525"/>
      <c r="K208" s="650">
        <v>2000</v>
      </c>
      <c r="L208" s="525"/>
      <c r="M208" s="634">
        <v>1</v>
      </c>
      <c r="N208" s="525"/>
      <c r="O208" s="525">
        <v>1</v>
      </c>
      <c r="P208" s="525"/>
      <c r="Q208" s="650">
        <f t="shared" si="31"/>
        <v>2000</v>
      </c>
      <c r="R208" s="675"/>
      <c r="S208" s="634" t="s">
        <v>383</v>
      </c>
      <c r="T208" s="496"/>
    </row>
    <row r="209" s="608" customFormat="1" ht="32" spans="1:20">
      <c r="A209" s="525">
        <v>20</v>
      </c>
      <c r="B209" s="625" t="s">
        <v>343</v>
      </c>
      <c r="C209" s="525" t="s">
        <v>344</v>
      </c>
      <c r="D209" s="634" t="s">
        <v>345</v>
      </c>
      <c r="E209" s="685"/>
      <c r="F209" s="648" t="s">
        <v>376</v>
      </c>
      <c r="G209" s="681" t="s">
        <v>384</v>
      </c>
      <c r="H209" s="648" t="s">
        <v>385</v>
      </c>
      <c r="I209" s="743" t="s">
        <v>195</v>
      </c>
      <c r="J209" s="525"/>
      <c r="K209" s="650">
        <v>300</v>
      </c>
      <c r="L209" s="525"/>
      <c r="M209" s="634">
        <v>25</v>
      </c>
      <c r="N209" s="525"/>
      <c r="O209" s="525">
        <v>1</v>
      </c>
      <c r="P209" s="525"/>
      <c r="Q209" s="650">
        <f t="shared" si="31"/>
        <v>7500</v>
      </c>
      <c r="R209" s="675"/>
      <c r="S209" s="636"/>
      <c r="T209" s="498"/>
    </row>
    <row r="210" s="608" customFormat="1" ht="11" spans="1:20">
      <c r="A210" s="525">
        <v>21</v>
      </c>
      <c r="B210" s="625" t="s">
        <v>306</v>
      </c>
      <c r="C210" s="525" t="s">
        <v>307</v>
      </c>
      <c r="D210" s="625" t="s">
        <v>308</v>
      </c>
      <c r="E210" s="685"/>
      <c r="F210" s="701" t="s">
        <v>386</v>
      </c>
      <c r="G210" s="736" t="s">
        <v>387</v>
      </c>
      <c r="H210" s="736" t="s">
        <v>388</v>
      </c>
      <c r="I210" s="744" t="s">
        <v>326</v>
      </c>
      <c r="J210" s="525"/>
      <c r="K210" s="650">
        <v>10</v>
      </c>
      <c r="L210" s="525"/>
      <c r="M210" s="625">
        <v>30</v>
      </c>
      <c r="N210" s="525"/>
      <c r="O210" s="525">
        <v>1</v>
      </c>
      <c r="P210" s="525"/>
      <c r="Q210" s="650">
        <f t="shared" si="31"/>
        <v>300</v>
      </c>
      <c r="R210" s="675"/>
      <c r="S210" s="636"/>
      <c r="T210" s="495" t="s">
        <v>389</v>
      </c>
    </row>
    <row r="211" s="608" customFormat="1" ht="21" spans="1:20">
      <c r="A211" s="525">
        <v>22</v>
      </c>
      <c r="B211" s="625" t="s">
        <v>306</v>
      </c>
      <c r="C211" s="525" t="s">
        <v>307</v>
      </c>
      <c r="D211" s="630" t="s">
        <v>308</v>
      </c>
      <c r="E211" s="685"/>
      <c r="F211" s="723" t="s">
        <v>390</v>
      </c>
      <c r="G211" s="648" t="s">
        <v>391</v>
      </c>
      <c r="H211" s="634" t="s">
        <v>392</v>
      </c>
      <c r="I211" s="745" t="s">
        <v>393</v>
      </c>
      <c r="J211" s="525"/>
      <c r="K211" s="650">
        <v>10</v>
      </c>
      <c r="L211" s="525"/>
      <c r="M211" s="634">
        <v>280</v>
      </c>
      <c r="N211" s="525"/>
      <c r="O211" s="525">
        <v>1</v>
      </c>
      <c r="P211" s="525"/>
      <c r="Q211" s="650">
        <f t="shared" si="31"/>
        <v>2800</v>
      </c>
      <c r="R211" s="675"/>
      <c r="T211" s="496"/>
    </row>
    <row r="212" s="608" customFormat="1" ht="21" spans="1:20">
      <c r="A212" s="525">
        <v>23</v>
      </c>
      <c r="B212" s="625" t="s">
        <v>306</v>
      </c>
      <c r="C212" s="525" t="s">
        <v>307</v>
      </c>
      <c r="D212" s="630" t="s">
        <v>308</v>
      </c>
      <c r="E212" s="685"/>
      <c r="F212" s="737" t="s">
        <v>394</v>
      </c>
      <c r="G212" s="525" t="s">
        <v>395</v>
      </c>
      <c r="H212" s="648" t="s">
        <v>396</v>
      </c>
      <c r="I212" s="745" t="s">
        <v>397</v>
      </c>
      <c r="J212" s="525"/>
      <c r="K212" s="650">
        <v>10</v>
      </c>
      <c r="L212" s="525"/>
      <c r="M212" s="634">
        <v>250</v>
      </c>
      <c r="N212" s="525"/>
      <c r="O212" s="525">
        <v>1</v>
      </c>
      <c r="P212" s="525"/>
      <c r="Q212" s="650">
        <f t="shared" si="31"/>
        <v>2500</v>
      </c>
      <c r="R212" s="675"/>
      <c r="S212" s="636"/>
      <c r="T212" s="496"/>
    </row>
    <row r="213" s="608" customFormat="1" ht="11" spans="1:20">
      <c r="A213" s="525">
        <v>24</v>
      </c>
      <c r="B213" s="625" t="s">
        <v>306</v>
      </c>
      <c r="C213" s="525" t="s">
        <v>307</v>
      </c>
      <c r="D213" s="630" t="s">
        <v>308</v>
      </c>
      <c r="E213" s="685"/>
      <c r="F213" s="738" t="s">
        <v>398</v>
      </c>
      <c r="G213" s="648" t="s">
        <v>399</v>
      </c>
      <c r="H213" s="648" t="s">
        <v>400</v>
      </c>
      <c r="I213" s="746" t="s">
        <v>397</v>
      </c>
      <c r="J213" s="525"/>
      <c r="K213" s="650">
        <v>1.5</v>
      </c>
      <c r="L213" s="525"/>
      <c r="M213" s="634">
        <v>700</v>
      </c>
      <c r="N213" s="525"/>
      <c r="O213" s="525">
        <v>1</v>
      </c>
      <c r="P213" s="525"/>
      <c r="Q213" s="650">
        <f t="shared" si="31"/>
        <v>1050</v>
      </c>
      <c r="R213" s="675"/>
      <c r="S213" s="755" t="s">
        <v>401</v>
      </c>
      <c r="T213" s="496"/>
    </row>
    <row r="214" s="608" customFormat="1" ht="11" spans="1:20">
      <c r="A214" s="525">
        <v>25</v>
      </c>
      <c r="B214" s="625" t="s">
        <v>306</v>
      </c>
      <c r="C214" s="525" t="s">
        <v>307</v>
      </c>
      <c r="D214" s="630" t="s">
        <v>308</v>
      </c>
      <c r="E214" s="685"/>
      <c r="F214" s="738" t="s">
        <v>402</v>
      </c>
      <c r="G214" s="648" t="s">
        <v>403</v>
      </c>
      <c r="H214" s="634" t="s">
        <v>404</v>
      </c>
      <c r="I214" s="746" t="s">
        <v>397</v>
      </c>
      <c r="J214" s="525"/>
      <c r="K214" s="650">
        <v>5</v>
      </c>
      <c r="L214" s="525"/>
      <c r="M214" s="634">
        <v>380</v>
      </c>
      <c r="N214" s="525"/>
      <c r="O214" s="525">
        <v>1</v>
      </c>
      <c r="P214" s="525"/>
      <c r="Q214" s="650">
        <f t="shared" si="31"/>
        <v>1900</v>
      </c>
      <c r="R214" s="675"/>
      <c r="T214" s="496"/>
    </row>
    <row r="215" s="608" customFormat="1" ht="11" spans="1:20">
      <c r="A215" s="525">
        <v>26</v>
      </c>
      <c r="B215" s="625" t="s">
        <v>306</v>
      </c>
      <c r="C215" s="525" t="s">
        <v>307</v>
      </c>
      <c r="D215" s="630" t="s">
        <v>308</v>
      </c>
      <c r="E215" s="685"/>
      <c r="F215" s="709" t="s">
        <v>405</v>
      </c>
      <c r="G215" s="634" t="s">
        <v>406</v>
      </c>
      <c r="H215" s="648" t="s">
        <v>407</v>
      </c>
      <c r="I215" s="722"/>
      <c r="J215" s="525"/>
      <c r="K215" s="691">
        <v>2</v>
      </c>
      <c r="L215" s="525"/>
      <c r="M215" s="625">
        <v>500</v>
      </c>
      <c r="N215" s="525"/>
      <c r="O215" s="525">
        <v>1</v>
      </c>
      <c r="P215" s="525"/>
      <c r="Q215" s="650">
        <f t="shared" si="31"/>
        <v>1000</v>
      </c>
      <c r="R215" s="675"/>
      <c r="S215" s="636" t="s">
        <v>408</v>
      </c>
      <c r="T215" s="496"/>
    </row>
    <row r="216" s="608" customFormat="1" ht="21" spans="1:20">
      <c r="A216" s="525">
        <v>27</v>
      </c>
      <c r="B216" s="625" t="s">
        <v>306</v>
      </c>
      <c r="C216" s="525" t="s">
        <v>307</v>
      </c>
      <c r="D216" s="630" t="s">
        <v>308</v>
      </c>
      <c r="E216" s="685"/>
      <c r="F216" s="648" t="s">
        <v>409</v>
      </c>
      <c r="G216" s="634" t="s">
        <v>409</v>
      </c>
      <c r="H216" s="648" t="s">
        <v>410</v>
      </c>
      <c r="I216" s="643" t="s">
        <v>393</v>
      </c>
      <c r="J216" s="525"/>
      <c r="K216" s="691">
        <v>38</v>
      </c>
      <c r="L216" s="525"/>
      <c r="M216" s="625">
        <v>250</v>
      </c>
      <c r="N216" s="525"/>
      <c r="O216" s="525">
        <v>1</v>
      </c>
      <c r="P216" s="525"/>
      <c r="Q216" s="650">
        <f t="shared" si="31"/>
        <v>9500</v>
      </c>
      <c r="R216" s="675"/>
      <c r="S216" s="756" t="s">
        <v>411</v>
      </c>
      <c r="T216" s="496"/>
    </row>
    <row r="217" s="608" customFormat="1" ht="11" spans="1:20">
      <c r="A217" s="525">
        <v>28</v>
      </c>
      <c r="B217" s="625" t="s">
        <v>306</v>
      </c>
      <c r="C217" s="525" t="s">
        <v>307</v>
      </c>
      <c r="D217" s="630" t="s">
        <v>308</v>
      </c>
      <c r="E217" s="685"/>
      <c r="F217" s="713" t="s">
        <v>412</v>
      </c>
      <c r="G217" s="713" t="s">
        <v>413</v>
      </c>
      <c r="H217" s="648" t="s">
        <v>414</v>
      </c>
      <c r="I217" s="643" t="s">
        <v>393</v>
      </c>
      <c r="J217" s="525"/>
      <c r="K217" s="691">
        <v>2000</v>
      </c>
      <c r="L217" s="525"/>
      <c r="M217" s="625">
        <v>1</v>
      </c>
      <c r="N217" s="525"/>
      <c r="O217" s="525">
        <v>1</v>
      </c>
      <c r="P217" s="525"/>
      <c r="Q217" s="650">
        <f t="shared" si="31"/>
        <v>2000</v>
      </c>
      <c r="R217" s="675"/>
      <c r="S217" s="757"/>
      <c r="T217" s="496"/>
    </row>
    <row r="218" s="608" customFormat="1" ht="11" spans="1:20">
      <c r="A218" s="525">
        <v>29</v>
      </c>
      <c r="B218" s="625" t="s">
        <v>306</v>
      </c>
      <c r="C218" s="525" t="s">
        <v>307</v>
      </c>
      <c r="D218" s="630" t="s">
        <v>308</v>
      </c>
      <c r="E218" s="685"/>
      <c r="F218" s="713" t="s">
        <v>415</v>
      </c>
      <c r="G218" s="713" t="s">
        <v>416</v>
      </c>
      <c r="H218" s="648" t="s">
        <v>414</v>
      </c>
      <c r="I218" s="643" t="s">
        <v>393</v>
      </c>
      <c r="J218" s="525"/>
      <c r="K218" s="691">
        <v>120</v>
      </c>
      <c r="L218" s="525"/>
      <c r="M218" s="625">
        <v>250</v>
      </c>
      <c r="N218" s="525"/>
      <c r="O218" s="525">
        <v>1</v>
      </c>
      <c r="P218" s="525"/>
      <c r="Q218" s="650">
        <f t="shared" si="31"/>
        <v>30000</v>
      </c>
      <c r="R218" s="675"/>
      <c r="S218" s="757"/>
      <c r="T218" s="498"/>
    </row>
    <row r="219" s="608" customFormat="1" ht="11" spans="1:20">
      <c r="A219" s="525">
        <v>30</v>
      </c>
      <c r="B219" s="625" t="s">
        <v>306</v>
      </c>
      <c r="C219" s="525" t="s">
        <v>307</v>
      </c>
      <c r="D219" s="630" t="s">
        <v>308</v>
      </c>
      <c r="E219" s="685"/>
      <c r="F219" s="648" t="s">
        <v>417</v>
      </c>
      <c r="G219" s="634" t="s">
        <v>418</v>
      </c>
      <c r="H219" s="648" t="s">
        <v>419</v>
      </c>
      <c r="I219" s="643" t="s">
        <v>393</v>
      </c>
      <c r="J219" s="525"/>
      <c r="K219" s="691">
        <v>6</v>
      </c>
      <c r="L219" s="525"/>
      <c r="M219" s="625">
        <v>250</v>
      </c>
      <c r="N219" s="525"/>
      <c r="O219" s="525">
        <v>1</v>
      </c>
      <c r="P219" s="525"/>
      <c r="Q219" s="650">
        <f t="shared" si="31"/>
        <v>1500</v>
      </c>
      <c r="R219" s="675"/>
      <c r="S219" s="636" t="s">
        <v>420</v>
      </c>
      <c r="T219" s="525" t="s">
        <v>421</v>
      </c>
    </row>
    <row r="220" s="608" customFormat="1" ht="11" spans="1:20">
      <c r="A220" s="525">
        <v>32</v>
      </c>
      <c r="B220" s="625" t="s">
        <v>306</v>
      </c>
      <c r="C220" s="525" t="s">
        <v>307</v>
      </c>
      <c r="D220" s="630" t="s">
        <v>308</v>
      </c>
      <c r="E220" s="714"/>
      <c r="F220" s="680" t="s">
        <v>422</v>
      </c>
      <c r="G220" s="634" t="s">
        <v>423</v>
      </c>
      <c r="H220" s="680" t="s">
        <v>424</v>
      </c>
      <c r="I220" s="634" t="s">
        <v>361</v>
      </c>
      <c r="J220" s="525"/>
      <c r="K220" s="650">
        <v>24823.11</v>
      </c>
      <c r="L220" s="525"/>
      <c r="M220" s="634">
        <v>1</v>
      </c>
      <c r="N220" s="525"/>
      <c r="O220" s="680"/>
      <c r="P220" s="525"/>
      <c r="Q220" s="650">
        <f t="shared" si="31"/>
        <v>24823.11</v>
      </c>
      <c r="R220" s="675"/>
      <c r="S220" s="636"/>
      <c r="T220" s="495" t="s">
        <v>85</v>
      </c>
    </row>
    <row r="221" s="608" customFormat="1" ht="11" spans="1:20">
      <c r="A221" s="525">
        <v>33</v>
      </c>
      <c r="B221" s="625" t="s">
        <v>306</v>
      </c>
      <c r="C221" s="525" t="s">
        <v>307</v>
      </c>
      <c r="D221" s="630" t="s">
        <v>308</v>
      </c>
      <c r="E221" s="714"/>
      <c r="F221" s="680" t="s">
        <v>425</v>
      </c>
      <c r="G221" s="634" t="s">
        <v>426</v>
      </c>
      <c r="H221" s="680" t="s">
        <v>424</v>
      </c>
      <c r="I221" s="634" t="s">
        <v>352</v>
      </c>
      <c r="J221" s="525"/>
      <c r="K221" s="650">
        <v>9.67</v>
      </c>
      <c r="L221" s="525"/>
      <c r="M221" s="634">
        <v>3</v>
      </c>
      <c r="N221" s="680"/>
      <c r="O221" s="636"/>
      <c r="P221" s="525"/>
      <c r="Q221" s="650">
        <f t="shared" si="31"/>
        <v>29.01</v>
      </c>
      <c r="R221" s="675"/>
      <c r="S221" s="636"/>
      <c r="T221" s="496"/>
    </row>
    <row r="222" s="608" customFormat="1" ht="11" spans="1:20">
      <c r="A222" s="525">
        <v>34</v>
      </c>
      <c r="B222" s="625" t="s">
        <v>306</v>
      </c>
      <c r="C222" s="525" t="s">
        <v>307</v>
      </c>
      <c r="D222" s="630" t="s">
        <v>308</v>
      </c>
      <c r="E222" s="714"/>
      <c r="F222" s="680" t="s">
        <v>425</v>
      </c>
      <c r="G222" s="634" t="s">
        <v>427</v>
      </c>
      <c r="H222" s="680" t="s">
        <v>424</v>
      </c>
      <c r="I222" s="634" t="s">
        <v>361</v>
      </c>
      <c r="J222" s="680"/>
      <c r="K222" s="650">
        <v>84.9</v>
      </c>
      <c r="L222" s="680"/>
      <c r="M222" s="634">
        <v>1</v>
      </c>
      <c r="N222" s="680"/>
      <c r="O222" s="636"/>
      <c r="P222" s="525"/>
      <c r="Q222" s="650">
        <f t="shared" si="31"/>
        <v>84.9</v>
      </c>
      <c r="R222" s="675"/>
      <c r="S222" s="636"/>
      <c r="T222" s="496"/>
    </row>
    <row r="223" s="608" customFormat="1" ht="11" spans="1:20">
      <c r="A223" s="525">
        <v>35</v>
      </c>
      <c r="B223" s="625" t="s">
        <v>306</v>
      </c>
      <c r="C223" s="525" t="s">
        <v>307</v>
      </c>
      <c r="D223" s="630" t="s">
        <v>308</v>
      </c>
      <c r="E223" s="714"/>
      <c r="F223" s="683" t="s">
        <v>425</v>
      </c>
      <c r="G223" s="700" t="s">
        <v>428</v>
      </c>
      <c r="H223" s="680" t="s">
        <v>424</v>
      </c>
      <c r="I223" s="738" t="s">
        <v>361</v>
      </c>
      <c r="J223" s="683"/>
      <c r="K223" s="719">
        <v>29</v>
      </c>
      <c r="L223" s="683"/>
      <c r="M223" s="725">
        <v>1</v>
      </c>
      <c r="N223" s="683"/>
      <c r="O223" s="732"/>
      <c r="P223" s="498"/>
      <c r="Q223" s="719">
        <f t="shared" si="31"/>
        <v>29</v>
      </c>
      <c r="R223" s="675"/>
      <c r="S223" s="636"/>
      <c r="T223" s="496"/>
    </row>
    <row r="224" s="608" customFormat="1" ht="11" spans="1:20">
      <c r="A224" s="525">
        <v>36</v>
      </c>
      <c r="B224" s="625" t="s">
        <v>306</v>
      </c>
      <c r="C224" s="525" t="s">
        <v>307</v>
      </c>
      <c r="D224" s="630" t="s">
        <v>308</v>
      </c>
      <c r="E224" s="714"/>
      <c r="F224" s="680" t="s">
        <v>425</v>
      </c>
      <c r="G224" s="700" t="s">
        <v>429</v>
      </c>
      <c r="H224" s="680" t="s">
        <v>424</v>
      </c>
      <c r="I224" s="738" t="s">
        <v>430</v>
      </c>
      <c r="J224" s="680"/>
      <c r="K224" s="650">
        <v>62.45</v>
      </c>
      <c r="L224" s="680"/>
      <c r="M224" s="634">
        <v>2</v>
      </c>
      <c r="N224" s="680"/>
      <c r="O224" s="636"/>
      <c r="P224" s="525"/>
      <c r="Q224" s="650">
        <f t="shared" ref="Q224:Q251" si="32">K224*M224</f>
        <v>124.9</v>
      </c>
      <c r="R224" s="675"/>
      <c r="S224" s="636"/>
      <c r="T224" s="496"/>
    </row>
    <row r="225" s="608" customFormat="1" ht="11" spans="1:20">
      <c r="A225" s="525">
        <v>37</v>
      </c>
      <c r="B225" s="625" t="s">
        <v>306</v>
      </c>
      <c r="C225" s="525" t="s">
        <v>307</v>
      </c>
      <c r="D225" s="630" t="s">
        <v>308</v>
      </c>
      <c r="E225" s="714"/>
      <c r="F225" s="680" t="s">
        <v>425</v>
      </c>
      <c r="G225" s="700" t="s">
        <v>431</v>
      </c>
      <c r="H225" s="680" t="s">
        <v>424</v>
      </c>
      <c r="I225" s="738" t="s">
        <v>284</v>
      </c>
      <c r="J225" s="680"/>
      <c r="K225" s="650">
        <v>200</v>
      </c>
      <c r="L225" s="680"/>
      <c r="M225" s="634">
        <v>2</v>
      </c>
      <c r="N225" s="680"/>
      <c r="O225" s="636"/>
      <c r="P225" s="525"/>
      <c r="Q225" s="650">
        <f t="shared" si="32"/>
        <v>400</v>
      </c>
      <c r="R225" s="675"/>
      <c r="S225" s="636"/>
      <c r="T225" s="496"/>
    </row>
    <row r="226" s="608" customFormat="1" ht="27" customHeight="1" spans="1:20">
      <c r="A226" s="525">
        <v>38</v>
      </c>
      <c r="B226" s="625" t="s">
        <v>306</v>
      </c>
      <c r="C226" s="525" t="s">
        <v>307</v>
      </c>
      <c r="D226" s="630" t="s">
        <v>308</v>
      </c>
      <c r="E226" s="714"/>
      <c r="F226" s="680" t="s">
        <v>425</v>
      </c>
      <c r="G226" s="700" t="s">
        <v>432</v>
      </c>
      <c r="H226" s="680" t="s">
        <v>424</v>
      </c>
      <c r="I226" s="738" t="s">
        <v>433</v>
      </c>
      <c r="J226" s="680"/>
      <c r="K226" s="650">
        <v>30</v>
      </c>
      <c r="L226" s="680"/>
      <c r="M226" s="634">
        <v>30</v>
      </c>
      <c r="N226" s="680"/>
      <c r="O226" s="636"/>
      <c r="P226" s="525"/>
      <c r="Q226" s="650">
        <f t="shared" si="32"/>
        <v>900</v>
      </c>
      <c r="R226" s="675"/>
      <c r="S226" s="636"/>
      <c r="T226" s="496"/>
    </row>
    <row r="227" s="608" customFormat="1" ht="11" spans="1:20">
      <c r="A227" s="525">
        <v>39</v>
      </c>
      <c r="B227" s="625" t="s">
        <v>306</v>
      </c>
      <c r="C227" s="525" t="s">
        <v>307</v>
      </c>
      <c r="D227" s="630" t="s">
        <v>308</v>
      </c>
      <c r="E227" s="714"/>
      <c r="F227" s="680" t="s">
        <v>425</v>
      </c>
      <c r="G227" s="700" t="s">
        <v>434</v>
      </c>
      <c r="H227" s="680" t="s">
        <v>424</v>
      </c>
      <c r="I227" s="738" t="s">
        <v>352</v>
      </c>
      <c r="J227" s="680"/>
      <c r="K227" s="650">
        <v>49</v>
      </c>
      <c r="L227" s="680"/>
      <c r="M227" s="634">
        <v>1</v>
      </c>
      <c r="N227" s="680"/>
      <c r="O227" s="636"/>
      <c r="P227" s="525"/>
      <c r="Q227" s="650">
        <f t="shared" si="32"/>
        <v>49</v>
      </c>
      <c r="R227" s="675"/>
      <c r="S227" s="636"/>
      <c r="T227" s="496"/>
    </row>
    <row r="228" s="608" customFormat="1" ht="11" spans="1:20">
      <c r="A228" s="525">
        <v>40</v>
      </c>
      <c r="B228" s="625" t="s">
        <v>306</v>
      </c>
      <c r="C228" s="525" t="s">
        <v>307</v>
      </c>
      <c r="D228" s="630" t="s">
        <v>308</v>
      </c>
      <c r="E228" s="714"/>
      <c r="F228" s="680" t="s">
        <v>435</v>
      </c>
      <c r="G228" s="681" t="s">
        <v>436</v>
      </c>
      <c r="H228" s="680" t="s">
        <v>424</v>
      </c>
      <c r="I228" s="747" t="s">
        <v>437</v>
      </c>
      <c r="J228" s="680"/>
      <c r="K228" s="650">
        <v>39</v>
      </c>
      <c r="L228" s="680"/>
      <c r="M228" s="634">
        <v>250</v>
      </c>
      <c r="N228" s="680"/>
      <c r="O228" s="636"/>
      <c r="P228" s="525"/>
      <c r="Q228" s="650">
        <f t="shared" si="32"/>
        <v>9750</v>
      </c>
      <c r="R228" s="675"/>
      <c r="S228" s="636"/>
      <c r="T228" s="496"/>
    </row>
    <row r="229" s="608" customFormat="1" ht="11" spans="1:20">
      <c r="A229" s="525">
        <v>41</v>
      </c>
      <c r="B229" s="625" t="s">
        <v>306</v>
      </c>
      <c r="C229" s="525" t="s">
        <v>307</v>
      </c>
      <c r="D229" s="630" t="s">
        <v>308</v>
      </c>
      <c r="E229" s="714"/>
      <c r="F229" s="680" t="s">
        <v>435</v>
      </c>
      <c r="G229" s="681" t="s">
        <v>438</v>
      </c>
      <c r="H229" s="680" t="s">
        <v>424</v>
      </c>
      <c r="I229" s="747" t="s">
        <v>437</v>
      </c>
      <c r="J229" s="680"/>
      <c r="K229" s="650">
        <v>3</v>
      </c>
      <c r="L229" s="680"/>
      <c r="M229" s="634">
        <v>500</v>
      </c>
      <c r="N229" s="680"/>
      <c r="O229" s="636"/>
      <c r="P229" s="525"/>
      <c r="Q229" s="650">
        <f t="shared" si="32"/>
        <v>1500</v>
      </c>
      <c r="R229" s="675"/>
      <c r="S229" s="636" t="s">
        <v>439</v>
      </c>
      <c r="T229" s="496"/>
    </row>
    <row r="230" s="608" customFormat="1" ht="11" spans="1:20">
      <c r="A230" s="525">
        <v>42</v>
      </c>
      <c r="B230" s="625" t="s">
        <v>306</v>
      </c>
      <c r="C230" s="525" t="s">
        <v>307</v>
      </c>
      <c r="D230" s="630" t="s">
        <v>308</v>
      </c>
      <c r="E230" s="714"/>
      <c r="F230" s="680" t="s">
        <v>435</v>
      </c>
      <c r="G230" s="681" t="s">
        <v>440</v>
      </c>
      <c r="H230" s="680" t="s">
        <v>424</v>
      </c>
      <c r="I230" s="747" t="s">
        <v>437</v>
      </c>
      <c r="J230" s="680"/>
      <c r="K230" s="650">
        <v>5</v>
      </c>
      <c r="L230" s="680"/>
      <c r="M230" s="634">
        <v>500</v>
      </c>
      <c r="N230" s="680"/>
      <c r="O230" s="636"/>
      <c r="P230" s="525"/>
      <c r="Q230" s="650">
        <f t="shared" si="32"/>
        <v>2500</v>
      </c>
      <c r="R230" s="675"/>
      <c r="S230" s="636" t="s">
        <v>441</v>
      </c>
      <c r="T230" s="496"/>
    </row>
    <row r="231" s="608" customFormat="1" ht="11" spans="1:20">
      <c r="A231" s="525">
        <v>43</v>
      </c>
      <c r="B231" s="625" t="s">
        <v>306</v>
      </c>
      <c r="C231" s="525" t="s">
        <v>307</v>
      </c>
      <c r="D231" s="630" t="s">
        <v>308</v>
      </c>
      <c r="E231" s="714"/>
      <c r="F231" s="680" t="s">
        <v>435</v>
      </c>
      <c r="G231" s="681" t="s">
        <v>442</v>
      </c>
      <c r="H231" s="680" t="s">
        <v>424</v>
      </c>
      <c r="I231" s="747" t="s">
        <v>437</v>
      </c>
      <c r="J231" s="680"/>
      <c r="K231" s="650">
        <v>39</v>
      </c>
      <c r="L231" s="680"/>
      <c r="M231" s="634">
        <v>250</v>
      </c>
      <c r="N231" s="680"/>
      <c r="O231" s="636"/>
      <c r="P231" s="525"/>
      <c r="Q231" s="650">
        <f t="shared" si="32"/>
        <v>9750</v>
      </c>
      <c r="R231" s="675"/>
      <c r="S231" s="636" t="s">
        <v>443</v>
      </c>
      <c r="T231" s="496"/>
    </row>
    <row r="232" s="608" customFormat="1" ht="11" spans="1:20">
      <c r="A232" s="525">
        <v>44</v>
      </c>
      <c r="B232" s="625" t="s">
        <v>306</v>
      </c>
      <c r="C232" s="525" t="s">
        <v>307</v>
      </c>
      <c r="D232" s="630" t="s">
        <v>308</v>
      </c>
      <c r="E232" s="714"/>
      <c r="F232" s="680" t="s">
        <v>425</v>
      </c>
      <c r="G232" s="681" t="s">
        <v>444</v>
      </c>
      <c r="H232" s="680" t="s">
        <v>424</v>
      </c>
      <c r="I232" s="743" t="s">
        <v>284</v>
      </c>
      <c r="J232" s="680"/>
      <c r="K232" s="650">
        <v>250</v>
      </c>
      <c r="L232" s="680"/>
      <c r="M232" s="634">
        <v>4</v>
      </c>
      <c r="N232" s="680"/>
      <c r="O232" s="636"/>
      <c r="P232" s="525"/>
      <c r="Q232" s="650">
        <f t="shared" si="32"/>
        <v>1000</v>
      </c>
      <c r="R232" s="675"/>
      <c r="S232" s="636"/>
      <c r="T232" s="496"/>
    </row>
    <row r="233" s="608" customFormat="1" ht="11" spans="1:20">
      <c r="A233" s="525">
        <v>45</v>
      </c>
      <c r="B233" s="625" t="s">
        <v>306</v>
      </c>
      <c r="C233" s="525" t="s">
        <v>307</v>
      </c>
      <c r="D233" s="630" t="s">
        <v>308</v>
      </c>
      <c r="E233" s="714"/>
      <c r="F233" s="680" t="s">
        <v>425</v>
      </c>
      <c r="G233" s="681" t="s">
        <v>445</v>
      </c>
      <c r="H233" s="680" t="s">
        <v>424</v>
      </c>
      <c r="I233" s="748" t="s">
        <v>446</v>
      </c>
      <c r="J233" s="680"/>
      <c r="K233" s="650">
        <v>1.87</v>
      </c>
      <c r="L233" s="680"/>
      <c r="M233" s="686">
        <v>40</v>
      </c>
      <c r="N233" s="680"/>
      <c r="O233" s="636"/>
      <c r="P233" s="525"/>
      <c r="Q233" s="650">
        <f t="shared" si="32"/>
        <v>74.8</v>
      </c>
      <c r="R233" s="675"/>
      <c r="S233" s="636"/>
      <c r="T233" s="496"/>
    </row>
    <row r="234" s="608" customFormat="1" ht="11" spans="1:20">
      <c r="A234" s="525">
        <v>46</v>
      </c>
      <c r="B234" s="625" t="s">
        <v>306</v>
      </c>
      <c r="C234" s="525" t="s">
        <v>307</v>
      </c>
      <c r="D234" s="630" t="s">
        <v>308</v>
      </c>
      <c r="E234" s="714"/>
      <c r="F234" s="680" t="s">
        <v>447</v>
      </c>
      <c r="G234" s="680" t="s">
        <v>448</v>
      </c>
      <c r="H234" s="680" t="s">
        <v>449</v>
      </c>
      <c r="I234" s="747" t="s">
        <v>284</v>
      </c>
      <c r="J234" s="680"/>
      <c r="K234" s="680">
        <v>6</v>
      </c>
      <c r="L234" s="680"/>
      <c r="M234" s="680">
        <v>269</v>
      </c>
      <c r="N234" s="680"/>
      <c r="O234" s="636"/>
      <c r="P234" s="699"/>
      <c r="Q234" s="650">
        <f t="shared" si="32"/>
        <v>1614</v>
      </c>
      <c r="R234" s="675"/>
      <c r="S234" s="636" t="s">
        <v>450</v>
      </c>
      <c r="T234" s="496"/>
    </row>
    <row r="235" s="608" customFormat="1" ht="21" spans="1:20">
      <c r="A235" s="525">
        <v>47</v>
      </c>
      <c r="B235" s="625" t="s">
        <v>306</v>
      </c>
      <c r="C235" s="525" t="s">
        <v>307</v>
      </c>
      <c r="D235" s="630" t="s">
        <v>308</v>
      </c>
      <c r="E235" s="714"/>
      <c r="F235" s="680" t="s">
        <v>451</v>
      </c>
      <c r="G235" s="680" t="s">
        <v>452</v>
      </c>
      <c r="H235" s="680" t="s">
        <v>191</v>
      </c>
      <c r="I235" s="747" t="s">
        <v>361</v>
      </c>
      <c r="J235" s="680"/>
      <c r="K235" s="680">
        <v>168</v>
      </c>
      <c r="L235" s="680"/>
      <c r="M235" s="680">
        <v>100</v>
      </c>
      <c r="N235" s="680"/>
      <c r="O235" s="636"/>
      <c r="P235" s="699"/>
      <c r="Q235" s="650">
        <f t="shared" si="32"/>
        <v>16800</v>
      </c>
      <c r="R235" s="675"/>
      <c r="S235" s="636"/>
      <c r="T235" s="496"/>
    </row>
    <row r="236" s="608" customFormat="1" ht="24" customHeight="1" spans="1:20">
      <c r="A236" s="525">
        <v>48</v>
      </c>
      <c r="B236" s="625" t="s">
        <v>306</v>
      </c>
      <c r="C236" s="525" t="s">
        <v>307</v>
      </c>
      <c r="D236" s="630" t="s">
        <v>308</v>
      </c>
      <c r="E236" s="714"/>
      <c r="F236" s="680" t="s">
        <v>425</v>
      </c>
      <c r="G236" s="680" t="s">
        <v>453</v>
      </c>
      <c r="H236" s="680" t="s">
        <v>424</v>
      </c>
      <c r="I236" s="747" t="s">
        <v>454</v>
      </c>
      <c r="J236" s="680"/>
      <c r="K236" s="680">
        <v>36</v>
      </c>
      <c r="L236" s="680"/>
      <c r="M236" s="680">
        <v>13</v>
      </c>
      <c r="N236" s="680"/>
      <c r="O236" s="636"/>
      <c r="P236" s="699"/>
      <c r="Q236" s="650">
        <f t="shared" si="32"/>
        <v>468</v>
      </c>
      <c r="R236" s="675"/>
      <c r="S236" s="636"/>
      <c r="T236" s="496"/>
    </row>
    <row r="237" s="608" customFormat="1" ht="11" spans="1:20">
      <c r="A237" s="525">
        <v>49</v>
      </c>
      <c r="B237" s="625" t="s">
        <v>306</v>
      </c>
      <c r="C237" s="525" t="s">
        <v>307</v>
      </c>
      <c r="D237" s="630" t="s">
        <v>308</v>
      </c>
      <c r="E237" s="714"/>
      <c r="F237" s="680" t="s">
        <v>425</v>
      </c>
      <c r="G237" s="680" t="s">
        <v>453</v>
      </c>
      <c r="H237" s="680" t="s">
        <v>424</v>
      </c>
      <c r="I237" s="747" t="s">
        <v>454</v>
      </c>
      <c r="J237" s="680"/>
      <c r="K237" s="680">
        <v>50</v>
      </c>
      <c r="L237" s="680"/>
      <c r="M237" s="680">
        <v>1</v>
      </c>
      <c r="N237" s="680"/>
      <c r="O237" s="636"/>
      <c r="P237" s="699"/>
      <c r="Q237" s="650">
        <f t="shared" si="32"/>
        <v>50</v>
      </c>
      <c r="R237" s="675"/>
      <c r="S237" s="636" t="s">
        <v>455</v>
      </c>
      <c r="T237" s="496"/>
    </row>
    <row r="238" s="608" customFormat="1" ht="52" spans="1:20">
      <c r="A238" s="525">
        <v>50</v>
      </c>
      <c r="B238" s="525" t="s">
        <v>301</v>
      </c>
      <c r="C238" s="525" t="s">
        <v>301</v>
      </c>
      <c r="D238" s="525" t="s">
        <v>301</v>
      </c>
      <c r="E238" s="714"/>
      <c r="F238" s="680" t="s">
        <v>302</v>
      </c>
      <c r="G238" s="701" t="s">
        <v>456</v>
      </c>
      <c r="H238" s="680" t="s">
        <v>424</v>
      </c>
      <c r="I238" s="749" t="s">
        <v>284</v>
      </c>
      <c r="J238" s="680"/>
      <c r="K238" s="721">
        <v>287.99</v>
      </c>
      <c r="L238" s="680"/>
      <c r="M238" s="686">
        <v>1</v>
      </c>
      <c r="N238" s="680"/>
      <c r="O238" s="636"/>
      <c r="P238" s="525"/>
      <c r="Q238" s="650">
        <f t="shared" si="32"/>
        <v>287.99</v>
      </c>
      <c r="R238" s="675"/>
      <c r="S238" s="636"/>
      <c r="T238" s="496"/>
    </row>
    <row r="239" s="608" customFormat="1" ht="11" spans="1:20">
      <c r="A239" s="525">
        <v>51</v>
      </c>
      <c r="B239" s="525" t="s">
        <v>301</v>
      </c>
      <c r="C239" s="525" t="s">
        <v>301</v>
      </c>
      <c r="D239" s="525" t="s">
        <v>301</v>
      </c>
      <c r="E239" s="714"/>
      <c r="F239" s="680" t="s">
        <v>302</v>
      </c>
      <c r="G239" s="739" t="s">
        <v>457</v>
      </c>
      <c r="H239" s="680" t="s">
        <v>424</v>
      </c>
      <c r="I239" s="750" t="s">
        <v>265</v>
      </c>
      <c r="J239" s="680"/>
      <c r="K239" s="721">
        <v>25</v>
      </c>
      <c r="L239" s="680"/>
      <c r="M239" s="686">
        <v>4</v>
      </c>
      <c r="N239" s="680"/>
      <c r="O239" s="636"/>
      <c r="P239" s="525"/>
      <c r="Q239" s="650">
        <f t="shared" si="32"/>
        <v>100</v>
      </c>
      <c r="R239" s="675"/>
      <c r="S239" s="636"/>
      <c r="T239" s="496"/>
    </row>
    <row r="240" s="608" customFormat="1" ht="11" spans="1:20">
      <c r="A240" s="525">
        <v>52</v>
      </c>
      <c r="B240" s="525" t="s">
        <v>301</v>
      </c>
      <c r="C240" s="525" t="s">
        <v>301</v>
      </c>
      <c r="D240" s="525" t="s">
        <v>301</v>
      </c>
      <c r="E240" s="714"/>
      <c r="F240" s="680" t="s">
        <v>302</v>
      </c>
      <c r="G240" s="740" t="s">
        <v>458</v>
      </c>
      <c r="H240" s="680" t="s">
        <v>424</v>
      </c>
      <c r="I240" s="749" t="s">
        <v>430</v>
      </c>
      <c r="J240" s="680"/>
      <c r="K240" s="721">
        <v>70</v>
      </c>
      <c r="L240" s="680"/>
      <c r="M240" s="686">
        <v>5</v>
      </c>
      <c r="N240" s="680"/>
      <c r="O240" s="636"/>
      <c r="P240" s="525"/>
      <c r="Q240" s="650">
        <f t="shared" si="32"/>
        <v>350</v>
      </c>
      <c r="R240" s="675"/>
      <c r="S240" s="636"/>
      <c r="T240" s="496"/>
    </row>
    <row r="241" s="608" customFormat="1" ht="11" spans="1:20">
      <c r="A241" s="525">
        <v>53</v>
      </c>
      <c r="B241" s="525" t="s">
        <v>301</v>
      </c>
      <c r="C241" s="525" t="s">
        <v>301</v>
      </c>
      <c r="D241" s="525" t="s">
        <v>301</v>
      </c>
      <c r="E241" s="714"/>
      <c r="F241" s="680" t="s">
        <v>302</v>
      </c>
      <c r="G241" s="740" t="s">
        <v>459</v>
      </c>
      <c r="H241" s="680" t="s">
        <v>424</v>
      </c>
      <c r="I241" s="749" t="s">
        <v>430</v>
      </c>
      <c r="J241" s="680"/>
      <c r="K241" s="721">
        <v>50</v>
      </c>
      <c r="L241" s="680"/>
      <c r="M241" s="686">
        <v>4</v>
      </c>
      <c r="N241" s="680"/>
      <c r="O241" s="636"/>
      <c r="P241" s="525"/>
      <c r="Q241" s="650">
        <f t="shared" si="32"/>
        <v>200</v>
      </c>
      <c r="R241" s="675"/>
      <c r="S241" s="636"/>
      <c r="T241" s="496"/>
    </row>
    <row r="242" s="608" customFormat="1" ht="11" spans="1:20">
      <c r="A242" s="525">
        <v>55</v>
      </c>
      <c r="B242" s="525" t="s">
        <v>301</v>
      </c>
      <c r="C242" s="525" t="s">
        <v>301</v>
      </c>
      <c r="D242" s="525" t="s">
        <v>301</v>
      </c>
      <c r="E242" s="714"/>
      <c r="F242" s="680" t="s">
        <v>460</v>
      </c>
      <c r="G242" s="681" t="s">
        <v>461</v>
      </c>
      <c r="H242" s="680" t="s">
        <v>424</v>
      </c>
      <c r="I242" s="747" t="s">
        <v>284</v>
      </c>
      <c r="J242" s="680"/>
      <c r="K242" s="680">
        <v>50</v>
      </c>
      <c r="L242" s="680"/>
      <c r="M242" s="680">
        <v>250</v>
      </c>
      <c r="N242" s="680"/>
      <c r="O242" s="636"/>
      <c r="P242" s="525"/>
      <c r="Q242" s="650">
        <f t="shared" si="32"/>
        <v>12500</v>
      </c>
      <c r="R242" s="675"/>
      <c r="S242" s="636"/>
      <c r="T242" s="496"/>
    </row>
    <row r="243" s="608" customFormat="1" ht="11" spans="1:20">
      <c r="A243" s="525">
        <v>56</v>
      </c>
      <c r="B243" s="525" t="s">
        <v>301</v>
      </c>
      <c r="C243" s="525" t="s">
        <v>301</v>
      </c>
      <c r="D243" s="525" t="s">
        <v>301</v>
      </c>
      <c r="E243" s="714"/>
      <c r="F243" s="680" t="s">
        <v>462</v>
      </c>
      <c r="G243" s="681" t="s">
        <v>463</v>
      </c>
      <c r="H243" s="680" t="s">
        <v>424</v>
      </c>
      <c r="I243" s="748" t="s">
        <v>464</v>
      </c>
      <c r="J243" s="680"/>
      <c r="K243" s="650">
        <v>70</v>
      </c>
      <c r="L243" s="680"/>
      <c r="M243" s="686">
        <v>12</v>
      </c>
      <c r="N243" s="680"/>
      <c r="O243" s="636"/>
      <c r="P243" s="525"/>
      <c r="Q243" s="650">
        <f t="shared" si="32"/>
        <v>840</v>
      </c>
      <c r="R243" s="675"/>
      <c r="S243" s="636"/>
      <c r="T243" s="496"/>
    </row>
    <row r="244" s="608" customFormat="1" ht="11" spans="1:20">
      <c r="A244" s="525">
        <v>57</v>
      </c>
      <c r="B244" s="525" t="s">
        <v>301</v>
      </c>
      <c r="C244" s="525" t="s">
        <v>301</v>
      </c>
      <c r="D244" s="525" t="s">
        <v>301</v>
      </c>
      <c r="E244" s="714"/>
      <c r="F244" s="680" t="s">
        <v>462</v>
      </c>
      <c r="G244" s="681" t="s">
        <v>465</v>
      </c>
      <c r="H244" s="680" t="s">
        <v>424</v>
      </c>
      <c r="I244" s="748" t="s">
        <v>464</v>
      </c>
      <c r="J244" s="680"/>
      <c r="K244" s="650">
        <v>2</v>
      </c>
      <c r="L244" s="680"/>
      <c r="M244" s="686">
        <v>250</v>
      </c>
      <c r="N244" s="680"/>
      <c r="O244" s="636"/>
      <c r="P244" s="699"/>
      <c r="Q244" s="650">
        <f t="shared" si="32"/>
        <v>500</v>
      </c>
      <c r="R244" s="675"/>
      <c r="S244" s="636"/>
      <c r="T244" s="496"/>
    </row>
    <row r="245" s="608" customFormat="1" ht="11" spans="1:20">
      <c r="A245" s="525">
        <v>58</v>
      </c>
      <c r="B245" s="525" t="s">
        <v>301</v>
      </c>
      <c r="C245" s="525" t="s">
        <v>301</v>
      </c>
      <c r="D245" s="525" t="s">
        <v>301</v>
      </c>
      <c r="E245" s="714"/>
      <c r="F245" s="680" t="s">
        <v>462</v>
      </c>
      <c r="G245" s="681" t="s">
        <v>466</v>
      </c>
      <c r="H245" s="680" t="s">
        <v>424</v>
      </c>
      <c r="I245" s="747" t="s">
        <v>284</v>
      </c>
      <c r="J245" s="680"/>
      <c r="K245" s="680">
        <v>15</v>
      </c>
      <c r="L245" s="680"/>
      <c r="M245" s="680">
        <v>100</v>
      </c>
      <c r="N245" s="680"/>
      <c r="O245" s="636"/>
      <c r="P245" s="699"/>
      <c r="Q245" s="650">
        <f t="shared" si="32"/>
        <v>1500</v>
      </c>
      <c r="R245" s="675"/>
      <c r="S245" s="636"/>
      <c r="T245" s="496"/>
    </row>
    <row r="246" s="608" customFormat="1" ht="11" spans="1:20">
      <c r="A246" s="525">
        <v>59</v>
      </c>
      <c r="B246" s="525" t="s">
        <v>306</v>
      </c>
      <c r="C246" s="525" t="s">
        <v>306</v>
      </c>
      <c r="D246" s="525" t="s">
        <v>306</v>
      </c>
      <c r="E246" s="714"/>
      <c r="F246" s="680" t="s">
        <v>307</v>
      </c>
      <c r="G246" s="681" t="s">
        <v>467</v>
      </c>
      <c r="H246" s="680" t="s">
        <v>424</v>
      </c>
      <c r="I246" s="747" t="s">
        <v>397</v>
      </c>
      <c r="J246" s="680"/>
      <c r="K246" s="721">
        <v>2</v>
      </c>
      <c r="L246" s="680"/>
      <c r="M246" s="680">
        <v>50</v>
      </c>
      <c r="N246" s="680"/>
      <c r="O246" s="636"/>
      <c r="P246" s="699"/>
      <c r="Q246" s="650">
        <f t="shared" si="32"/>
        <v>100</v>
      </c>
      <c r="R246" s="675"/>
      <c r="S246" s="636"/>
      <c r="T246" s="496"/>
    </row>
    <row r="247" s="608" customFormat="1" ht="11" spans="1:20">
      <c r="A247" s="525">
        <v>60</v>
      </c>
      <c r="B247" s="525" t="s">
        <v>306</v>
      </c>
      <c r="C247" s="525" t="s">
        <v>306</v>
      </c>
      <c r="D247" s="525" t="s">
        <v>306</v>
      </c>
      <c r="E247" s="714"/>
      <c r="F247" s="680" t="s">
        <v>307</v>
      </c>
      <c r="G247" s="681" t="s">
        <v>468</v>
      </c>
      <c r="H247" s="680" t="s">
        <v>424</v>
      </c>
      <c r="I247" s="747" t="s">
        <v>397</v>
      </c>
      <c r="J247" s="680"/>
      <c r="K247" s="721">
        <v>20</v>
      </c>
      <c r="L247" s="680"/>
      <c r="M247" s="680">
        <v>10</v>
      </c>
      <c r="N247" s="680"/>
      <c r="O247" s="636"/>
      <c r="P247" s="699"/>
      <c r="Q247" s="650">
        <f t="shared" si="32"/>
        <v>200</v>
      </c>
      <c r="R247" s="675"/>
      <c r="S247" s="636"/>
      <c r="T247" s="496"/>
    </row>
    <row r="248" s="608" customFormat="1" ht="11" spans="1:20">
      <c r="A248" s="525">
        <v>61</v>
      </c>
      <c r="B248" s="525" t="s">
        <v>306</v>
      </c>
      <c r="C248" s="525" t="s">
        <v>306</v>
      </c>
      <c r="D248" s="525" t="s">
        <v>306</v>
      </c>
      <c r="E248" s="714"/>
      <c r="F248" s="680" t="s">
        <v>307</v>
      </c>
      <c r="G248" s="680" t="s">
        <v>469</v>
      </c>
      <c r="H248" s="680" t="s">
        <v>424</v>
      </c>
      <c r="I248" s="747" t="s">
        <v>393</v>
      </c>
      <c r="J248" s="680"/>
      <c r="K248" s="680">
        <v>10</v>
      </c>
      <c r="L248" s="680"/>
      <c r="M248" s="680">
        <v>150</v>
      </c>
      <c r="N248" s="680"/>
      <c r="O248" s="636"/>
      <c r="P248" s="699"/>
      <c r="Q248" s="650">
        <f t="shared" si="32"/>
        <v>1500</v>
      </c>
      <c r="R248" s="675"/>
      <c r="S248" s="636" t="s">
        <v>470</v>
      </c>
      <c r="T248" s="496"/>
    </row>
    <row r="249" s="608" customFormat="1" ht="11" spans="1:20">
      <c r="A249" s="525">
        <v>62</v>
      </c>
      <c r="B249" s="525" t="s">
        <v>306</v>
      </c>
      <c r="C249" s="525" t="s">
        <v>306</v>
      </c>
      <c r="D249" s="525" t="s">
        <v>306</v>
      </c>
      <c r="E249" s="714"/>
      <c r="F249" s="680" t="s">
        <v>307</v>
      </c>
      <c r="G249" s="681" t="s">
        <v>471</v>
      </c>
      <c r="H249" s="680" t="s">
        <v>472</v>
      </c>
      <c r="I249" s="748" t="s">
        <v>397</v>
      </c>
      <c r="J249" s="680"/>
      <c r="K249" s="650">
        <v>5</v>
      </c>
      <c r="L249" s="680"/>
      <c r="M249" s="686">
        <v>150</v>
      </c>
      <c r="N249" s="680"/>
      <c r="O249" s="636"/>
      <c r="P249" s="525"/>
      <c r="Q249" s="650">
        <f t="shared" si="32"/>
        <v>750</v>
      </c>
      <c r="R249" s="675"/>
      <c r="S249" s="636" t="s">
        <v>470</v>
      </c>
      <c r="T249" s="496"/>
    </row>
    <row r="250" s="608" customFormat="1" ht="11" spans="1:20">
      <c r="A250" s="525">
        <v>63</v>
      </c>
      <c r="B250" s="525" t="s">
        <v>306</v>
      </c>
      <c r="C250" s="525" t="s">
        <v>306</v>
      </c>
      <c r="D250" s="525" t="s">
        <v>306</v>
      </c>
      <c r="E250" s="714"/>
      <c r="F250" s="680" t="s">
        <v>473</v>
      </c>
      <c r="G250" s="680" t="s">
        <v>474</v>
      </c>
      <c r="H250" s="680" t="s">
        <v>285</v>
      </c>
      <c r="I250" s="747" t="s">
        <v>284</v>
      </c>
      <c r="J250" s="680"/>
      <c r="K250" s="680">
        <v>148</v>
      </c>
      <c r="L250" s="680"/>
      <c r="M250" s="680">
        <v>250</v>
      </c>
      <c r="N250" s="680"/>
      <c r="O250" s="636"/>
      <c r="P250" s="699"/>
      <c r="Q250" s="650">
        <f t="shared" si="32"/>
        <v>37000</v>
      </c>
      <c r="R250" s="675"/>
      <c r="S250" s="636"/>
      <c r="T250" s="498"/>
    </row>
    <row r="251" s="608" customFormat="1" spans="1:31">
      <c r="A251" s="525"/>
      <c r="B251" s="705"/>
      <c r="C251" s="705"/>
      <c r="D251" s="705"/>
      <c r="E251" s="741"/>
      <c r="F251" s="705"/>
      <c r="G251" s="705"/>
      <c r="H251" s="705"/>
      <c r="I251" s="751"/>
      <c r="J251" s="705"/>
      <c r="K251" s="705"/>
      <c r="L251" s="705"/>
      <c r="M251" s="705"/>
      <c r="N251" s="705"/>
      <c r="O251" s="636"/>
      <c r="P251" s="724"/>
      <c r="Q251" s="724"/>
      <c r="R251" s="673"/>
      <c r="S251" s="638"/>
      <c r="T251" s="616"/>
      <c r="U251" s="611"/>
      <c r="V251" s="611"/>
      <c r="W251" s="611"/>
      <c r="X251" s="611"/>
      <c r="Y251" s="611"/>
      <c r="Z251" s="611"/>
      <c r="AA251" s="611"/>
      <c r="AB251" s="611"/>
      <c r="AC251" s="611"/>
      <c r="AD251" s="611"/>
      <c r="AE251" s="611"/>
    </row>
    <row r="252" s="608" customFormat="1" spans="1:31">
      <c r="A252" s="525"/>
      <c r="B252" s="705"/>
      <c r="C252" s="705"/>
      <c r="D252" s="705"/>
      <c r="E252" s="741"/>
      <c r="F252" s="705"/>
      <c r="G252" s="705"/>
      <c r="H252" s="705"/>
      <c r="I252" s="751"/>
      <c r="J252" s="705"/>
      <c r="K252" s="705"/>
      <c r="L252" s="705"/>
      <c r="M252" s="705"/>
      <c r="N252" s="705"/>
      <c r="O252" s="636"/>
      <c r="P252" s="724"/>
      <c r="Q252" s="724"/>
      <c r="R252" s="673"/>
      <c r="S252" s="638"/>
      <c r="T252" s="616"/>
      <c r="U252" s="611"/>
      <c r="V252" s="611"/>
      <c r="W252" s="611"/>
      <c r="X252" s="611"/>
      <c r="Y252" s="611"/>
      <c r="Z252" s="611"/>
      <c r="AA252" s="611"/>
      <c r="AB252" s="611"/>
      <c r="AC252" s="611"/>
      <c r="AD252" s="611"/>
      <c r="AE252" s="611"/>
    </row>
    <row r="253" s="608" customFormat="1" spans="1:31">
      <c r="A253" s="705" t="s">
        <v>117</v>
      </c>
      <c r="B253" s="705"/>
      <c r="C253" s="705"/>
      <c r="D253" s="705"/>
      <c r="E253" s="705"/>
      <c r="F253" s="705"/>
      <c r="G253" s="705"/>
      <c r="H253" s="705"/>
      <c r="I253" s="705"/>
      <c r="J253" s="705"/>
      <c r="K253" s="705"/>
      <c r="L253" s="705"/>
      <c r="M253" s="705"/>
      <c r="N253" s="705"/>
      <c r="O253" s="636"/>
      <c r="P253" s="724">
        <f>SUM(P190:P246)</f>
        <v>0</v>
      </c>
      <c r="Q253" s="724">
        <f>SUM(Q190:Q250)</f>
        <v>243429.71</v>
      </c>
      <c r="R253" s="673">
        <f>Q253-P253</f>
        <v>243429.71</v>
      </c>
      <c r="S253" s="638"/>
      <c r="T253" s="616"/>
      <c r="U253" s="611"/>
      <c r="V253" s="611"/>
      <c r="W253" s="611"/>
      <c r="X253" s="611"/>
      <c r="Y253" s="611"/>
      <c r="Z253" s="611"/>
      <c r="AA253" s="611"/>
      <c r="AB253" s="611"/>
      <c r="AC253" s="611"/>
      <c r="AD253" s="611"/>
      <c r="AE253" s="611"/>
    </row>
    <row r="254" s="608" customFormat="1" spans="1:31">
      <c r="A254" s="733" t="s">
        <v>475</v>
      </c>
      <c r="B254" s="733"/>
      <c r="C254" s="733"/>
      <c r="D254" s="733"/>
      <c r="E254" s="733"/>
      <c r="F254" s="733"/>
      <c r="G254" s="733"/>
      <c r="H254" s="733"/>
      <c r="I254" s="733"/>
      <c r="J254" s="733"/>
      <c r="K254" s="733"/>
      <c r="L254" s="733"/>
      <c r="M254" s="733"/>
      <c r="N254" s="733"/>
      <c r="O254" s="733"/>
      <c r="P254" s="752">
        <f>P253+P186+P182+P177+P156+P63+P40+P24</f>
        <v>0</v>
      </c>
      <c r="Q254" s="752">
        <f>Q63+Q177+Q182+Q186+Q253+Q156</f>
        <v>2582266.57</v>
      </c>
      <c r="R254" s="758"/>
      <c r="S254" s="733"/>
      <c r="T254" s="759"/>
      <c r="U254" s="611"/>
      <c r="V254" s="611"/>
      <c r="W254" s="611"/>
      <c r="X254" s="611"/>
      <c r="Y254" s="611"/>
      <c r="Z254" s="611"/>
      <c r="AA254" s="611"/>
      <c r="AB254" s="611"/>
      <c r="AC254" s="611"/>
      <c r="AD254" s="611"/>
      <c r="AE254" s="611"/>
    </row>
    <row r="255" s="610" customFormat="1" spans="1:20">
      <c r="A255" s="638" t="s">
        <v>476</v>
      </c>
      <c r="B255" s="638"/>
      <c r="C255" s="638"/>
      <c r="D255" s="638"/>
      <c r="E255" s="638"/>
      <c r="F255" s="638"/>
      <c r="G255" s="638"/>
      <c r="H255" s="638"/>
      <c r="I255" s="638"/>
      <c r="J255" s="638"/>
      <c r="K255" s="638"/>
      <c r="L255" s="638"/>
      <c r="M255" s="638"/>
      <c r="N255" s="638"/>
      <c r="O255" s="753">
        <v>0.05</v>
      </c>
      <c r="P255" s="754">
        <f>(P254-P5)*O255</f>
        <v>0</v>
      </c>
      <c r="Q255" s="754">
        <f>Q254*O255</f>
        <v>129113.3285</v>
      </c>
      <c r="R255" s="673"/>
      <c r="S255" s="638"/>
      <c r="T255" s="616"/>
    </row>
    <row r="256" s="610" customFormat="1" spans="1:20">
      <c r="A256" s="638" t="s">
        <v>477</v>
      </c>
      <c r="B256" s="638"/>
      <c r="C256" s="638"/>
      <c r="D256" s="638"/>
      <c r="E256" s="638"/>
      <c r="F256" s="638"/>
      <c r="G256" s="638"/>
      <c r="H256" s="638"/>
      <c r="I256" s="638"/>
      <c r="J256" s="638"/>
      <c r="K256" s="638"/>
      <c r="L256" s="638"/>
      <c r="M256" s="638"/>
      <c r="N256" s="638"/>
      <c r="O256" s="753">
        <v>0.1</v>
      </c>
      <c r="P256" s="754"/>
      <c r="Q256" s="754"/>
      <c r="R256" s="673"/>
      <c r="S256" s="638"/>
      <c r="T256" s="616"/>
    </row>
    <row r="257" s="608" customFormat="1" ht="11" spans="1:20">
      <c r="A257" s="636" t="s">
        <v>478</v>
      </c>
      <c r="B257" s="636"/>
      <c r="C257" s="636"/>
      <c r="D257" s="636"/>
      <c r="E257" s="636"/>
      <c r="F257" s="636"/>
      <c r="G257" s="636" t="s">
        <v>479</v>
      </c>
      <c r="H257" s="636" t="s">
        <v>480</v>
      </c>
      <c r="I257" s="636"/>
      <c r="J257" s="636"/>
      <c r="K257" s="636"/>
      <c r="L257" s="636"/>
      <c r="M257" s="636"/>
      <c r="N257" s="636"/>
      <c r="O257" s="764">
        <v>0.06</v>
      </c>
      <c r="P257" s="655">
        <f>(P254+P255+P256)*O257</f>
        <v>0</v>
      </c>
      <c r="Q257" s="655">
        <f>SUM(Q254+Q255)*O257</f>
        <v>162682.79391</v>
      </c>
      <c r="R257" s="673"/>
      <c r="S257" s="636"/>
      <c r="T257" s="525"/>
    </row>
    <row r="258" s="608" customFormat="1" spans="1:20">
      <c r="A258" s="760" t="s">
        <v>481</v>
      </c>
      <c r="B258" s="761"/>
      <c r="C258" s="761"/>
      <c r="D258" s="761"/>
      <c r="E258" s="761"/>
      <c r="F258" s="761"/>
      <c r="G258" s="761"/>
      <c r="H258" s="761"/>
      <c r="I258" s="761"/>
      <c r="J258" s="761"/>
      <c r="K258" s="761"/>
      <c r="L258" s="761"/>
      <c r="M258" s="761"/>
      <c r="N258" s="761"/>
      <c r="O258" s="765"/>
      <c r="P258" s="655">
        <f>SUM(P254:P257)</f>
        <v>0</v>
      </c>
      <c r="Q258" s="655">
        <f>SUM(Q254:Q257)</f>
        <v>2874062.69241</v>
      </c>
      <c r="R258" s="673"/>
      <c r="S258" s="636"/>
      <c r="T258" s="525"/>
    </row>
    <row r="259" spans="1:20">
      <c r="A259" s="762" t="s">
        <v>482</v>
      </c>
      <c r="B259" s="763"/>
      <c r="C259" s="763"/>
      <c r="D259" s="763"/>
      <c r="E259" s="763"/>
      <c r="F259" s="763"/>
      <c r="G259" s="763"/>
      <c r="H259" s="763"/>
      <c r="I259" s="763"/>
      <c r="J259" s="763"/>
      <c r="K259" s="763"/>
      <c r="L259" s="763"/>
      <c r="M259" s="763"/>
      <c r="N259" s="763"/>
      <c r="O259" s="766"/>
      <c r="P259" s="767"/>
      <c r="Q259" s="767"/>
      <c r="R259" s="767"/>
      <c r="S259" s="767"/>
      <c r="T259" s="767"/>
    </row>
    <row r="260" ht="21" spans="1:20">
      <c r="A260" s="760" t="s">
        <v>66</v>
      </c>
      <c r="B260" s="761"/>
      <c r="C260" s="761"/>
      <c r="D260" s="761"/>
      <c r="E260" s="761"/>
      <c r="F260" s="761"/>
      <c r="G260" s="761"/>
      <c r="H260" s="761"/>
      <c r="I260" s="761"/>
      <c r="J260" s="761"/>
      <c r="K260" s="761"/>
      <c r="L260" s="761"/>
      <c r="M260" s="761"/>
      <c r="N260" s="765" t="s">
        <v>483</v>
      </c>
      <c r="O260" s="761" t="s">
        <v>484</v>
      </c>
      <c r="P260" s="768" t="e">
        <f>SUMIF(主播侧报价结算清单!$E$12:$E$1164,A260,主播侧报价结算清单!$P$12:$P$1164)/P254</f>
        <v>#DIV/0!</v>
      </c>
      <c r="Q260" s="770">
        <f>SUMIF(主播侧报价结算清单!$E$12:$E$1164,B260,主播侧报价结算清单!$Q$12:$Q$1164)/Q254</f>
        <v>0</v>
      </c>
      <c r="R260" s="673"/>
      <c r="S260" s="638"/>
      <c r="T260" s="616"/>
    </row>
    <row r="261" ht="11" spans="1:20">
      <c r="A261" s="760" t="s">
        <v>485</v>
      </c>
      <c r="B261" s="761"/>
      <c r="C261" s="761"/>
      <c r="D261" s="761"/>
      <c r="E261" s="761"/>
      <c r="F261" s="761"/>
      <c r="G261" s="761"/>
      <c r="H261" s="761"/>
      <c r="I261" s="761"/>
      <c r="J261" s="761"/>
      <c r="K261" s="761"/>
      <c r="L261" s="761"/>
      <c r="M261" s="761"/>
      <c r="N261" s="765" t="s">
        <v>486</v>
      </c>
      <c r="O261" s="761" t="s">
        <v>484</v>
      </c>
      <c r="P261" s="769" t="e">
        <f>P156/P254</f>
        <v>#DIV/0!</v>
      </c>
      <c r="Q261" s="769">
        <f>Q156/Q254</f>
        <v>0.757652142784004</v>
      </c>
      <c r="R261" s="673"/>
      <c r="S261" s="638"/>
      <c r="T261" s="616"/>
    </row>
    <row r="262" ht="11" spans="1:20">
      <c r="A262" s="760" t="s">
        <v>487</v>
      </c>
      <c r="B262" s="761"/>
      <c r="C262" s="761"/>
      <c r="D262" s="761"/>
      <c r="E262" s="761"/>
      <c r="F262" s="761"/>
      <c r="G262" s="761"/>
      <c r="H262" s="761"/>
      <c r="I262" s="761"/>
      <c r="J262" s="761"/>
      <c r="K262" s="761"/>
      <c r="L262" s="761"/>
      <c r="M262" s="761"/>
      <c r="N262" s="765" t="s">
        <v>486</v>
      </c>
      <c r="O262" s="761" t="s">
        <v>484</v>
      </c>
      <c r="P262" s="769" t="e">
        <f>P177/P254</f>
        <v>#DIV/0!</v>
      </c>
      <c r="Q262" s="769">
        <f>Q177/Q254</f>
        <v>0.0859214391641991</v>
      </c>
      <c r="R262" s="673"/>
      <c r="S262" s="638"/>
      <c r="T262" s="616"/>
    </row>
    <row r="263" ht="11" spans="1:20">
      <c r="A263" s="760" t="s">
        <v>488</v>
      </c>
      <c r="B263" s="761"/>
      <c r="C263" s="761"/>
      <c r="D263" s="761"/>
      <c r="E263" s="761"/>
      <c r="F263" s="761"/>
      <c r="G263" s="761"/>
      <c r="H263" s="761"/>
      <c r="I263" s="761"/>
      <c r="J263" s="761"/>
      <c r="K263" s="761"/>
      <c r="L263" s="761"/>
      <c r="M263" s="761"/>
      <c r="N263" s="765" t="s">
        <v>486</v>
      </c>
      <c r="O263" s="761" t="s">
        <v>484</v>
      </c>
      <c r="P263" s="769" t="e">
        <f>P182/P254</f>
        <v>#DIV/0!</v>
      </c>
      <c r="Q263" s="769">
        <f>Q182/Q254</f>
        <v>0</v>
      </c>
      <c r="R263" s="673"/>
      <c r="S263" s="638"/>
      <c r="T263" s="616"/>
    </row>
    <row r="264" ht="11" spans="1:20">
      <c r="A264" s="760" t="s">
        <v>489</v>
      </c>
      <c r="B264" s="761"/>
      <c r="C264" s="761"/>
      <c r="D264" s="761"/>
      <c r="E264" s="761"/>
      <c r="F264" s="761"/>
      <c r="G264" s="761"/>
      <c r="H264" s="761"/>
      <c r="I264" s="761"/>
      <c r="J264" s="761"/>
      <c r="K264" s="761"/>
      <c r="L264" s="761"/>
      <c r="M264" s="761"/>
      <c r="N264" s="765" t="s">
        <v>486</v>
      </c>
      <c r="O264" s="761" t="s">
        <v>484</v>
      </c>
      <c r="P264" s="769" t="e">
        <f>P186/P254</f>
        <v>#DIV/0!</v>
      </c>
      <c r="Q264" s="769">
        <f>Q186/Q254</f>
        <v>0</v>
      </c>
      <c r="R264" s="673"/>
      <c r="S264" s="638"/>
      <c r="T264" s="616"/>
    </row>
    <row r="265" ht="21" spans="1:20">
      <c r="A265" s="760" t="s">
        <v>490</v>
      </c>
      <c r="B265" s="761"/>
      <c r="C265" s="761"/>
      <c r="D265" s="761"/>
      <c r="E265" s="761"/>
      <c r="F265" s="761"/>
      <c r="G265" s="761"/>
      <c r="H265" s="761"/>
      <c r="I265" s="761"/>
      <c r="J265" s="761"/>
      <c r="K265" s="761"/>
      <c r="L265" s="761"/>
      <c r="M265" s="761"/>
      <c r="N265" s="765" t="s">
        <v>491</v>
      </c>
      <c r="O265" s="761" t="s">
        <v>484</v>
      </c>
      <c r="P265" s="769" t="e">
        <f>P253/P254</f>
        <v>#DIV/0!</v>
      </c>
      <c r="Q265" s="769">
        <f>Q253/Q254</f>
        <v>0.0942697833090098</v>
      </c>
      <c r="R265" s="673"/>
      <c r="S265" s="638"/>
      <c r="T265" s="616"/>
    </row>
  </sheetData>
  <sheetProtection formatCells="0" formatColumns="0" formatRows="0" insertRows="0" insertColumns="0" insertHyperlinks="0" deleteColumns="0" deleteRows="0" sort="0" autoFilter="0" pivotTables="0"/>
  <mergeCells count="102">
    <mergeCell ref="A1:T1"/>
    <mergeCell ref="A2:B2"/>
    <mergeCell ref="C2:G2"/>
    <mergeCell ref="I2:R2"/>
    <mergeCell ref="A3:B3"/>
    <mergeCell ref="C3:G3"/>
    <mergeCell ref="I3:R3"/>
    <mergeCell ref="A4:B4"/>
    <mergeCell ref="C4:G4"/>
    <mergeCell ref="I4:M4"/>
    <mergeCell ref="O4:R4"/>
    <mergeCell ref="A5:B5"/>
    <mergeCell ref="C5:G5"/>
    <mergeCell ref="I5:M5"/>
    <mergeCell ref="O5:R5"/>
    <mergeCell ref="A6:B6"/>
    <mergeCell ref="C6:R6"/>
    <mergeCell ref="A7:B7"/>
    <mergeCell ref="C7:G7"/>
    <mergeCell ref="I7:M7"/>
    <mergeCell ref="O7:R7"/>
    <mergeCell ref="A8:T8"/>
    <mergeCell ref="A9:Q9"/>
    <mergeCell ref="R9:T9"/>
    <mergeCell ref="A11:Q11"/>
    <mergeCell ref="R11:T11"/>
    <mergeCell ref="A24:N24"/>
    <mergeCell ref="A25:Q25"/>
    <mergeCell ref="R25:T25"/>
    <mergeCell ref="A40:N40"/>
    <mergeCell ref="A41:Q41"/>
    <mergeCell ref="R41:T41"/>
    <mergeCell ref="A62:N62"/>
    <mergeCell ref="A63:N63"/>
    <mergeCell ref="A64:Q64"/>
    <mergeCell ref="R64:T64"/>
    <mergeCell ref="A66:Q66"/>
    <mergeCell ref="R66:T66"/>
    <mergeCell ref="A156:N156"/>
    <mergeCell ref="A157:Q157"/>
    <mergeCell ref="R157:T157"/>
    <mergeCell ref="A159:Q159"/>
    <mergeCell ref="R159:T159"/>
    <mergeCell ref="A177:N177"/>
    <mergeCell ref="A178:Q178"/>
    <mergeCell ref="R178:T178"/>
    <mergeCell ref="A182:N182"/>
    <mergeCell ref="A183:Q183"/>
    <mergeCell ref="R183:T183"/>
    <mergeCell ref="A185:Q185"/>
    <mergeCell ref="A186:N186"/>
    <mergeCell ref="A187:Q187"/>
    <mergeCell ref="R187:T187"/>
    <mergeCell ref="A189:Q189"/>
    <mergeCell ref="A253:N253"/>
    <mergeCell ref="A254:O254"/>
    <mergeCell ref="A255:N255"/>
    <mergeCell ref="A256:N256"/>
    <mergeCell ref="A257:F257"/>
    <mergeCell ref="H257:N257"/>
    <mergeCell ref="A258:O258"/>
    <mergeCell ref="A259:O259"/>
    <mergeCell ref="A260:M260"/>
    <mergeCell ref="A261:M261"/>
    <mergeCell ref="A262:M262"/>
    <mergeCell ref="A263:M263"/>
    <mergeCell ref="A264:M264"/>
    <mergeCell ref="A265:M265"/>
    <mergeCell ref="B12:B19"/>
    <mergeCell ref="B20:B21"/>
    <mergeCell ref="B22:B23"/>
    <mergeCell ref="B26:B31"/>
    <mergeCell ref="B32:B37"/>
    <mergeCell ref="B38:B39"/>
    <mergeCell ref="B43:B61"/>
    <mergeCell ref="B112:B128"/>
    <mergeCell ref="B129:B141"/>
    <mergeCell ref="B142:B151"/>
    <mergeCell ref="B152:B153"/>
    <mergeCell ref="C12:C15"/>
    <mergeCell ref="C16:C19"/>
    <mergeCell ref="C20:C21"/>
    <mergeCell ref="C22:C23"/>
    <mergeCell ref="C26:C27"/>
    <mergeCell ref="C28:C29"/>
    <mergeCell ref="C30:C31"/>
    <mergeCell ref="C32:C33"/>
    <mergeCell ref="C34:C35"/>
    <mergeCell ref="C36:C37"/>
    <mergeCell ref="C38:C39"/>
    <mergeCell ref="T43:T56"/>
    <mergeCell ref="T69:T73"/>
    <mergeCell ref="T74:T100"/>
    <mergeCell ref="T101:T111"/>
    <mergeCell ref="T112:T154"/>
    <mergeCell ref="T167:T168"/>
    <mergeCell ref="T169:T170"/>
    <mergeCell ref="T171:T173"/>
    <mergeCell ref="T190:T209"/>
    <mergeCell ref="T210:T218"/>
    <mergeCell ref="T220:T250"/>
    <mergeCell ref="S2:T3"/>
  </mergeCells>
  <dataValidations count="3">
    <dataValidation type="list" allowBlank="1" showInputMessage="1" showErrorMessage="1" sqref="G257">
      <formula1>"是,否"</formula1>
    </dataValidation>
    <dataValidation type="list" allowBlank="1" showInputMessage="1" showErrorMessage="1" sqref="O257">
      <formula1>"0%,1%,3%,6%"</formula1>
    </dataValidation>
    <dataValidation type="list" allowBlank="1" showInputMessage="1" showErrorMessage="1" sqref="O255:O256">
      <formula1>"0%,5%,10%"</formula1>
    </dataValidation>
  </dataValidations>
  <hyperlinks>
    <hyperlink ref="O7" r:id="rId1" display="zhangqingqing@cct.cn"/>
  </hyperlinks>
  <printOptions horizontalCentered="1" verticalCentered="1"/>
  <pageMargins left="1" right="1" top="1" bottom="1" header="0.5" footer="0.5"/>
  <pageSetup paperSize="9" scale="17" orientation="landscape"/>
  <headerFooter/>
  <colBreaks count="1" manualBreakCount="1">
    <brk id="16"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J272"/>
  <sheetViews>
    <sheetView tabSelected="1" zoomScale="83" zoomScaleNormal="83" topLeftCell="A231" workbookViewId="0">
      <selection activeCell="E235" sqref="E235"/>
    </sheetView>
  </sheetViews>
  <sheetFormatPr defaultColWidth="9" defaultRowHeight="10.4"/>
  <cols>
    <col min="1" max="1" width="5" style="357" customWidth="1"/>
    <col min="2" max="2" width="12.2410714285714" style="357" customWidth="1"/>
    <col min="3" max="3" width="14.7410714285714" style="357" customWidth="1"/>
    <col min="4" max="4" width="11.3303571428571" style="357" customWidth="1"/>
    <col min="5" max="5" width="11.0267857142857" style="357" customWidth="1"/>
    <col min="6" max="6" width="16.125" style="357" customWidth="1"/>
    <col min="7" max="7" width="26" style="357" customWidth="1"/>
    <col min="8" max="8" width="13.7232142857143" style="357" customWidth="1"/>
    <col min="9" max="9" width="8" style="357" customWidth="1"/>
    <col min="10" max="10" width="13" style="363" hidden="1" customWidth="1"/>
    <col min="11" max="11" width="12.5" style="357" customWidth="1"/>
    <col min="12" max="12" width="8" style="357" hidden="1" customWidth="1"/>
    <col min="13" max="13" width="8" style="357" customWidth="1"/>
    <col min="14" max="14" width="12.625" style="357" hidden="1" customWidth="1"/>
    <col min="15" max="15" width="8" style="357" customWidth="1"/>
    <col min="16" max="16" width="12" style="364" hidden="1" customWidth="1"/>
    <col min="17" max="17" width="11.625" style="365" customWidth="1"/>
    <col min="18" max="18" width="13.1696428571429" style="357" hidden="1" customWidth="1"/>
    <col min="19" max="19" width="41.5" style="357" customWidth="1"/>
    <col min="20" max="20" width="14.125" style="357" customWidth="1"/>
    <col min="21" max="22" width="9" style="357"/>
    <col min="23" max="23" width="9.875" style="357" customWidth="1"/>
    <col min="24" max="16384" width="9" style="357"/>
  </cols>
  <sheetData>
    <row r="1" s="357" customFormat="1" spans="1:20">
      <c r="A1" s="366" t="s">
        <v>16</v>
      </c>
      <c r="B1" s="367"/>
      <c r="C1" s="367"/>
      <c r="D1" s="367"/>
      <c r="E1" s="367"/>
      <c r="F1" s="367"/>
      <c r="G1" s="367"/>
      <c r="H1" s="367"/>
      <c r="I1" s="415"/>
      <c r="J1" s="367"/>
      <c r="K1" s="367"/>
      <c r="L1" s="367"/>
      <c r="M1" s="367"/>
      <c r="N1" s="367"/>
      <c r="O1" s="367"/>
      <c r="P1" s="367"/>
      <c r="Q1" s="462"/>
      <c r="R1" s="367"/>
      <c r="S1" s="367"/>
      <c r="T1" s="463"/>
    </row>
    <row r="2" s="357" customFormat="1" ht="11" spans="1:20">
      <c r="A2" s="368" t="s">
        <v>17</v>
      </c>
      <c r="B2" s="368"/>
      <c r="C2" s="369" t="s">
        <v>18</v>
      </c>
      <c r="D2" s="370"/>
      <c r="E2" s="370"/>
      <c r="F2" s="370"/>
      <c r="G2" s="399"/>
      <c r="H2" s="400" t="s">
        <v>19</v>
      </c>
      <c r="I2" s="416" t="s">
        <v>20</v>
      </c>
      <c r="J2" s="417"/>
      <c r="K2" s="417"/>
      <c r="L2" s="417"/>
      <c r="M2" s="417"/>
      <c r="N2" s="417"/>
      <c r="O2" s="417"/>
      <c r="P2" s="417"/>
      <c r="Q2" s="417"/>
      <c r="R2" s="464"/>
      <c r="S2" s="465" t="s">
        <v>492</v>
      </c>
      <c r="T2" s="466"/>
    </row>
    <row r="3" s="357" customFormat="1" ht="11" spans="1:20">
      <c r="A3" s="371" t="s">
        <v>22</v>
      </c>
      <c r="B3" s="371"/>
      <c r="C3" s="369" t="s">
        <v>23</v>
      </c>
      <c r="D3" s="370"/>
      <c r="E3" s="370"/>
      <c r="F3" s="370"/>
      <c r="G3" s="399"/>
      <c r="H3" s="401" t="s">
        <v>24</v>
      </c>
      <c r="I3" s="416" t="s">
        <v>25</v>
      </c>
      <c r="J3" s="417"/>
      <c r="K3" s="417"/>
      <c r="L3" s="417"/>
      <c r="M3" s="417"/>
      <c r="N3" s="417"/>
      <c r="O3" s="417"/>
      <c r="P3" s="417"/>
      <c r="Q3" s="417"/>
      <c r="R3" s="464"/>
      <c r="S3" s="467"/>
      <c r="T3" s="468"/>
    </row>
    <row r="4" s="357" customFormat="1" ht="11" spans="1:20">
      <c r="A4" s="371" t="s">
        <v>26</v>
      </c>
      <c r="B4" s="371"/>
      <c r="C4" s="369" t="s">
        <v>493</v>
      </c>
      <c r="D4" s="370"/>
      <c r="E4" s="370"/>
      <c r="F4" s="370"/>
      <c r="G4" s="399"/>
      <c r="H4" s="371" t="s">
        <v>28</v>
      </c>
      <c r="I4" s="418"/>
      <c r="J4" s="419"/>
      <c r="K4" s="419"/>
      <c r="L4" s="419"/>
      <c r="M4" s="441"/>
      <c r="N4" s="401" t="s">
        <v>29</v>
      </c>
      <c r="O4" s="442"/>
      <c r="P4" s="443"/>
      <c r="Q4" s="469"/>
      <c r="R4" s="470"/>
      <c r="S4" s="471"/>
      <c r="T4" s="472" t="s">
        <v>30</v>
      </c>
    </row>
    <row r="5" s="357" customFormat="1" ht="11" spans="1:20">
      <c r="A5" s="371" t="s">
        <v>31</v>
      </c>
      <c r="B5" s="371"/>
      <c r="C5" s="369" t="s">
        <v>32</v>
      </c>
      <c r="D5" s="370"/>
      <c r="E5" s="370"/>
      <c r="F5" s="370"/>
      <c r="G5" s="399"/>
      <c r="H5" s="371" t="s">
        <v>28</v>
      </c>
      <c r="I5" s="418"/>
      <c r="J5" s="419"/>
      <c r="K5" s="419"/>
      <c r="L5" s="419"/>
      <c r="M5" s="441"/>
      <c r="N5" s="401" t="s">
        <v>29</v>
      </c>
      <c r="O5" s="442"/>
      <c r="P5" s="443"/>
      <c r="Q5" s="469"/>
      <c r="R5" s="470"/>
      <c r="S5" s="473"/>
      <c r="T5" s="472" t="s">
        <v>33</v>
      </c>
    </row>
    <row r="6" s="357" customFormat="1" ht="11" spans="1:20">
      <c r="A6" s="371" t="s">
        <v>34</v>
      </c>
      <c r="B6" s="371"/>
      <c r="C6" s="372" t="s">
        <v>35</v>
      </c>
      <c r="D6" s="373"/>
      <c r="E6" s="373"/>
      <c r="F6" s="373"/>
      <c r="G6" s="373"/>
      <c r="H6" s="373"/>
      <c r="I6" s="373"/>
      <c r="J6" s="373"/>
      <c r="K6" s="373"/>
      <c r="L6" s="373"/>
      <c r="M6" s="373"/>
      <c r="N6" s="373"/>
      <c r="O6" s="373"/>
      <c r="P6" s="373"/>
      <c r="Q6" s="474"/>
      <c r="R6" s="402"/>
      <c r="S6" s="475"/>
      <c r="T6" s="472" t="s">
        <v>36</v>
      </c>
    </row>
    <row r="7" s="357" customFormat="1" ht="11" spans="1:20">
      <c r="A7" s="371" t="s">
        <v>37</v>
      </c>
      <c r="B7" s="371"/>
      <c r="C7" s="372" t="s">
        <v>38</v>
      </c>
      <c r="D7" s="373"/>
      <c r="E7" s="373"/>
      <c r="F7" s="373"/>
      <c r="G7" s="402"/>
      <c r="H7" s="403" t="s">
        <v>28</v>
      </c>
      <c r="I7" s="420">
        <v>15801428782</v>
      </c>
      <c r="J7" s="421"/>
      <c r="K7" s="421"/>
      <c r="L7" s="421"/>
      <c r="M7" s="444"/>
      <c r="N7" s="445" t="s">
        <v>29</v>
      </c>
      <c r="O7" s="446" t="s">
        <v>39</v>
      </c>
      <c r="P7" s="447"/>
      <c r="Q7" s="476"/>
      <c r="R7" s="477"/>
      <c r="S7" s="478"/>
      <c r="T7" s="472" t="s">
        <v>40</v>
      </c>
    </row>
    <row r="8" s="357" customFormat="1" ht="165.95" customHeight="1" spans="1:20">
      <c r="A8" s="374" t="s">
        <v>41</v>
      </c>
      <c r="B8" s="375"/>
      <c r="C8" s="375"/>
      <c r="D8" s="375"/>
      <c r="E8" s="375"/>
      <c r="F8" s="375"/>
      <c r="G8" s="375"/>
      <c r="H8" s="375"/>
      <c r="I8" s="422"/>
      <c r="J8" s="375"/>
      <c r="K8" s="375"/>
      <c r="L8" s="375"/>
      <c r="M8" s="375"/>
      <c r="N8" s="375"/>
      <c r="O8" s="375"/>
      <c r="P8" s="375"/>
      <c r="Q8" s="479"/>
      <c r="R8" s="375"/>
      <c r="S8" s="375"/>
      <c r="T8" s="375"/>
    </row>
    <row r="9" s="357" customFormat="1" spans="1:20">
      <c r="A9" s="376" t="s">
        <v>42</v>
      </c>
      <c r="B9" s="377"/>
      <c r="C9" s="377"/>
      <c r="D9" s="377"/>
      <c r="E9" s="377"/>
      <c r="F9" s="377"/>
      <c r="G9" s="377"/>
      <c r="H9" s="377"/>
      <c r="I9" s="423"/>
      <c r="J9" s="377"/>
      <c r="K9" s="377"/>
      <c r="L9" s="377"/>
      <c r="M9" s="377"/>
      <c r="N9" s="377"/>
      <c r="O9" s="377"/>
      <c r="P9" s="377"/>
      <c r="Q9" s="480"/>
      <c r="R9" s="481"/>
      <c r="S9" s="481"/>
      <c r="T9" s="481"/>
    </row>
    <row r="10" s="357" customFormat="1" ht="21" spans="1:20">
      <c r="A10" s="378" t="s">
        <v>43</v>
      </c>
      <c r="B10" s="378" t="s">
        <v>44</v>
      </c>
      <c r="C10" s="378" t="s">
        <v>45</v>
      </c>
      <c r="D10" s="378" t="s">
        <v>46</v>
      </c>
      <c r="E10" s="404" t="s">
        <v>47</v>
      </c>
      <c r="F10" s="378" t="s">
        <v>48</v>
      </c>
      <c r="G10" s="378" t="s">
        <v>49</v>
      </c>
      <c r="H10" s="378" t="s">
        <v>50</v>
      </c>
      <c r="I10" s="424" t="s">
        <v>51</v>
      </c>
      <c r="J10" s="425" t="s">
        <v>52</v>
      </c>
      <c r="K10" s="426" t="s">
        <v>53</v>
      </c>
      <c r="L10" s="378" t="s">
        <v>54</v>
      </c>
      <c r="M10" s="426" t="s">
        <v>55</v>
      </c>
      <c r="N10" s="378" t="s">
        <v>56</v>
      </c>
      <c r="O10" s="426" t="s">
        <v>57</v>
      </c>
      <c r="P10" s="448" t="s">
        <v>58</v>
      </c>
      <c r="Q10" s="482" t="s">
        <v>59</v>
      </c>
      <c r="R10" s="448" t="s">
        <v>60</v>
      </c>
      <c r="S10" s="448" t="s">
        <v>61</v>
      </c>
      <c r="T10" s="448" t="s">
        <v>62</v>
      </c>
    </row>
    <row r="11" s="357" customFormat="1" spans="1:20">
      <c r="A11" s="379" t="s">
        <v>63</v>
      </c>
      <c r="B11" s="380"/>
      <c r="C11" s="380"/>
      <c r="D11" s="380"/>
      <c r="E11" s="380"/>
      <c r="F11" s="380"/>
      <c r="G11" s="380"/>
      <c r="H11" s="380"/>
      <c r="I11" s="427"/>
      <c r="J11" s="380"/>
      <c r="K11" s="380"/>
      <c r="L11" s="380"/>
      <c r="M11" s="380"/>
      <c r="N11" s="380"/>
      <c r="O11" s="380"/>
      <c r="P11" s="380"/>
      <c r="Q11" s="483"/>
      <c r="R11" s="380"/>
      <c r="S11" s="380"/>
      <c r="T11" s="484"/>
    </row>
    <row r="12" s="358" customFormat="1" ht="15" hidden="1" customHeight="1" spans="1:62">
      <c r="A12" s="381">
        <v>1</v>
      </c>
      <c r="B12" s="382" t="s">
        <v>64</v>
      </c>
      <c r="C12" s="382" t="s">
        <v>65</v>
      </c>
      <c r="D12" s="383"/>
      <c r="E12" s="405"/>
      <c r="F12" s="406" t="e">
        <f>VLOOKUP($E12,[1]基准价格!A:H,3,0)</f>
        <v>#N/A</v>
      </c>
      <c r="G12" s="406" t="e">
        <f>VLOOKUP($E12,[1]基准价格!A:H,4,0)</f>
        <v>#N/A</v>
      </c>
      <c r="H12" s="406" t="e">
        <f>IF(VLOOKUP($E12,[1]基准价格!A:E,5,0)=0,"",VLOOKUP($E12,[1]基准价格!A:E,5,0))</f>
        <v>#N/A</v>
      </c>
      <c r="I12" s="406" t="e">
        <f>VLOOKUP($E12,[1]基准价格!A:F,6,0)</f>
        <v>#N/A</v>
      </c>
      <c r="J12" s="428" t="e">
        <f>VLOOKUP($E12,[1]基准价格!A:G,7,0)</f>
        <v>#N/A</v>
      </c>
      <c r="K12" s="429"/>
      <c r="L12" s="430"/>
      <c r="M12" s="430"/>
      <c r="N12" s="383"/>
      <c r="O12" s="383"/>
      <c r="P12" s="449" t="e">
        <f t="shared" ref="P12:P23" si="0">N12*L12*J12</f>
        <v>#N/A</v>
      </c>
      <c r="Q12" s="485">
        <f t="shared" ref="Q12:Q23" si="1">K12*M12*O12</f>
        <v>0</v>
      </c>
      <c r="R12" s="486" t="e">
        <f t="shared" ref="R12:R24" si="2">Q12-P12</f>
        <v>#N/A</v>
      </c>
      <c r="S12" s="487"/>
      <c r="T12" s="371"/>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row>
    <row r="13" s="358" customFormat="1" ht="15" hidden="1" customHeight="1" spans="1:62">
      <c r="A13" s="381">
        <v>2</v>
      </c>
      <c r="B13" s="384"/>
      <c r="C13" s="384"/>
      <c r="D13" s="383"/>
      <c r="E13" s="405"/>
      <c r="F13" s="406" t="e">
        <f>VLOOKUP($E13,[1]基准价格!A:H,3,0)</f>
        <v>#N/A</v>
      </c>
      <c r="G13" s="406" t="e">
        <f>VLOOKUP($E13,[1]基准价格!A:H,4,0)</f>
        <v>#N/A</v>
      </c>
      <c r="H13" s="406" t="e">
        <f>IF(VLOOKUP($E13,[1]基准价格!A:E,5,0)=0,"",VLOOKUP($E13,[1]基准价格!A:E,5,0))</f>
        <v>#N/A</v>
      </c>
      <c r="I13" s="406" t="e">
        <f>VLOOKUP($E13,[1]基准价格!A:F,6,0)</f>
        <v>#N/A</v>
      </c>
      <c r="J13" s="428" t="e">
        <f>VLOOKUP($E13,[1]基准价格!A:G,7,0)</f>
        <v>#N/A</v>
      </c>
      <c r="K13" s="429"/>
      <c r="L13" s="430"/>
      <c r="M13" s="430"/>
      <c r="N13" s="383"/>
      <c r="O13" s="383"/>
      <c r="P13" s="449" t="e">
        <f t="shared" si="0"/>
        <v>#N/A</v>
      </c>
      <c r="Q13" s="485">
        <f t="shared" si="1"/>
        <v>0</v>
      </c>
      <c r="R13" s="486" t="e">
        <f t="shared" si="2"/>
        <v>#N/A</v>
      </c>
      <c r="S13" s="487"/>
      <c r="T13" s="371"/>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row>
    <row r="14" s="358" customFormat="1" ht="11" hidden="1" spans="1:62">
      <c r="A14" s="381">
        <v>3</v>
      </c>
      <c r="B14" s="384"/>
      <c r="C14" s="384"/>
      <c r="D14" s="385"/>
      <c r="E14" s="407" t="s">
        <v>66</v>
      </c>
      <c r="F14" s="408"/>
      <c r="G14" s="408"/>
      <c r="H14" s="408"/>
      <c r="I14" s="408"/>
      <c r="J14" s="431"/>
      <c r="K14" s="429"/>
      <c r="L14" s="430"/>
      <c r="M14" s="430"/>
      <c r="N14" s="383"/>
      <c r="O14" s="383"/>
      <c r="P14" s="449">
        <f t="shared" si="0"/>
        <v>0</v>
      </c>
      <c r="Q14" s="485">
        <f t="shared" si="1"/>
        <v>0</v>
      </c>
      <c r="R14" s="486">
        <f t="shared" si="2"/>
        <v>0</v>
      </c>
      <c r="S14" s="487"/>
      <c r="T14" s="371"/>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row>
    <row r="15" s="358" customFormat="1" ht="11" hidden="1" spans="1:62">
      <c r="A15" s="381">
        <v>4</v>
      </c>
      <c r="B15" s="384"/>
      <c r="C15" s="385"/>
      <c r="D15" s="385"/>
      <c r="E15" s="407" t="s">
        <v>66</v>
      </c>
      <c r="F15" s="408"/>
      <c r="G15" s="408"/>
      <c r="H15" s="408"/>
      <c r="I15" s="408"/>
      <c r="J15" s="431"/>
      <c r="K15" s="429"/>
      <c r="L15" s="430"/>
      <c r="M15" s="430"/>
      <c r="N15" s="383"/>
      <c r="O15" s="383"/>
      <c r="P15" s="449">
        <f t="shared" si="0"/>
        <v>0</v>
      </c>
      <c r="Q15" s="485">
        <f t="shared" si="1"/>
        <v>0</v>
      </c>
      <c r="R15" s="486">
        <f t="shared" si="2"/>
        <v>0</v>
      </c>
      <c r="S15" s="487"/>
      <c r="T15" s="371"/>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row>
    <row r="16" s="358" customFormat="1" ht="15" hidden="1" customHeight="1" spans="1:62">
      <c r="A16" s="381">
        <v>5</v>
      </c>
      <c r="B16" s="384"/>
      <c r="C16" s="382" t="s">
        <v>67</v>
      </c>
      <c r="D16" s="383"/>
      <c r="E16" s="405"/>
      <c r="F16" s="406" t="e">
        <f>VLOOKUP($E16,[1]基准价格!A:H,3,0)</f>
        <v>#N/A</v>
      </c>
      <c r="G16" s="406" t="e">
        <f>VLOOKUP($E16,[1]基准价格!A:H,4,0)</f>
        <v>#N/A</v>
      </c>
      <c r="H16" s="406" t="e">
        <f>IF(VLOOKUP($E16,[1]基准价格!A:E,5,0)=0,"",VLOOKUP($E16,[1]基准价格!A:E,5,0))</f>
        <v>#N/A</v>
      </c>
      <c r="I16" s="406" t="e">
        <f>VLOOKUP($E16,[1]基准价格!A:F,6,0)</f>
        <v>#N/A</v>
      </c>
      <c r="J16" s="428" t="e">
        <f>VLOOKUP($E16,[1]基准价格!A:G,7,0)</f>
        <v>#N/A</v>
      </c>
      <c r="K16" s="429"/>
      <c r="L16" s="430"/>
      <c r="M16" s="430"/>
      <c r="N16" s="383"/>
      <c r="O16" s="383"/>
      <c r="P16" s="449" t="e">
        <f t="shared" si="0"/>
        <v>#N/A</v>
      </c>
      <c r="Q16" s="485">
        <f t="shared" si="1"/>
        <v>0</v>
      </c>
      <c r="R16" s="486" t="e">
        <f t="shared" si="2"/>
        <v>#N/A</v>
      </c>
      <c r="S16" s="487"/>
      <c r="T16" s="371"/>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c r="BH16" s="357"/>
      <c r="BI16" s="357"/>
      <c r="BJ16" s="357"/>
    </row>
    <row r="17" s="358" customFormat="1" ht="15" hidden="1" customHeight="1" spans="1:62">
      <c r="A17" s="381">
        <v>6</v>
      </c>
      <c r="B17" s="384"/>
      <c r="C17" s="384"/>
      <c r="D17" s="383"/>
      <c r="E17" s="405"/>
      <c r="F17" s="406" t="e">
        <f>VLOOKUP($E17,[1]基准价格!A:H,3,0)</f>
        <v>#N/A</v>
      </c>
      <c r="G17" s="406" t="e">
        <f>VLOOKUP($E17,[1]基准价格!A:H,4,0)</f>
        <v>#N/A</v>
      </c>
      <c r="H17" s="406" t="e">
        <f>IF(VLOOKUP($E17,[1]基准价格!A:E,5,0)=0,"",VLOOKUP($E17,[1]基准价格!A:E,5,0))</f>
        <v>#N/A</v>
      </c>
      <c r="I17" s="406" t="e">
        <f>VLOOKUP($E17,[1]基准价格!A:F,6,0)</f>
        <v>#N/A</v>
      </c>
      <c r="J17" s="428" t="e">
        <f>VLOOKUP($E17,[1]基准价格!A:G,7,0)</f>
        <v>#N/A</v>
      </c>
      <c r="K17" s="429"/>
      <c r="L17" s="430"/>
      <c r="M17" s="430"/>
      <c r="N17" s="383"/>
      <c r="O17" s="383"/>
      <c r="P17" s="449" t="e">
        <f t="shared" si="0"/>
        <v>#N/A</v>
      </c>
      <c r="Q17" s="485">
        <f t="shared" si="1"/>
        <v>0</v>
      </c>
      <c r="R17" s="486" t="e">
        <f t="shared" si="2"/>
        <v>#N/A</v>
      </c>
      <c r="S17" s="487"/>
      <c r="T17" s="371"/>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c r="BD17" s="357"/>
      <c r="BE17" s="357"/>
      <c r="BF17" s="357"/>
      <c r="BG17" s="357"/>
      <c r="BH17" s="357"/>
      <c r="BI17" s="357"/>
      <c r="BJ17" s="357"/>
    </row>
    <row r="18" s="358" customFormat="1" ht="11" hidden="1" spans="1:62">
      <c r="A18" s="381">
        <v>7</v>
      </c>
      <c r="B18" s="384"/>
      <c r="C18" s="384"/>
      <c r="D18" s="385"/>
      <c r="E18" s="407" t="s">
        <v>66</v>
      </c>
      <c r="F18" s="408"/>
      <c r="G18" s="408"/>
      <c r="H18" s="408"/>
      <c r="I18" s="408"/>
      <c r="J18" s="431"/>
      <c r="K18" s="429"/>
      <c r="L18" s="430"/>
      <c r="M18" s="430"/>
      <c r="N18" s="383"/>
      <c r="O18" s="383"/>
      <c r="P18" s="449">
        <f t="shared" si="0"/>
        <v>0</v>
      </c>
      <c r="Q18" s="485">
        <f t="shared" si="1"/>
        <v>0</v>
      </c>
      <c r="R18" s="486">
        <f t="shared" si="2"/>
        <v>0</v>
      </c>
      <c r="S18" s="487"/>
      <c r="T18" s="371"/>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c r="BD18" s="357"/>
      <c r="BE18" s="357"/>
      <c r="BF18" s="357"/>
      <c r="BG18" s="357"/>
      <c r="BH18" s="357"/>
      <c r="BI18" s="357"/>
      <c r="BJ18" s="357"/>
    </row>
    <row r="19" s="358" customFormat="1" ht="11" hidden="1" spans="1:62">
      <c r="A19" s="381">
        <v>8</v>
      </c>
      <c r="B19" s="385"/>
      <c r="C19" s="385"/>
      <c r="D19" s="385"/>
      <c r="E19" s="407" t="s">
        <v>66</v>
      </c>
      <c r="F19" s="408"/>
      <c r="G19" s="408"/>
      <c r="H19" s="408"/>
      <c r="I19" s="408"/>
      <c r="J19" s="431"/>
      <c r="K19" s="429"/>
      <c r="L19" s="430"/>
      <c r="M19" s="430"/>
      <c r="N19" s="383"/>
      <c r="O19" s="383"/>
      <c r="P19" s="449">
        <f t="shared" si="0"/>
        <v>0</v>
      </c>
      <c r="Q19" s="485">
        <f t="shared" si="1"/>
        <v>0</v>
      </c>
      <c r="R19" s="486">
        <f t="shared" si="2"/>
        <v>0</v>
      </c>
      <c r="S19" s="487"/>
      <c r="T19" s="371"/>
      <c r="U19" s="357"/>
      <c r="V19" s="357"/>
      <c r="W19" s="357"/>
      <c r="X19" s="357"/>
      <c r="Y19" s="357"/>
      <c r="Z19" s="357"/>
      <c r="AA19" s="357"/>
      <c r="AB19" s="357"/>
      <c r="AC19" s="357"/>
      <c r="AD19" s="357"/>
      <c r="AE19" s="357"/>
      <c r="AF19" s="357"/>
      <c r="AG19" s="357"/>
      <c r="AH19" s="357"/>
      <c r="AI19" s="357"/>
      <c r="AJ19" s="357"/>
      <c r="AK19" s="357"/>
      <c r="AL19" s="357"/>
      <c r="AM19" s="357"/>
      <c r="AN19" s="357"/>
      <c r="AO19" s="357"/>
      <c r="AP19" s="357"/>
      <c r="AQ19" s="357"/>
      <c r="AR19" s="357"/>
      <c r="AS19" s="357"/>
      <c r="AT19" s="357"/>
      <c r="AU19" s="357"/>
      <c r="AV19" s="357"/>
      <c r="AW19" s="357"/>
      <c r="AX19" s="357"/>
      <c r="AY19" s="357"/>
      <c r="AZ19" s="357"/>
      <c r="BA19" s="357"/>
      <c r="BB19" s="357"/>
      <c r="BC19" s="357"/>
      <c r="BD19" s="357"/>
      <c r="BE19" s="357"/>
      <c r="BF19" s="357"/>
      <c r="BG19" s="357"/>
      <c r="BH19" s="357"/>
      <c r="BI19" s="357"/>
      <c r="BJ19" s="357"/>
    </row>
    <row r="20" s="358" customFormat="1" ht="15" hidden="1" customHeight="1" spans="1:62">
      <c r="A20" s="381">
        <v>9</v>
      </c>
      <c r="B20" s="382" t="s">
        <v>68</v>
      </c>
      <c r="C20" s="382" t="s">
        <v>65</v>
      </c>
      <c r="D20" s="383"/>
      <c r="E20" s="405"/>
      <c r="F20" s="406" t="e">
        <f>VLOOKUP($E20,[1]基准价格!A:H,3,0)</f>
        <v>#N/A</v>
      </c>
      <c r="G20" s="406" t="e">
        <f>VLOOKUP($E20,[1]基准价格!A:H,4,0)</f>
        <v>#N/A</v>
      </c>
      <c r="H20" s="406" t="e">
        <f>IF(VLOOKUP($E20,[1]基准价格!A:E,5,0)=0,"",VLOOKUP($E20,[1]基准价格!A:E,5,0))</f>
        <v>#N/A</v>
      </c>
      <c r="I20" s="406" t="e">
        <f>VLOOKUP($E20,[1]基准价格!A:F,6,0)</f>
        <v>#N/A</v>
      </c>
      <c r="J20" s="428" t="e">
        <f>VLOOKUP($E20,[1]基准价格!A:G,7,0)</f>
        <v>#N/A</v>
      </c>
      <c r="K20" s="429"/>
      <c r="L20" s="430"/>
      <c r="M20" s="430"/>
      <c r="N20" s="383"/>
      <c r="O20" s="383"/>
      <c r="P20" s="449" t="e">
        <f t="shared" si="0"/>
        <v>#N/A</v>
      </c>
      <c r="Q20" s="485">
        <f t="shared" si="1"/>
        <v>0</v>
      </c>
      <c r="R20" s="486" t="e">
        <f t="shared" si="2"/>
        <v>#N/A</v>
      </c>
      <c r="S20" s="487"/>
      <c r="T20" s="371"/>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c r="BD20" s="357"/>
      <c r="BE20" s="357"/>
      <c r="BF20" s="357"/>
      <c r="BG20" s="357"/>
      <c r="BH20" s="357"/>
      <c r="BI20" s="357"/>
      <c r="BJ20" s="357"/>
    </row>
    <row r="21" s="358" customFormat="1" ht="11" hidden="1" spans="1:62">
      <c r="A21" s="381">
        <v>10</v>
      </c>
      <c r="B21" s="385"/>
      <c r="C21" s="385"/>
      <c r="D21" s="385"/>
      <c r="E21" s="407" t="s">
        <v>66</v>
      </c>
      <c r="F21" s="408"/>
      <c r="G21" s="408"/>
      <c r="H21" s="408"/>
      <c r="I21" s="408"/>
      <c r="J21" s="431"/>
      <c r="K21" s="429"/>
      <c r="L21" s="430"/>
      <c r="M21" s="430"/>
      <c r="N21" s="383"/>
      <c r="O21" s="383"/>
      <c r="P21" s="449">
        <f t="shared" si="0"/>
        <v>0</v>
      </c>
      <c r="Q21" s="485">
        <f t="shared" si="1"/>
        <v>0</v>
      </c>
      <c r="R21" s="486">
        <f t="shared" si="2"/>
        <v>0</v>
      </c>
      <c r="S21" s="487"/>
      <c r="T21" s="371"/>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357"/>
      <c r="BE21" s="357"/>
      <c r="BF21" s="357"/>
      <c r="BG21" s="357"/>
      <c r="BH21" s="357"/>
      <c r="BI21" s="357"/>
      <c r="BJ21" s="357"/>
    </row>
    <row r="22" s="358" customFormat="1" ht="15" hidden="1" customHeight="1" spans="1:62">
      <c r="A22" s="381">
        <v>11</v>
      </c>
      <c r="B22" s="382" t="s">
        <v>69</v>
      </c>
      <c r="C22" s="382" t="s">
        <v>70</v>
      </c>
      <c r="D22" s="383"/>
      <c r="E22" s="405"/>
      <c r="F22" s="406" t="e">
        <f>VLOOKUP($E22,[1]基准价格!A:H,3,0)</f>
        <v>#N/A</v>
      </c>
      <c r="G22" s="406" t="e">
        <f>VLOOKUP($E22,[1]基准价格!A:H,4,0)</f>
        <v>#N/A</v>
      </c>
      <c r="H22" s="406" t="e">
        <f>IF(VLOOKUP($E22,[1]基准价格!A:E,5,0)=0,"",VLOOKUP($E22,[1]基准价格!A:E,5,0))</f>
        <v>#N/A</v>
      </c>
      <c r="I22" s="406" t="e">
        <f>VLOOKUP($E22,[1]基准价格!A:F,6,0)</f>
        <v>#N/A</v>
      </c>
      <c r="J22" s="428" t="e">
        <f>VLOOKUP($E22,[1]基准价格!A:G,7,0)</f>
        <v>#N/A</v>
      </c>
      <c r="K22" s="429"/>
      <c r="L22" s="430"/>
      <c r="M22" s="430"/>
      <c r="N22" s="383"/>
      <c r="O22" s="383"/>
      <c r="P22" s="449" t="e">
        <f t="shared" si="0"/>
        <v>#N/A</v>
      </c>
      <c r="Q22" s="485">
        <f t="shared" si="1"/>
        <v>0</v>
      </c>
      <c r="R22" s="486" t="e">
        <f t="shared" si="2"/>
        <v>#N/A</v>
      </c>
      <c r="S22" s="487"/>
      <c r="T22" s="371"/>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row>
    <row r="23" s="358" customFormat="1" ht="11" hidden="1" spans="1:62">
      <c r="A23" s="381">
        <v>12</v>
      </c>
      <c r="B23" s="385"/>
      <c r="C23" s="385"/>
      <c r="D23" s="385"/>
      <c r="E23" s="407" t="s">
        <v>66</v>
      </c>
      <c r="F23" s="408"/>
      <c r="G23" s="408"/>
      <c r="H23" s="408"/>
      <c r="I23" s="408"/>
      <c r="J23" s="431"/>
      <c r="K23" s="429"/>
      <c r="L23" s="430"/>
      <c r="M23" s="430"/>
      <c r="N23" s="383"/>
      <c r="O23" s="383"/>
      <c r="P23" s="449">
        <f t="shared" si="0"/>
        <v>0</v>
      </c>
      <c r="Q23" s="485">
        <f t="shared" si="1"/>
        <v>0</v>
      </c>
      <c r="R23" s="486">
        <f t="shared" si="2"/>
        <v>0</v>
      </c>
      <c r="S23" s="487"/>
      <c r="T23" s="371"/>
      <c r="U23" s="357"/>
      <c r="V23" s="357"/>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7"/>
      <c r="AY23" s="357"/>
      <c r="AZ23" s="357"/>
      <c r="BA23" s="357"/>
      <c r="BB23" s="357"/>
      <c r="BC23" s="357"/>
      <c r="BD23" s="357"/>
      <c r="BE23" s="357"/>
      <c r="BF23" s="357"/>
      <c r="BG23" s="357"/>
      <c r="BH23" s="357"/>
      <c r="BI23" s="357"/>
      <c r="BJ23" s="357"/>
    </row>
    <row r="24" s="358" customFormat="1" hidden="1" spans="1:62">
      <c r="A24" s="386" t="s">
        <v>71</v>
      </c>
      <c r="B24" s="387"/>
      <c r="C24" s="387"/>
      <c r="D24" s="387"/>
      <c r="E24" s="386"/>
      <c r="F24" s="386"/>
      <c r="G24" s="386"/>
      <c r="H24" s="386"/>
      <c r="I24" s="432"/>
      <c r="J24" s="386"/>
      <c r="K24" s="386"/>
      <c r="L24" s="386"/>
      <c r="M24" s="386"/>
      <c r="N24" s="386"/>
      <c r="O24" s="386"/>
      <c r="P24" s="450"/>
      <c r="Q24" s="488">
        <f>SUM(Q12:Q23)</f>
        <v>0</v>
      </c>
      <c r="R24" s="486">
        <f t="shared" si="2"/>
        <v>0</v>
      </c>
      <c r="S24" s="371"/>
      <c r="T24" s="371"/>
      <c r="U24" s="357"/>
      <c r="V24" s="357"/>
      <c r="W24" s="357"/>
      <c r="X24" s="357"/>
      <c r="Y24" s="357"/>
      <c r="Z24" s="357"/>
      <c r="AA24" s="357"/>
      <c r="AB24" s="357"/>
      <c r="AC24" s="357"/>
      <c r="AD24" s="357"/>
      <c r="AE24" s="357"/>
      <c r="AF24" s="357"/>
      <c r="AG24" s="357"/>
      <c r="AH24" s="357"/>
      <c r="AI24" s="357"/>
      <c r="AJ24" s="357"/>
      <c r="AK24" s="357"/>
      <c r="AL24" s="357"/>
      <c r="AM24" s="357"/>
      <c r="AN24" s="357"/>
      <c r="AO24" s="357"/>
      <c r="AP24" s="357"/>
      <c r="AQ24" s="357"/>
      <c r="AR24" s="357"/>
      <c r="AS24" s="357"/>
      <c r="AT24" s="357"/>
      <c r="AU24" s="357"/>
      <c r="AV24" s="357"/>
      <c r="AW24" s="357"/>
      <c r="AX24" s="357"/>
      <c r="AY24" s="357"/>
      <c r="AZ24" s="357"/>
      <c r="BA24" s="357"/>
      <c r="BB24" s="357"/>
      <c r="BC24" s="357"/>
      <c r="BD24" s="357"/>
      <c r="BE24" s="357"/>
      <c r="BF24" s="357"/>
      <c r="BG24" s="357"/>
      <c r="BH24" s="357"/>
      <c r="BI24" s="357"/>
      <c r="BJ24" s="357"/>
    </row>
    <row r="25" s="358" customFormat="1" hidden="1" spans="1:62">
      <c r="A25" s="379" t="s">
        <v>72</v>
      </c>
      <c r="B25" s="380"/>
      <c r="C25" s="380"/>
      <c r="D25" s="380"/>
      <c r="E25" s="380"/>
      <c r="F25" s="380"/>
      <c r="G25" s="380"/>
      <c r="H25" s="380"/>
      <c r="I25" s="427"/>
      <c r="J25" s="380"/>
      <c r="K25" s="380"/>
      <c r="L25" s="380"/>
      <c r="M25" s="380"/>
      <c r="N25" s="380"/>
      <c r="O25" s="380"/>
      <c r="P25" s="380"/>
      <c r="Q25" s="483"/>
      <c r="R25" s="380"/>
      <c r="S25" s="380"/>
      <c r="T25" s="484"/>
      <c r="U25" s="357"/>
      <c r="V25" s="357"/>
      <c r="W25" s="357"/>
      <c r="X25" s="357"/>
      <c r="Y25" s="357"/>
      <c r="Z25" s="357"/>
      <c r="AA25" s="357"/>
      <c r="AB25" s="357"/>
      <c r="AC25" s="357"/>
      <c r="AD25" s="357"/>
      <c r="AE25" s="357"/>
      <c r="AF25" s="357"/>
      <c r="AG25" s="357"/>
      <c r="AH25" s="357"/>
      <c r="AI25" s="357"/>
      <c r="AJ25" s="357"/>
      <c r="AK25" s="357"/>
      <c r="AL25" s="357"/>
      <c r="AM25" s="357"/>
      <c r="AN25" s="357"/>
      <c r="AO25" s="357"/>
      <c r="AP25" s="357"/>
      <c r="AQ25" s="357"/>
      <c r="AR25" s="357"/>
      <c r="AS25" s="357"/>
      <c r="AT25" s="357"/>
      <c r="AU25" s="357"/>
      <c r="AV25" s="357"/>
      <c r="AW25" s="357"/>
      <c r="AX25" s="357"/>
      <c r="AY25" s="357"/>
      <c r="AZ25" s="357"/>
      <c r="BA25" s="357"/>
      <c r="BB25" s="357"/>
      <c r="BC25" s="357"/>
      <c r="BD25" s="357"/>
      <c r="BE25" s="357"/>
      <c r="BF25" s="357"/>
      <c r="BG25" s="357"/>
      <c r="BH25" s="357"/>
      <c r="BI25" s="357"/>
      <c r="BJ25" s="357"/>
    </row>
    <row r="26" s="358" customFormat="1" ht="15" hidden="1" customHeight="1" spans="1:31">
      <c r="A26" s="381">
        <v>1</v>
      </c>
      <c r="B26" s="382" t="s">
        <v>64</v>
      </c>
      <c r="C26" s="382" t="s">
        <v>73</v>
      </c>
      <c r="D26" s="383"/>
      <c r="E26" s="405"/>
      <c r="F26" s="406" t="e">
        <f>VLOOKUP($E26,[1]基准价格!A:H,3,0)</f>
        <v>#N/A</v>
      </c>
      <c r="G26" s="406" t="e">
        <f>VLOOKUP($E26,[1]基准价格!A:H,4,0)</f>
        <v>#N/A</v>
      </c>
      <c r="H26" s="406" t="e">
        <f>IF(VLOOKUP($E26,[1]基准价格!A:E,5,0)=0,"",VLOOKUP($E26,[1]基准价格!A:E,5,0))</f>
        <v>#N/A</v>
      </c>
      <c r="I26" s="406" t="e">
        <f>VLOOKUP($E26,[1]基准价格!A:F,6,0)</f>
        <v>#N/A</v>
      </c>
      <c r="J26" s="428" t="e">
        <f>VLOOKUP($E26,[1]基准价格!A:G,7,0)</f>
        <v>#N/A</v>
      </c>
      <c r="K26" s="429"/>
      <c r="L26" s="430"/>
      <c r="M26" s="430"/>
      <c r="N26" s="383"/>
      <c r="O26" s="383"/>
      <c r="P26" s="449" t="e">
        <f t="shared" ref="P26:P39" si="3">N26*L26*J26</f>
        <v>#N/A</v>
      </c>
      <c r="Q26" s="485">
        <f t="shared" ref="Q26:Q39" si="4">K26*M26*O26</f>
        <v>0</v>
      </c>
      <c r="R26" s="486" t="e">
        <f t="shared" ref="R26:R40" si="5">Q26-P26</f>
        <v>#N/A</v>
      </c>
      <c r="S26" s="371"/>
      <c r="T26" s="371"/>
      <c r="U26" s="357"/>
      <c r="V26" s="357"/>
      <c r="W26" s="357"/>
      <c r="X26" s="357"/>
      <c r="Y26" s="357"/>
      <c r="Z26" s="357"/>
      <c r="AA26" s="357"/>
      <c r="AB26" s="357"/>
      <c r="AC26" s="357"/>
      <c r="AD26" s="357"/>
      <c r="AE26" s="357"/>
    </row>
    <row r="27" s="358" customFormat="1" ht="11" hidden="1" spans="1:62">
      <c r="A27" s="381">
        <v>2</v>
      </c>
      <c r="B27" s="384"/>
      <c r="C27" s="385"/>
      <c r="D27" s="385"/>
      <c r="E27" s="407" t="s">
        <v>66</v>
      </c>
      <c r="F27" s="408"/>
      <c r="G27" s="408"/>
      <c r="H27" s="408"/>
      <c r="I27" s="408"/>
      <c r="J27" s="431"/>
      <c r="K27" s="429"/>
      <c r="L27" s="430"/>
      <c r="M27" s="430"/>
      <c r="N27" s="383"/>
      <c r="O27" s="383"/>
      <c r="P27" s="449">
        <f t="shared" si="3"/>
        <v>0</v>
      </c>
      <c r="Q27" s="485">
        <f t="shared" si="4"/>
        <v>0</v>
      </c>
      <c r="R27" s="486">
        <f t="shared" si="5"/>
        <v>0</v>
      </c>
      <c r="S27" s="487"/>
      <c r="T27" s="371"/>
      <c r="U27" s="357"/>
      <c r="V27" s="357"/>
      <c r="W27" s="506"/>
      <c r="X27" s="357"/>
      <c r="Y27" s="357"/>
      <c r="Z27" s="357"/>
      <c r="AA27" s="357"/>
      <c r="AB27" s="357"/>
      <c r="AC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7"/>
    </row>
    <row r="28" s="358" customFormat="1" ht="15" hidden="1" customHeight="1" spans="1:31">
      <c r="A28" s="381">
        <v>3</v>
      </c>
      <c r="B28" s="384"/>
      <c r="C28" s="382" t="s">
        <v>74</v>
      </c>
      <c r="D28" s="383"/>
      <c r="E28" s="405"/>
      <c r="F28" s="406" t="e">
        <f>VLOOKUP($E28,[1]基准价格!A:H,3,0)</f>
        <v>#N/A</v>
      </c>
      <c r="G28" s="406" t="e">
        <f>VLOOKUP($E28,[1]基准价格!A:H,4,0)</f>
        <v>#N/A</v>
      </c>
      <c r="H28" s="406" t="e">
        <f>IF(VLOOKUP($E28,[1]基准价格!A:E,5,0)=0,"",VLOOKUP($E28,[1]基准价格!A:E,5,0))</f>
        <v>#N/A</v>
      </c>
      <c r="I28" s="406" t="e">
        <f>VLOOKUP($E28,[1]基准价格!A:F,6,0)</f>
        <v>#N/A</v>
      </c>
      <c r="J28" s="428" t="e">
        <f>VLOOKUP($E28,[1]基准价格!A:G,7,0)</f>
        <v>#N/A</v>
      </c>
      <c r="K28" s="429"/>
      <c r="L28" s="430"/>
      <c r="M28" s="430"/>
      <c r="N28" s="383"/>
      <c r="O28" s="383"/>
      <c r="P28" s="449" t="e">
        <f t="shared" si="3"/>
        <v>#N/A</v>
      </c>
      <c r="Q28" s="485">
        <f t="shared" si="4"/>
        <v>0</v>
      </c>
      <c r="R28" s="486" t="e">
        <f t="shared" si="5"/>
        <v>#N/A</v>
      </c>
      <c r="S28" s="371"/>
      <c r="T28" s="371"/>
      <c r="U28" s="357"/>
      <c r="V28" s="357"/>
      <c r="W28" s="357"/>
      <c r="X28" s="357"/>
      <c r="Y28" s="357"/>
      <c r="Z28" s="357"/>
      <c r="AA28" s="357"/>
      <c r="AB28" s="357"/>
      <c r="AC28" s="357"/>
      <c r="AD28" s="357"/>
      <c r="AE28" s="357"/>
    </row>
    <row r="29" s="358" customFormat="1" ht="11" hidden="1" spans="1:62">
      <c r="A29" s="381">
        <v>4</v>
      </c>
      <c r="B29" s="384"/>
      <c r="C29" s="385"/>
      <c r="D29" s="385"/>
      <c r="E29" s="407" t="s">
        <v>66</v>
      </c>
      <c r="F29" s="408"/>
      <c r="G29" s="408"/>
      <c r="H29" s="408"/>
      <c r="I29" s="408"/>
      <c r="J29" s="431"/>
      <c r="K29" s="429"/>
      <c r="L29" s="430"/>
      <c r="M29" s="430"/>
      <c r="N29" s="383"/>
      <c r="O29" s="383"/>
      <c r="P29" s="449">
        <f t="shared" si="3"/>
        <v>0</v>
      </c>
      <c r="Q29" s="485">
        <f t="shared" si="4"/>
        <v>0</v>
      </c>
      <c r="R29" s="486">
        <f t="shared" si="5"/>
        <v>0</v>
      </c>
      <c r="S29" s="487"/>
      <c r="T29" s="371"/>
      <c r="U29" s="357"/>
      <c r="V29" s="357"/>
      <c r="W29" s="506"/>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7"/>
      <c r="AY29" s="357"/>
      <c r="AZ29" s="357"/>
      <c r="BA29" s="357"/>
      <c r="BB29" s="357"/>
      <c r="BC29" s="357"/>
      <c r="BD29" s="357"/>
      <c r="BE29" s="357"/>
      <c r="BF29" s="357"/>
      <c r="BG29" s="357"/>
      <c r="BH29" s="357"/>
      <c r="BI29" s="357"/>
      <c r="BJ29" s="357"/>
    </row>
    <row r="30" s="358" customFormat="1" ht="15" hidden="1" customHeight="1" spans="1:31">
      <c r="A30" s="381">
        <v>5</v>
      </c>
      <c r="B30" s="384"/>
      <c r="C30" s="382" t="s">
        <v>75</v>
      </c>
      <c r="D30" s="383"/>
      <c r="E30" s="405"/>
      <c r="F30" s="406" t="e">
        <f>VLOOKUP($E30,[1]基准价格!A:H,3,0)</f>
        <v>#N/A</v>
      </c>
      <c r="G30" s="406" t="e">
        <f>VLOOKUP($E30,[1]基准价格!A:H,4,0)</f>
        <v>#N/A</v>
      </c>
      <c r="H30" s="406" t="e">
        <f>IF(VLOOKUP($E30,[1]基准价格!A:E,5,0)=0,"",VLOOKUP($E30,[1]基准价格!A:E,5,0))</f>
        <v>#N/A</v>
      </c>
      <c r="I30" s="406" t="e">
        <f>VLOOKUP($E30,[1]基准价格!A:F,6,0)</f>
        <v>#N/A</v>
      </c>
      <c r="J30" s="428" t="e">
        <f>VLOOKUP($E30,[1]基准价格!A:G,7,0)</f>
        <v>#N/A</v>
      </c>
      <c r="K30" s="429"/>
      <c r="L30" s="430"/>
      <c r="M30" s="430"/>
      <c r="N30" s="383"/>
      <c r="O30" s="383"/>
      <c r="P30" s="449" t="e">
        <f t="shared" si="3"/>
        <v>#N/A</v>
      </c>
      <c r="Q30" s="485">
        <f t="shared" si="4"/>
        <v>0</v>
      </c>
      <c r="R30" s="486" t="e">
        <f t="shared" si="5"/>
        <v>#N/A</v>
      </c>
      <c r="S30" s="371"/>
      <c r="T30" s="371"/>
      <c r="U30" s="357"/>
      <c r="V30" s="357"/>
      <c r="W30" s="357"/>
      <c r="X30" s="357"/>
      <c r="Y30" s="357"/>
      <c r="Z30" s="357"/>
      <c r="AA30" s="357"/>
      <c r="AB30" s="357"/>
      <c r="AC30" s="357"/>
      <c r="AD30" s="357"/>
      <c r="AE30" s="357"/>
    </row>
    <row r="31" s="358" customFormat="1" ht="11" hidden="1" spans="1:62">
      <c r="A31" s="381">
        <v>6</v>
      </c>
      <c r="B31" s="385"/>
      <c r="C31" s="385"/>
      <c r="D31" s="385"/>
      <c r="E31" s="407" t="s">
        <v>66</v>
      </c>
      <c r="F31" s="408"/>
      <c r="G31" s="408"/>
      <c r="H31" s="408"/>
      <c r="I31" s="408"/>
      <c r="J31" s="431"/>
      <c r="K31" s="429"/>
      <c r="L31" s="430"/>
      <c r="M31" s="430"/>
      <c r="N31" s="383"/>
      <c r="O31" s="383"/>
      <c r="P31" s="449">
        <f t="shared" si="3"/>
        <v>0</v>
      </c>
      <c r="Q31" s="485">
        <f t="shared" si="4"/>
        <v>0</v>
      </c>
      <c r="R31" s="486">
        <f t="shared" si="5"/>
        <v>0</v>
      </c>
      <c r="S31" s="487"/>
      <c r="T31" s="371"/>
      <c r="U31" s="357"/>
      <c r="V31" s="357"/>
      <c r="W31" s="506"/>
      <c r="X31" s="357"/>
      <c r="Y31" s="357"/>
      <c r="Z31" s="357"/>
      <c r="AA31" s="357"/>
      <c r="AB31" s="357"/>
      <c r="AC31" s="357"/>
      <c r="AD31" s="357"/>
      <c r="AE31" s="357"/>
      <c r="AF31" s="357"/>
      <c r="AG31" s="357"/>
      <c r="AH31" s="357"/>
      <c r="AI31" s="357"/>
      <c r="AJ31" s="357"/>
      <c r="AK31" s="357"/>
      <c r="AL31" s="357"/>
      <c r="AM31" s="357"/>
      <c r="AN31" s="357"/>
      <c r="AO31" s="357"/>
      <c r="AP31" s="357"/>
      <c r="AQ31" s="357"/>
      <c r="AR31" s="357"/>
      <c r="AS31" s="357"/>
      <c r="AT31" s="357"/>
      <c r="AU31" s="357"/>
      <c r="AV31" s="357"/>
      <c r="AW31" s="357"/>
      <c r="AX31" s="357"/>
      <c r="AY31" s="357"/>
      <c r="AZ31" s="357"/>
      <c r="BA31" s="357"/>
      <c r="BB31" s="357"/>
      <c r="BC31" s="357"/>
      <c r="BD31" s="357"/>
      <c r="BE31" s="357"/>
      <c r="BF31" s="357"/>
      <c r="BG31" s="357"/>
      <c r="BH31" s="357"/>
      <c r="BI31" s="357"/>
      <c r="BJ31" s="357"/>
    </row>
    <row r="32" s="358" customFormat="1" ht="15" hidden="1" customHeight="1" spans="1:31">
      <c r="A32" s="381">
        <v>7</v>
      </c>
      <c r="B32" s="382" t="s">
        <v>68</v>
      </c>
      <c r="C32" s="382" t="s">
        <v>73</v>
      </c>
      <c r="D32" s="383"/>
      <c r="E32" s="405"/>
      <c r="F32" s="406" t="e">
        <f>VLOOKUP($E32,[1]基准价格!A:H,3,0)</f>
        <v>#N/A</v>
      </c>
      <c r="G32" s="406" t="e">
        <f>VLOOKUP($E32,[1]基准价格!A:H,4,0)</f>
        <v>#N/A</v>
      </c>
      <c r="H32" s="406" t="e">
        <f>IF(VLOOKUP($E32,[1]基准价格!A:E,5,0)=0,"",VLOOKUP($E32,[1]基准价格!A:E,5,0))</f>
        <v>#N/A</v>
      </c>
      <c r="I32" s="406" t="e">
        <f>VLOOKUP($E32,[1]基准价格!A:F,6,0)</f>
        <v>#N/A</v>
      </c>
      <c r="J32" s="428" t="e">
        <f>VLOOKUP($E32,[1]基准价格!A:G,7,0)</f>
        <v>#N/A</v>
      </c>
      <c r="K32" s="429"/>
      <c r="L32" s="430"/>
      <c r="M32" s="430"/>
      <c r="N32" s="383"/>
      <c r="O32" s="383"/>
      <c r="P32" s="449" t="e">
        <f t="shared" si="3"/>
        <v>#N/A</v>
      </c>
      <c r="Q32" s="485">
        <f t="shared" si="4"/>
        <v>0</v>
      </c>
      <c r="R32" s="486" t="e">
        <f t="shared" si="5"/>
        <v>#N/A</v>
      </c>
      <c r="S32" s="371"/>
      <c r="T32" s="371"/>
      <c r="U32" s="357"/>
      <c r="V32" s="357"/>
      <c r="W32" s="357"/>
      <c r="X32" s="357"/>
      <c r="Y32" s="357"/>
      <c r="Z32" s="357"/>
      <c r="AA32" s="357"/>
      <c r="AB32" s="357"/>
      <c r="AC32" s="357"/>
      <c r="AD32" s="357"/>
      <c r="AE32" s="357"/>
    </row>
    <row r="33" s="358" customFormat="1" ht="11" hidden="1" spans="1:62">
      <c r="A33" s="381">
        <v>8</v>
      </c>
      <c r="B33" s="384"/>
      <c r="C33" s="385"/>
      <c r="D33" s="385"/>
      <c r="E33" s="407" t="s">
        <v>66</v>
      </c>
      <c r="F33" s="408"/>
      <c r="G33" s="408"/>
      <c r="H33" s="408"/>
      <c r="I33" s="408"/>
      <c r="J33" s="431"/>
      <c r="K33" s="429"/>
      <c r="L33" s="430"/>
      <c r="M33" s="430"/>
      <c r="N33" s="383"/>
      <c r="O33" s="383"/>
      <c r="P33" s="449">
        <f t="shared" si="3"/>
        <v>0</v>
      </c>
      <c r="Q33" s="485">
        <f t="shared" si="4"/>
        <v>0</v>
      </c>
      <c r="R33" s="486">
        <f t="shared" si="5"/>
        <v>0</v>
      </c>
      <c r="S33" s="487"/>
      <c r="T33" s="371"/>
      <c r="U33" s="357"/>
      <c r="V33" s="357"/>
      <c r="W33" s="506"/>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c r="AW33" s="357"/>
      <c r="AX33" s="357"/>
      <c r="AY33" s="357"/>
      <c r="AZ33" s="357"/>
      <c r="BA33" s="357"/>
      <c r="BB33" s="357"/>
      <c r="BC33" s="357"/>
      <c r="BD33" s="357"/>
      <c r="BE33" s="357"/>
      <c r="BF33" s="357"/>
      <c r="BG33" s="357"/>
      <c r="BH33" s="357"/>
      <c r="BI33" s="357"/>
      <c r="BJ33" s="357"/>
    </row>
    <row r="34" s="358" customFormat="1" ht="15" hidden="1" customHeight="1" spans="1:31">
      <c r="A34" s="381">
        <v>9</v>
      </c>
      <c r="B34" s="384"/>
      <c r="C34" s="382" t="s">
        <v>74</v>
      </c>
      <c r="D34" s="383"/>
      <c r="E34" s="405"/>
      <c r="F34" s="406" t="e">
        <f>VLOOKUP($E34,[1]基准价格!A:H,3,0)</f>
        <v>#N/A</v>
      </c>
      <c r="G34" s="406" t="e">
        <f>VLOOKUP($E34,[1]基准价格!A:H,4,0)</f>
        <v>#N/A</v>
      </c>
      <c r="H34" s="406" t="e">
        <f>IF(VLOOKUP($E34,[1]基准价格!A:E,5,0)=0,"",VLOOKUP($E34,[1]基准价格!A:E,5,0))</f>
        <v>#N/A</v>
      </c>
      <c r="I34" s="406" t="e">
        <f>VLOOKUP($E34,[1]基准价格!A:F,6,0)</f>
        <v>#N/A</v>
      </c>
      <c r="J34" s="428" t="e">
        <f>VLOOKUP($E34,[1]基准价格!A:G,7,0)</f>
        <v>#N/A</v>
      </c>
      <c r="K34" s="429"/>
      <c r="L34" s="430"/>
      <c r="M34" s="430"/>
      <c r="N34" s="383"/>
      <c r="O34" s="383"/>
      <c r="P34" s="449" t="e">
        <f t="shared" si="3"/>
        <v>#N/A</v>
      </c>
      <c r="Q34" s="485">
        <f t="shared" si="4"/>
        <v>0</v>
      </c>
      <c r="R34" s="486" t="e">
        <f t="shared" si="5"/>
        <v>#N/A</v>
      </c>
      <c r="S34" s="371"/>
      <c r="T34" s="371"/>
      <c r="U34" s="357"/>
      <c r="V34" s="357"/>
      <c r="W34" s="357"/>
      <c r="X34" s="357"/>
      <c r="Y34" s="357"/>
      <c r="Z34" s="357"/>
      <c r="AA34" s="357"/>
      <c r="AB34" s="357"/>
      <c r="AC34" s="357"/>
      <c r="AD34" s="357"/>
      <c r="AE34" s="357"/>
    </row>
    <row r="35" s="358" customFormat="1" ht="11" hidden="1" spans="1:62">
      <c r="A35" s="381">
        <v>10</v>
      </c>
      <c r="B35" s="384"/>
      <c r="C35" s="385"/>
      <c r="D35" s="385"/>
      <c r="E35" s="407" t="s">
        <v>66</v>
      </c>
      <c r="F35" s="408"/>
      <c r="G35" s="408"/>
      <c r="H35" s="408"/>
      <c r="I35" s="408"/>
      <c r="J35" s="431"/>
      <c r="K35" s="429"/>
      <c r="L35" s="430"/>
      <c r="M35" s="430"/>
      <c r="N35" s="383"/>
      <c r="O35" s="383"/>
      <c r="P35" s="449">
        <f t="shared" si="3"/>
        <v>0</v>
      </c>
      <c r="Q35" s="485">
        <f t="shared" si="4"/>
        <v>0</v>
      </c>
      <c r="R35" s="486">
        <f t="shared" si="5"/>
        <v>0</v>
      </c>
      <c r="S35" s="487"/>
      <c r="T35" s="371"/>
      <c r="U35" s="357"/>
      <c r="V35" s="357"/>
      <c r="W35" s="506"/>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7"/>
      <c r="BD35" s="357"/>
      <c r="BE35" s="357"/>
      <c r="BF35" s="357"/>
      <c r="BG35" s="357"/>
      <c r="BH35" s="357"/>
      <c r="BI35" s="357"/>
      <c r="BJ35" s="357"/>
    </row>
    <row r="36" s="358" customFormat="1" ht="15" hidden="1" customHeight="1" spans="1:31">
      <c r="A36" s="381">
        <v>11</v>
      </c>
      <c r="B36" s="384"/>
      <c r="C36" s="382" t="s">
        <v>73</v>
      </c>
      <c r="D36" s="383"/>
      <c r="E36" s="405"/>
      <c r="F36" s="406" t="e">
        <f>VLOOKUP($E36,[1]基准价格!A:H,3,0)</f>
        <v>#N/A</v>
      </c>
      <c r="G36" s="406" t="e">
        <f>VLOOKUP($E36,[1]基准价格!A:H,4,0)</f>
        <v>#N/A</v>
      </c>
      <c r="H36" s="406" t="e">
        <f>IF(VLOOKUP($E36,[1]基准价格!A:E,5,0)=0,"",VLOOKUP($E36,[1]基准价格!A:E,5,0))</f>
        <v>#N/A</v>
      </c>
      <c r="I36" s="406" t="e">
        <f>VLOOKUP($E36,[1]基准价格!A:F,6,0)</f>
        <v>#N/A</v>
      </c>
      <c r="J36" s="428" t="e">
        <f>VLOOKUP($E36,[1]基准价格!A:G,7,0)</f>
        <v>#N/A</v>
      </c>
      <c r="K36" s="429"/>
      <c r="L36" s="430"/>
      <c r="M36" s="430"/>
      <c r="N36" s="383"/>
      <c r="O36" s="383"/>
      <c r="P36" s="449" t="e">
        <f t="shared" si="3"/>
        <v>#N/A</v>
      </c>
      <c r="Q36" s="485">
        <f t="shared" si="4"/>
        <v>0</v>
      </c>
      <c r="R36" s="486" t="e">
        <f t="shared" si="5"/>
        <v>#N/A</v>
      </c>
      <c r="S36" s="371"/>
      <c r="T36" s="371"/>
      <c r="U36" s="357"/>
      <c r="V36" s="357"/>
      <c r="W36" s="357"/>
      <c r="X36" s="357"/>
      <c r="Y36" s="357"/>
      <c r="Z36" s="357"/>
      <c r="AA36" s="357"/>
      <c r="AB36" s="357"/>
      <c r="AC36" s="357"/>
      <c r="AD36" s="357"/>
      <c r="AE36" s="357"/>
    </row>
    <row r="37" s="358" customFormat="1" ht="11" hidden="1" spans="1:62">
      <c r="A37" s="381">
        <v>12</v>
      </c>
      <c r="B37" s="385"/>
      <c r="C37" s="385"/>
      <c r="D37" s="385"/>
      <c r="E37" s="407" t="s">
        <v>66</v>
      </c>
      <c r="F37" s="408"/>
      <c r="G37" s="408"/>
      <c r="H37" s="408"/>
      <c r="I37" s="408"/>
      <c r="J37" s="431"/>
      <c r="K37" s="429"/>
      <c r="L37" s="430"/>
      <c r="M37" s="430"/>
      <c r="N37" s="383"/>
      <c r="O37" s="383"/>
      <c r="P37" s="449">
        <f t="shared" si="3"/>
        <v>0</v>
      </c>
      <c r="Q37" s="485">
        <f t="shared" si="4"/>
        <v>0</v>
      </c>
      <c r="R37" s="486">
        <f t="shared" si="5"/>
        <v>0</v>
      </c>
      <c r="S37" s="487"/>
      <c r="T37" s="371"/>
      <c r="U37" s="357"/>
      <c r="V37" s="357"/>
      <c r="W37" s="506"/>
      <c r="X37" s="357"/>
      <c r="Y37" s="357"/>
      <c r="Z37" s="357"/>
      <c r="AA37" s="357"/>
      <c r="AB37" s="357"/>
      <c r="AC37" s="357"/>
      <c r="AD37" s="357"/>
      <c r="AE37" s="357"/>
      <c r="AF37" s="357"/>
      <c r="AG37" s="357"/>
      <c r="AH37" s="357"/>
      <c r="AI37" s="357"/>
      <c r="AJ37" s="357"/>
      <c r="AK37" s="357"/>
      <c r="AL37" s="357"/>
      <c r="AM37" s="357"/>
      <c r="AN37" s="357"/>
      <c r="AO37" s="357"/>
      <c r="AP37" s="357"/>
      <c r="AQ37" s="357"/>
      <c r="AR37" s="357"/>
      <c r="AS37" s="357"/>
      <c r="AT37" s="357"/>
      <c r="AU37" s="357"/>
      <c r="AV37" s="357"/>
      <c r="AW37" s="357"/>
      <c r="AX37" s="357"/>
      <c r="AY37" s="357"/>
      <c r="AZ37" s="357"/>
      <c r="BA37" s="357"/>
      <c r="BB37" s="357"/>
      <c r="BC37" s="357"/>
      <c r="BD37" s="357"/>
      <c r="BE37" s="357"/>
      <c r="BF37" s="357"/>
      <c r="BG37" s="357"/>
      <c r="BH37" s="357"/>
      <c r="BI37" s="357"/>
      <c r="BJ37" s="357"/>
    </row>
    <row r="38" s="358" customFormat="1" ht="15" hidden="1" customHeight="1" spans="1:31">
      <c r="A38" s="381">
        <v>13</v>
      </c>
      <c r="B38" s="382" t="s">
        <v>70</v>
      </c>
      <c r="C38" s="382" t="s">
        <v>75</v>
      </c>
      <c r="D38" s="383"/>
      <c r="E38" s="405"/>
      <c r="F38" s="406" t="e">
        <f>VLOOKUP($E38,[1]基准价格!A:H,3,0)</f>
        <v>#N/A</v>
      </c>
      <c r="G38" s="406" t="e">
        <f>VLOOKUP($E38,[1]基准价格!A:H,4,0)</f>
        <v>#N/A</v>
      </c>
      <c r="H38" s="406" t="e">
        <f>IF(VLOOKUP($E38,[1]基准价格!A:E,5,0)=0,"",VLOOKUP($E38,[1]基准价格!A:E,5,0))</f>
        <v>#N/A</v>
      </c>
      <c r="I38" s="406" t="e">
        <f>VLOOKUP($E38,[1]基准价格!A:F,6,0)</f>
        <v>#N/A</v>
      </c>
      <c r="J38" s="428" t="e">
        <f>VLOOKUP($E38,[1]基准价格!A:G,7,0)</f>
        <v>#N/A</v>
      </c>
      <c r="K38" s="429"/>
      <c r="L38" s="430"/>
      <c r="M38" s="430"/>
      <c r="N38" s="383"/>
      <c r="O38" s="383"/>
      <c r="P38" s="449" t="e">
        <f t="shared" si="3"/>
        <v>#N/A</v>
      </c>
      <c r="Q38" s="485">
        <f t="shared" si="4"/>
        <v>0</v>
      </c>
      <c r="R38" s="486" t="e">
        <f t="shared" si="5"/>
        <v>#N/A</v>
      </c>
      <c r="S38" s="371"/>
      <c r="T38" s="371"/>
      <c r="U38" s="357"/>
      <c r="V38" s="357"/>
      <c r="W38" s="357"/>
      <c r="X38" s="357"/>
      <c r="Y38" s="357"/>
      <c r="Z38" s="357"/>
      <c r="AA38" s="357"/>
      <c r="AB38" s="357"/>
      <c r="AC38" s="357"/>
      <c r="AD38" s="357"/>
      <c r="AE38" s="357"/>
    </row>
    <row r="39" s="358" customFormat="1" ht="11" hidden="1" spans="1:62">
      <c r="A39" s="381">
        <v>14</v>
      </c>
      <c r="B39" s="385"/>
      <c r="C39" s="385"/>
      <c r="D39" s="385"/>
      <c r="E39" s="407" t="s">
        <v>66</v>
      </c>
      <c r="F39" s="408"/>
      <c r="G39" s="408"/>
      <c r="H39" s="408"/>
      <c r="I39" s="408"/>
      <c r="J39" s="431"/>
      <c r="K39" s="429"/>
      <c r="L39" s="430"/>
      <c r="M39" s="430"/>
      <c r="N39" s="383"/>
      <c r="O39" s="383"/>
      <c r="P39" s="449">
        <f t="shared" si="3"/>
        <v>0</v>
      </c>
      <c r="Q39" s="485">
        <f t="shared" si="4"/>
        <v>0</v>
      </c>
      <c r="R39" s="486">
        <f t="shared" si="5"/>
        <v>0</v>
      </c>
      <c r="S39" s="487"/>
      <c r="T39" s="371"/>
      <c r="U39" s="357"/>
      <c r="V39" s="357"/>
      <c r="W39" s="506"/>
      <c r="X39" s="357"/>
      <c r="Y39" s="357"/>
      <c r="Z39" s="357"/>
      <c r="AA39" s="357"/>
      <c r="AB39" s="357"/>
      <c r="AC39" s="357"/>
      <c r="AD39" s="357"/>
      <c r="AE39" s="357"/>
      <c r="AF39" s="357"/>
      <c r="AG39" s="357"/>
      <c r="AH39" s="357"/>
      <c r="AI39" s="357"/>
      <c r="AJ39" s="357"/>
      <c r="AK39" s="357"/>
      <c r="AL39" s="357"/>
      <c r="AM39" s="357"/>
      <c r="AN39" s="357"/>
      <c r="AO39" s="357"/>
      <c r="AP39" s="357"/>
      <c r="AQ39" s="357"/>
      <c r="AR39" s="357"/>
      <c r="AS39" s="357"/>
      <c r="AT39" s="357"/>
      <c r="AU39" s="357"/>
      <c r="AV39" s="357"/>
      <c r="AW39" s="357"/>
      <c r="AX39" s="357"/>
      <c r="AY39" s="357"/>
      <c r="AZ39" s="357"/>
      <c r="BA39" s="357"/>
      <c r="BB39" s="357"/>
      <c r="BC39" s="357"/>
      <c r="BD39" s="357"/>
      <c r="BE39" s="357"/>
      <c r="BF39" s="357"/>
      <c r="BG39" s="357"/>
      <c r="BH39" s="357"/>
      <c r="BI39" s="357"/>
      <c r="BJ39" s="357"/>
    </row>
    <row r="40" s="358" customFormat="1" ht="14.25" customHeight="1" spans="1:31">
      <c r="A40" s="388" t="s">
        <v>71</v>
      </c>
      <c r="B40" s="389"/>
      <c r="C40" s="389"/>
      <c r="D40" s="389"/>
      <c r="E40" s="389"/>
      <c r="F40" s="389"/>
      <c r="G40" s="389"/>
      <c r="H40" s="389"/>
      <c r="I40" s="433"/>
      <c r="J40" s="389"/>
      <c r="K40" s="389"/>
      <c r="L40" s="389"/>
      <c r="M40" s="389"/>
      <c r="N40" s="451"/>
      <c r="O40" s="452"/>
      <c r="P40" s="450"/>
      <c r="Q40" s="489">
        <f>SUM(Q26:Q39)</f>
        <v>0</v>
      </c>
      <c r="R40" s="486">
        <f t="shared" si="5"/>
        <v>0</v>
      </c>
      <c r="S40" s="368"/>
      <c r="T40" s="368"/>
      <c r="U40" s="357"/>
      <c r="V40" s="357"/>
      <c r="W40" s="507"/>
      <c r="X40" s="357"/>
      <c r="Y40" s="357"/>
      <c r="Z40" s="357"/>
      <c r="AA40" s="357"/>
      <c r="AB40" s="357"/>
      <c r="AC40" s="357"/>
      <c r="AD40" s="357"/>
      <c r="AE40" s="357"/>
    </row>
    <row r="41" s="358" customFormat="1" spans="1:31">
      <c r="A41" s="379" t="s">
        <v>76</v>
      </c>
      <c r="B41" s="380"/>
      <c r="C41" s="380"/>
      <c r="D41" s="380"/>
      <c r="E41" s="380"/>
      <c r="F41" s="380"/>
      <c r="G41" s="380"/>
      <c r="H41" s="380"/>
      <c r="I41" s="427"/>
      <c r="J41" s="380"/>
      <c r="K41" s="380"/>
      <c r="L41" s="380"/>
      <c r="M41" s="380"/>
      <c r="N41" s="380"/>
      <c r="O41" s="380"/>
      <c r="P41" s="380"/>
      <c r="Q41" s="483"/>
      <c r="R41" s="380"/>
      <c r="S41" s="380"/>
      <c r="T41" s="484"/>
      <c r="U41" s="357"/>
      <c r="V41" s="357"/>
      <c r="W41" s="357"/>
      <c r="X41" s="357"/>
      <c r="Y41" s="357"/>
      <c r="Z41" s="357"/>
      <c r="AA41" s="357"/>
      <c r="AB41" s="357"/>
      <c r="AC41" s="357"/>
      <c r="AD41" s="357"/>
      <c r="AE41" s="357"/>
    </row>
    <row r="42" s="359" customFormat="1" ht="15" customHeight="1" spans="1:20">
      <c r="A42" s="390">
        <v>1</v>
      </c>
      <c r="B42" s="383" t="s">
        <v>64</v>
      </c>
      <c r="C42" s="391" t="s">
        <v>6</v>
      </c>
      <c r="D42" s="392" t="s">
        <v>77</v>
      </c>
      <c r="E42" s="405"/>
      <c r="F42" s="406" t="e">
        <f>VLOOKUP($E42,[1]基准价格!A:H,3,0)</f>
        <v>#N/A</v>
      </c>
      <c r="G42" s="406" t="e">
        <f>VLOOKUP($E42,[1]基准价格!A:H,4,0)</f>
        <v>#N/A</v>
      </c>
      <c r="H42" s="406" t="e">
        <f>IF(VLOOKUP($E42,[1]基准价格!A:E,5,0)=0,"",VLOOKUP($E42,[1]基准价格!A:E,5,0))</f>
        <v>#N/A</v>
      </c>
      <c r="I42" s="406" t="e">
        <f>VLOOKUP($E42,[1]基准价格!A:F,6,0)</f>
        <v>#N/A</v>
      </c>
      <c r="J42" s="428" t="e">
        <f>VLOOKUP($E42,[1]基准价格!A:G,7,0)</f>
        <v>#N/A</v>
      </c>
      <c r="K42" s="429"/>
      <c r="L42" s="430"/>
      <c r="M42" s="430"/>
      <c r="N42" s="383"/>
      <c r="O42" s="453"/>
      <c r="P42" s="454"/>
      <c r="Q42" s="490">
        <f>K42*M42*O42</f>
        <v>0</v>
      </c>
      <c r="R42" s="486">
        <f>Q42-P42</f>
        <v>0</v>
      </c>
      <c r="S42" s="491"/>
      <c r="T42" s="390"/>
    </row>
    <row r="43" s="360" customFormat="1" ht="11" spans="1:20">
      <c r="A43" s="390">
        <v>2</v>
      </c>
      <c r="B43" s="383"/>
      <c r="C43" s="393" t="s">
        <v>93</v>
      </c>
      <c r="D43" s="394">
        <v>44575</v>
      </c>
      <c r="E43" s="409"/>
      <c r="F43" s="408" t="s">
        <v>93</v>
      </c>
      <c r="G43" s="408" t="s">
        <v>494</v>
      </c>
      <c r="H43" s="408"/>
      <c r="I43" s="408" t="s">
        <v>96</v>
      </c>
      <c r="J43" s="431"/>
      <c r="K43" s="434">
        <v>1800</v>
      </c>
      <c r="L43" s="383"/>
      <c r="M43" s="383">
        <v>1</v>
      </c>
      <c r="N43" s="383"/>
      <c r="O43" s="383">
        <v>1</v>
      </c>
      <c r="P43" s="455"/>
      <c r="Q43" s="492">
        <f>K43*M43*O43</f>
        <v>1800</v>
      </c>
      <c r="R43" s="493"/>
      <c r="S43" s="494"/>
      <c r="T43" s="495" t="s">
        <v>85</v>
      </c>
    </row>
    <row r="44" s="360" customFormat="1" ht="11" spans="1:20">
      <c r="A44" s="390">
        <v>3</v>
      </c>
      <c r="B44" s="383"/>
      <c r="C44" s="383" t="s">
        <v>97</v>
      </c>
      <c r="D44" s="383" t="s">
        <v>97</v>
      </c>
      <c r="E44" s="409"/>
      <c r="F44" s="408" t="s">
        <v>98</v>
      </c>
      <c r="G44" s="408" t="s">
        <v>495</v>
      </c>
      <c r="H44" s="408" t="s">
        <v>100</v>
      </c>
      <c r="I44" s="408" t="s">
        <v>83</v>
      </c>
      <c r="J44" s="431"/>
      <c r="K44" s="434">
        <v>500</v>
      </c>
      <c r="L44" s="383"/>
      <c r="M44" s="383">
        <v>9</v>
      </c>
      <c r="N44" s="383"/>
      <c r="O44" s="383">
        <v>1</v>
      </c>
      <c r="P44" s="455"/>
      <c r="Q44" s="492">
        <f t="shared" ref="Q44:Q56" si="6">K44*M44*O44</f>
        <v>4500</v>
      </c>
      <c r="R44" s="493"/>
      <c r="S44" s="494" t="s">
        <v>101</v>
      </c>
      <c r="T44" s="496"/>
    </row>
    <row r="45" s="360" customFormat="1" ht="11" spans="1:20">
      <c r="A45" s="390">
        <v>4</v>
      </c>
      <c r="B45" s="383"/>
      <c r="C45" s="383" t="s">
        <v>97</v>
      </c>
      <c r="D45" s="383" t="s">
        <v>97</v>
      </c>
      <c r="E45" s="409"/>
      <c r="F45" s="408" t="s">
        <v>98</v>
      </c>
      <c r="G45" s="408" t="s">
        <v>495</v>
      </c>
      <c r="H45" s="408" t="s">
        <v>100</v>
      </c>
      <c r="I45" s="408" t="s">
        <v>83</v>
      </c>
      <c r="J45" s="431"/>
      <c r="K45" s="434">
        <v>400</v>
      </c>
      <c r="L45" s="383"/>
      <c r="M45" s="383">
        <v>24</v>
      </c>
      <c r="N45" s="383"/>
      <c r="O45" s="383">
        <v>1</v>
      </c>
      <c r="P45" s="455"/>
      <c r="Q45" s="492">
        <f t="shared" si="6"/>
        <v>9600</v>
      </c>
      <c r="R45" s="493"/>
      <c r="S45" s="494" t="s">
        <v>101</v>
      </c>
      <c r="T45" s="496"/>
    </row>
    <row r="46" s="360" customFormat="1" ht="11" spans="1:20">
      <c r="A46" s="390">
        <v>5</v>
      </c>
      <c r="B46" s="383"/>
      <c r="C46" s="383" t="s">
        <v>97</v>
      </c>
      <c r="D46" s="383" t="s">
        <v>97</v>
      </c>
      <c r="E46" s="409"/>
      <c r="F46" s="408" t="s">
        <v>98</v>
      </c>
      <c r="G46" s="408" t="s">
        <v>495</v>
      </c>
      <c r="H46" s="408" t="s">
        <v>102</v>
      </c>
      <c r="I46" s="408" t="s">
        <v>103</v>
      </c>
      <c r="J46" s="431"/>
      <c r="K46" s="434">
        <v>50</v>
      </c>
      <c r="L46" s="383"/>
      <c r="M46" s="383">
        <v>49.5</v>
      </c>
      <c r="N46" s="383"/>
      <c r="O46" s="383">
        <v>1</v>
      </c>
      <c r="P46" s="455"/>
      <c r="Q46" s="492">
        <f t="shared" si="6"/>
        <v>2475</v>
      </c>
      <c r="R46" s="493"/>
      <c r="S46" s="494"/>
      <c r="T46" s="496"/>
    </row>
    <row r="47" s="360" customFormat="1" ht="11" spans="1:20">
      <c r="A47" s="390">
        <v>6</v>
      </c>
      <c r="B47" s="383"/>
      <c r="C47" s="383" t="s">
        <v>97</v>
      </c>
      <c r="D47" s="383" t="s">
        <v>97</v>
      </c>
      <c r="E47" s="409"/>
      <c r="F47" s="408" t="s">
        <v>98</v>
      </c>
      <c r="G47" s="408" t="s">
        <v>495</v>
      </c>
      <c r="H47" s="408" t="s">
        <v>104</v>
      </c>
      <c r="I47" s="408" t="s">
        <v>83</v>
      </c>
      <c r="J47" s="431"/>
      <c r="K47" s="434">
        <v>60</v>
      </c>
      <c r="L47" s="383"/>
      <c r="M47" s="383">
        <v>24</v>
      </c>
      <c r="N47" s="383"/>
      <c r="O47" s="383">
        <v>1</v>
      </c>
      <c r="P47" s="455"/>
      <c r="Q47" s="492">
        <f t="shared" si="6"/>
        <v>1440</v>
      </c>
      <c r="R47" s="493"/>
      <c r="S47" s="494" t="s">
        <v>496</v>
      </c>
      <c r="T47" s="496"/>
    </row>
    <row r="48" s="360" customFormat="1" ht="21" spans="1:20">
      <c r="A48" s="390">
        <v>7</v>
      </c>
      <c r="B48" s="383"/>
      <c r="C48" s="383" t="s">
        <v>97</v>
      </c>
      <c r="D48" s="383" t="s">
        <v>97</v>
      </c>
      <c r="E48" s="409"/>
      <c r="F48" s="408" t="s">
        <v>98</v>
      </c>
      <c r="G48" s="408" t="s">
        <v>495</v>
      </c>
      <c r="H48" s="408" t="s">
        <v>106</v>
      </c>
      <c r="I48" s="408" t="s">
        <v>83</v>
      </c>
      <c r="J48" s="431"/>
      <c r="K48" s="434">
        <v>500</v>
      </c>
      <c r="L48" s="383"/>
      <c r="M48" s="383">
        <v>44</v>
      </c>
      <c r="N48" s="383"/>
      <c r="O48" s="383">
        <v>1</v>
      </c>
      <c r="P48" s="455"/>
      <c r="Q48" s="492">
        <f t="shared" si="6"/>
        <v>22000</v>
      </c>
      <c r="R48" s="493"/>
      <c r="S48" s="494" t="s">
        <v>497</v>
      </c>
      <c r="T48" s="496"/>
    </row>
    <row r="49" s="360" customFormat="1" ht="11" spans="1:20">
      <c r="A49" s="390">
        <v>8</v>
      </c>
      <c r="B49" s="383"/>
      <c r="C49" s="383" t="s">
        <v>108</v>
      </c>
      <c r="D49" s="383" t="s">
        <v>108</v>
      </c>
      <c r="E49" s="409"/>
      <c r="F49" s="383" t="s">
        <v>108</v>
      </c>
      <c r="G49" s="383" t="s">
        <v>108</v>
      </c>
      <c r="H49" s="383" t="s">
        <v>108</v>
      </c>
      <c r="I49" s="408" t="s">
        <v>83</v>
      </c>
      <c r="J49" s="431"/>
      <c r="K49" s="434">
        <v>60</v>
      </c>
      <c r="L49" s="435" t="s">
        <v>83</v>
      </c>
      <c r="M49" s="383">
        <v>227</v>
      </c>
      <c r="N49" s="456" t="s">
        <v>109</v>
      </c>
      <c r="O49" s="457">
        <v>1</v>
      </c>
      <c r="P49" s="458"/>
      <c r="Q49" s="492">
        <f t="shared" si="6"/>
        <v>13620</v>
      </c>
      <c r="R49" s="493"/>
      <c r="S49" s="497" t="s">
        <v>498</v>
      </c>
      <c r="T49" s="496"/>
    </row>
    <row r="50" s="360" customFormat="1" ht="11" spans="1:20">
      <c r="A50" s="390">
        <v>9</v>
      </c>
      <c r="B50" s="383"/>
      <c r="C50" s="383" t="s">
        <v>97</v>
      </c>
      <c r="D50" s="383" t="s">
        <v>112</v>
      </c>
      <c r="E50" s="409"/>
      <c r="F50" s="408" t="s">
        <v>113</v>
      </c>
      <c r="G50" s="408" t="s">
        <v>114</v>
      </c>
      <c r="H50" s="408" t="s">
        <v>114</v>
      </c>
      <c r="I50" s="408" t="s">
        <v>83</v>
      </c>
      <c r="J50" s="431"/>
      <c r="K50" s="434">
        <v>8081</v>
      </c>
      <c r="L50" s="383"/>
      <c r="M50" s="457">
        <v>1</v>
      </c>
      <c r="N50" s="383"/>
      <c r="O50" s="383">
        <v>1</v>
      </c>
      <c r="P50" s="455"/>
      <c r="Q50" s="492">
        <f t="shared" si="6"/>
        <v>8081</v>
      </c>
      <c r="R50" s="493"/>
      <c r="S50" s="494" t="s">
        <v>115</v>
      </c>
      <c r="T50" s="498"/>
    </row>
    <row r="51" s="358" customFormat="1" ht="32" spans="1:20">
      <c r="A51" s="390">
        <v>10</v>
      </c>
      <c r="B51" s="395"/>
      <c r="C51" s="395" t="s">
        <v>499</v>
      </c>
      <c r="D51" s="395" t="s">
        <v>500</v>
      </c>
      <c r="E51" s="409"/>
      <c r="F51" s="395" t="s">
        <v>256</v>
      </c>
      <c r="G51" s="410" t="s">
        <v>501</v>
      </c>
      <c r="H51" s="410" t="s">
        <v>502</v>
      </c>
      <c r="I51" s="395" t="s">
        <v>503</v>
      </c>
      <c r="J51" s="436"/>
      <c r="K51" s="395">
        <v>400</v>
      </c>
      <c r="L51" s="395"/>
      <c r="M51" s="395">
        <v>1</v>
      </c>
      <c r="N51" s="395"/>
      <c r="O51" s="395">
        <v>2</v>
      </c>
      <c r="P51" s="459"/>
      <c r="Q51" s="492">
        <f t="shared" si="6"/>
        <v>800</v>
      </c>
      <c r="R51" s="499"/>
      <c r="S51" s="500"/>
      <c r="T51" s="381" t="s">
        <v>504</v>
      </c>
    </row>
    <row r="52" s="358" customFormat="1" ht="32" spans="1:20">
      <c r="A52" s="390">
        <v>11</v>
      </c>
      <c r="B52" s="396"/>
      <c r="C52" s="396" t="s">
        <v>505</v>
      </c>
      <c r="D52" s="396" t="s">
        <v>500</v>
      </c>
      <c r="E52" s="409"/>
      <c r="F52" s="396" t="s">
        <v>256</v>
      </c>
      <c r="G52" s="393" t="s">
        <v>506</v>
      </c>
      <c r="H52" s="393" t="s">
        <v>507</v>
      </c>
      <c r="I52" s="396" t="s">
        <v>503</v>
      </c>
      <c r="J52" s="437"/>
      <c r="K52" s="396">
        <v>500</v>
      </c>
      <c r="L52" s="396"/>
      <c r="M52" s="396">
        <v>1</v>
      </c>
      <c r="N52" s="396"/>
      <c r="O52" s="396">
        <v>3</v>
      </c>
      <c r="P52" s="449"/>
      <c r="Q52" s="492">
        <f t="shared" si="6"/>
        <v>1500</v>
      </c>
      <c r="R52" s="501"/>
      <c r="S52" s="502"/>
      <c r="T52" s="381" t="s">
        <v>504</v>
      </c>
    </row>
    <row r="53" s="358" customFormat="1" ht="21" spans="1:20">
      <c r="A53" s="390">
        <v>12</v>
      </c>
      <c r="B53" s="395"/>
      <c r="C53" s="395" t="s">
        <v>508</v>
      </c>
      <c r="D53" s="395" t="s">
        <v>112</v>
      </c>
      <c r="E53" s="409"/>
      <c r="F53" s="383" t="s">
        <v>205</v>
      </c>
      <c r="G53" s="411" t="s">
        <v>509</v>
      </c>
      <c r="H53" s="411" t="s">
        <v>509</v>
      </c>
      <c r="I53" s="383" t="s">
        <v>510</v>
      </c>
      <c r="J53" s="398"/>
      <c r="K53" s="438">
        <v>1100</v>
      </c>
      <c r="L53" s="398"/>
      <c r="M53" s="460">
        <v>1</v>
      </c>
      <c r="N53" s="398"/>
      <c r="O53" s="460">
        <v>3</v>
      </c>
      <c r="P53" s="455"/>
      <c r="Q53" s="492">
        <f t="shared" si="6"/>
        <v>3300</v>
      </c>
      <c r="R53" s="501"/>
      <c r="S53" s="381"/>
      <c r="T53" s="381"/>
    </row>
    <row r="54" s="358" customFormat="1" ht="32" spans="1:20">
      <c r="A54" s="390">
        <v>13</v>
      </c>
      <c r="B54" s="395"/>
      <c r="C54" s="396" t="s">
        <v>508</v>
      </c>
      <c r="D54" s="396" t="s">
        <v>112</v>
      </c>
      <c r="E54" s="409"/>
      <c r="F54" s="383" t="s">
        <v>205</v>
      </c>
      <c r="G54" s="411" t="s">
        <v>511</v>
      </c>
      <c r="H54" s="411" t="s">
        <v>511</v>
      </c>
      <c r="I54" s="383" t="s">
        <v>109</v>
      </c>
      <c r="J54" s="398"/>
      <c r="K54" s="438">
        <v>30</v>
      </c>
      <c r="L54" s="398"/>
      <c r="M54" s="460">
        <v>1</v>
      </c>
      <c r="N54" s="398"/>
      <c r="O54" s="460">
        <v>5</v>
      </c>
      <c r="P54" s="455"/>
      <c r="Q54" s="492">
        <f t="shared" si="6"/>
        <v>150</v>
      </c>
      <c r="R54" s="501"/>
      <c r="S54" s="381" t="s">
        <v>512</v>
      </c>
      <c r="T54" s="381"/>
    </row>
    <row r="55" s="358" customFormat="1" ht="32" spans="1:20">
      <c r="A55" s="390">
        <v>14</v>
      </c>
      <c r="B55" s="395"/>
      <c r="C55" s="396" t="s">
        <v>508</v>
      </c>
      <c r="D55" s="396" t="s">
        <v>112</v>
      </c>
      <c r="E55" s="409"/>
      <c r="F55" s="383" t="s">
        <v>205</v>
      </c>
      <c r="G55" s="411" t="s">
        <v>511</v>
      </c>
      <c r="H55" s="411" t="s">
        <v>513</v>
      </c>
      <c r="I55" s="383" t="s">
        <v>109</v>
      </c>
      <c r="J55" s="398"/>
      <c r="K55" s="439">
        <v>40</v>
      </c>
      <c r="L55" s="398"/>
      <c r="M55" s="461">
        <v>1</v>
      </c>
      <c r="N55" s="398"/>
      <c r="O55" s="461">
        <v>1</v>
      </c>
      <c r="P55" s="455"/>
      <c r="Q55" s="492">
        <f t="shared" si="6"/>
        <v>40</v>
      </c>
      <c r="R55" s="501"/>
      <c r="S55" s="381"/>
      <c r="T55" s="381"/>
    </row>
    <row r="56" s="358" customFormat="1" ht="32" spans="1:20">
      <c r="A56" s="390">
        <v>15</v>
      </c>
      <c r="B56" s="397"/>
      <c r="C56" s="396" t="s">
        <v>508</v>
      </c>
      <c r="D56" s="396" t="s">
        <v>112</v>
      </c>
      <c r="E56" s="409"/>
      <c r="F56" s="383" t="s">
        <v>205</v>
      </c>
      <c r="G56" s="411" t="s">
        <v>511</v>
      </c>
      <c r="H56" s="411" t="s">
        <v>514</v>
      </c>
      <c r="I56" s="383" t="s">
        <v>109</v>
      </c>
      <c r="J56" s="398"/>
      <c r="K56" s="440">
        <v>120</v>
      </c>
      <c r="L56" s="398"/>
      <c r="M56" s="440">
        <v>2</v>
      </c>
      <c r="N56" s="398"/>
      <c r="O56" s="440">
        <v>1</v>
      </c>
      <c r="P56" s="455"/>
      <c r="Q56" s="492">
        <f t="shared" si="6"/>
        <v>240</v>
      </c>
      <c r="R56" s="501"/>
      <c r="S56" s="381"/>
      <c r="T56" s="381"/>
    </row>
    <row r="57" s="358" customFormat="1" ht="32" spans="1:20">
      <c r="A57" s="390">
        <v>16</v>
      </c>
      <c r="B57" s="398"/>
      <c r="C57" s="381" t="s">
        <v>515</v>
      </c>
      <c r="D57" s="381" t="s">
        <v>515</v>
      </c>
      <c r="E57" s="409"/>
      <c r="F57" s="398" t="s">
        <v>205</v>
      </c>
      <c r="G57" s="411" t="s">
        <v>516</v>
      </c>
      <c r="H57" s="411" t="s">
        <v>516</v>
      </c>
      <c r="I57" s="383" t="s">
        <v>109</v>
      </c>
      <c r="J57" s="398"/>
      <c r="K57" s="398">
        <v>1800</v>
      </c>
      <c r="L57" s="398"/>
      <c r="M57" s="398">
        <v>1</v>
      </c>
      <c r="N57" s="398"/>
      <c r="O57" s="398">
        <v>3</v>
      </c>
      <c r="P57" s="455"/>
      <c r="Q57" s="492">
        <f t="shared" ref="Q57:Q65" si="7">K57*M57*O57</f>
        <v>5400</v>
      </c>
      <c r="R57" s="501"/>
      <c r="S57" s="381"/>
      <c r="T57" s="381" t="s">
        <v>517</v>
      </c>
    </row>
    <row r="58" s="358" customFormat="1" ht="15" customHeight="1" spans="1:20">
      <c r="A58" s="390">
        <v>17</v>
      </c>
      <c r="B58" s="398"/>
      <c r="C58" s="381" t="s">
        <v>518</v>
      </c>
      <c r="D58" s="381" t="s">
        <v>515</v>
      </c>
      <c r="E58" s="409"/>
      <c r="F58" s="398" t="s">
        <v>519</v>
      </c>
      <c r="G58" s="412" t="s">
        <v>520</v>
      </c>
      <c r="H58" s="412" t="s">
        <v>520</v>
      </c>
      <c r="I58" s="383" t="s">
        <v>195</v>
      </c>
      <c r="J58" s="398"/>
      <c r="K58" s="398">
        <v>89</v>
      </c>
      <c r="L58" s="398"/>
      <c r="M58" s="398">
        <v>16</v>
      </c>
      <c r="N58" s="398"/>
      <c r="O58" s="398">
        <v>1</v>
      </c>
      <c r="P58" s="455"/>
      <c r="Q58" s="492">
        <f t="shared" si="7"/>
        <v>1424</v>
      </c>
      <c r="R58" s="501"/>
      <c r="S58" s="381"/>
      <c r="T58" s="381" t="s">
        <v>504</v>
      </c>
    </row>
    <row r="59" s="358" customFormat="1" ht="21" spans="1:20">
      <c r="A59" s="390">
        <v>18</v>
      </c>
      <c r="B59" s="398"/>
      <c r="C59" s="381" t="s">
        <v>521</v>
      </c>
      <c r="D59" s="381" t="s">
        <v>515</v>
      </c>
      <c r="E59" s="409"/>
      <c r="F59" s="398" t="s">
        <v>522</v>
      </c>
      <c r="G59" s="412" t="s">
        <v>523</v>
      </c>
      <c r="H59" s="412" t="s">
        <v>523</v>
      </c>
      <c r="I59" s="383" t="s">
        <v>195</v>
      </c>
      <c r="J59" s="398"/>
      <c r="K59" s="398">
        <v>2160</v>
      </c>
      <c r="L59" s="398"/>
      <c r="M59" s="398">
        <v>1</v>
      </c>
      <c r="N59" s="398"/>
      <c r="O59" s="412">
        <v>1</v>
      </c>
      <c r="P59" s="412"/>
      <c r="Q59" s="492">
        <f t="shared" si="7"/>
        <v>2160</v>
      </c>
      <c r="R59" s="501"/>
      <c r="S59" s="381" t="s">
        <v>524</v>
      </c>
      <c r="T59" s="381" t="s">
        <v>504</v>
      </c>
    </row>
    <row r="60" s="358" customFormat="1" ht="11" spans="1:20">
      <c r="A60" s="390">
        <v>19</v>
      </c>
      <c r="B60" s="395"/>
      <c r="C60" s="395" t="s">
        <v>525</v>
      </c>
      <c r="D60" s="395" t="s">
        <v>112</v>
      </c>
      <c r="E60" s="409"/>
      <c r="F60" s="395" t="s">
        <v>113</v>
      </c>
      <c r="G60" s="413" t="s">
        <v>526</v>
      </c>
      <c r="H60" s="413" t="s">
        <v>527</v>
      </c>
      <c r="I60" s="395" t="s">
        <v>83</v>
      </c>
      <c r="J60" s="436"/>
      <c r="K60" s="395">
        <v>11700</v>
      </c>
      <c r="L60" s="395"/>
      <c r="M60" s="395">
        <v>1</v>
      </c>
      <c r="N60" s="395"/>
      <c r="O60" s="395">
        <v>1</v>
      </c>
      <c r="P60" s="459"/>
      <c r="Q60" s="492">
        <f t="shared" si="7"/>
        <v>11700</v>
      </c>
      <c r="R60" s="499"/>
      <c r="S60" s="500"/>
      <c r="T60" s="503" t="s">
        <v>528</v>
      </c>
    </row>
    <row r="61" s="358" customFormat="1" ht="11" spans="1:20">
      <c r="A61" s="390">
        <v>20</v>
      </c>
      <c r="B61" s="383"/>
      <c r="C61" s="395" t="s">
        <v>525</v>
      </c>
      <c r="D61" s="395" t="s">
        <v>112</v>
      </c>
      <c r="E61" s="409"/>
      <c r="F61" s="395" t="s">
        <v>113</v>
      </c>
      <c r="G61" s="383" t="s">
        <v>529</v>
      </c>
      <c r="H61" s="413" t="s">
        <v>530</v>
      </c>
      <c r="I61" s="383" t="s">
        <v>83</v>
      </c>
      <c r="J61" s="383"/>
      <c r="K61" s="383">
        <v>970</v>
      </c>
      <c r="L61" s="383"/>
      <c r="M61" s="383">
        <v>3</v>
      </c>
      <c r="N61" s="383"/>
      <c r="O61" s="383">
        <v>1</v>
      </c>
      <c r="P61" s="455"/>
      <c r="Q61" s="492">
        <f t="shared" si="7"/>
        <v>2910</v>
      </c>
      <c r="R61" s="501"/>
      <c r="S61" s="381" t="s">
        <v>531</v>
      </c>
      <c r="T61" s="504"/>
    </row>
    <row r="62" s="358" customFormat="1" ht="11" spans="1:20">
      <c r="A62" s="390">
        <v>21</v>
      </c>
      <c r="B62" s="383"/>
      <c r="C62" s="396" t="s">
        <v>525</v>
      </c>
      <c r="D62" s="396" t="s">
        <v>112</v>
      </c>
      <c r="E62" s="414"/>
      <c r="F62" s="396" t="s">
        <v>113</v>
      </c>
      <c r="G62" s="383" t="s">
        <v>529</v>
      </c>
      <c r="H62" s="393" t="s">
        <v>530</v>
      </c>
      <c r="I62" s="383" t="s">
        <v>83</v>
      </c>
      <c r="J62" s="383"/>
      <c r="K62" s="383">
        <v>1018</v>
      </c>
      <c r="L62" s="383"/>
      <c r="M62" s="383">
        <v>1</v>
      </c>
      <c r="N62" s="383"/>
      <c r="O62" s="383">
        <v>1</v>
      </c>
      <c r="P62" s="455"/>
      <c r="Q62" s="492">
        <f t="shared" si="7"/>
        <v>1018</v>
      </c>
      <c r="R62" s="501"/>
      <c r="S62" s="381" t="s">
        <v>532</v>
      </c>
      <c r="T62" s="505"/>
    </row>
    <row r="63" s="358" customFormat="1" ht="11" spans="1:20">
      <c r="A63" s="390">
        <v>22</v>
      </c>
      <c r="B63" s="383"/>
      <c r="C63" s="396" t="s">
        <v>533</v>
      </c>
      <c r="D63" s="396" t="s">
        <v>533</v>
      </c>
      <c r="E63" s="414"/>
      <c r="F63" s="396" t="s">
        <v>533</v>
      </c>
      <c r="G63" s="396" t="s">
        <v>533</v>
      </c>
      <c r="H63" s="396" t="s">
        <v>533</v>
      </c>
      <c r="I63" s="383" t="s">
        <v>96</v>
      </c>
      <c r="J63" s="383"/>
      <c r="K63" s="383">
        <v>700</v>
      </c>
      <c r="L63" s="383"/>
      <c r="M63" s="383">
        <v>6</v>
      </c>
      <c r="N63" s="383"/>
      <c r="O63" s="383">
        <v>1</v>
      </c>
      <c r="P63" s="455"/>
      <c r="Q63" s="492">
        <f t="shared" si="7"/>
        <v>4200</v>
      </c>
      <c r="R63" s="501"/>
      <c r="S63" s="381"/>
      <c r="T63" s="504" t="s">
        <v>534</v>
      </c>
    </row>
    <row r="64" s="358" customFormat="1" ht="21" spans="1:31">
      <c r="A64" s="390">
        <v>23</v>
      </c>
      <c r="B64" s="386"/>
      <c r="C64" s="383" t="s">
        <v>535</v>
      </c>
      <c r="D64" s="383" t="s">
        <v>535</v>
      </c>
      <c r="E64" s="414"/>
      <c r="F64" s="383" t="s">
        <v>535</v>
      </c>
      <c r="G64" s="383" t="s">
        <v>535</v>
      </c>
      <c r="H64" s="383" t="s">
        <v>535</v>
      </c>
      <c r="I64" s="383" t="s">
        <v>96</v>
      </c>
      <c r="J64" s="383"/>
      <c r="K64" s="383">
        <v>2800</v>
      </c>
      <c r="L64" s="383"/>
      <c r="M64" s="383">
        <v>1</v>
      </c>
      <c r="N64" s="383"/>
      <c r="O64" s="383">
        <v>1</v>
      </c>
      <c r="P64" s="455"/>
      <c r="Q64" s="492">
        <f t="shared" si="7"/>
        <v>2800</v>
      </c>
      <c r="R64" s="501"/>
      <c r="S64" s="381"/>
      <c r="T64" s="504"/>
      <c r="U64" s="357"/>
      <c r="V64" s="357"/>
      <c r="W64" s="357"/>
      <c r="X64" s="357"/>
      <c r="Y64" s="357"/>
      <c r="Z64" s="357"/>
      <c r="AA64" s="357"/>
      <c r="AB64" s="357"/>
      <c r="AC64" s="357"/>
      <c r="AD64" s="357"/>
      <c r="AE64" s="357"/>
    </row>
    <row r="65" s="358" customFormat="1" ht="21" spans="1:31">
      <c r="A65" s="390">
        <v>24</v>
      </c>
      <c r="B65" s="386"/>
      <c r="C65" s="383" t="s">
        <v>536</v>
      </c>
      <c r="D65" s="383" t="s">
        <v>536</v>
      </c>
      <c r="E65" s="414"/>
      <c r="F65" s="383" t="s">
        <v>536</v>
      </c>
      <c r="G65" s="383" t="s">
        <v>536</v>
      </c>
      <c r="H65" s="383" t="s">
        <v>536</v>
      </c>
      <c r="I65" s="383" t="s">
        <v>96</v>
      </c>
      <c r="J65" s="383"/>
      <c r="K65" s="383">
        <v>30</v>
      </c>
      <c r="L65" s="383"/>
      <c r="M65" s="383">
        <v>5</v>
      </c>
      <c r="N65" s="383"/>
      <c r="O65" s="383">
        <v>2</v>
      </c>
      <c r="P65" s="455"/>
      <c r="Q65" s="492">
        <f t="shared" si="7"/>
        <v>300</v>
      </c>
      <c r="R65" s="501"/>
      <c r="S65" s="381"/>
      <c r="T65" s="505"/>
      <c r="U65" s="357"/>
      <c r="V65" s="357"/>
      <c r="W65" s="357"/>
      <c r="X65" s="357"/>
      <c r="Y65" s="357"/>
      <c r="Z65" s="357"/>
      <c r="AA65" s="357"/>
      <c r="AB65" s="357"/>
      <c r="AC65" s="357"/>
      <c r="AD65" s="357"/>
      <c r="AE65" s="357"/>
    </row>
    <row r="66" s="358" customFormat="1" spans="1:31">
      <c r="A66" s="508" t="s">
        <v>71</v>
      </c>
      <c r="B66" s="509"/>
      <c r="C66" s="509"/>
      <c r="D66" s="509"/>
      <c r="E66" s="509"/>
      <c r="F66" s="509"/>
      <c r="G66" s="509"/>
      <c r="H66" s="509"/>
      <c r="I66" s="518"/>
      <c r="J66" s="509"/>
      <c r="K66" s="509"/>
      <c r="L66" s="509"/>
      <c r="M66" s="509"/>
      <c r="N66" s="521"/>
      <c r="O66" s="386"/>
      <c r="P66" s="450"/>
      <c r="Q66" s="488">
        <f>SUM(Q42:Q65)</f>
        <v>101458</v>
      </c>
      <c r="R66" s="486">
        <f>Q66-P66</f>
        <v>101458</v>
      </c>
      <c r="S66" s="371"/>
      <c r="T66" s="371"/>
      <c r="U66" s="357"/>
      <c r="V66" s="357"/>
      <c r="W66" s="357"/>
      <c r="X66" s="357"/>
      <c r="Y66" s="357"/>
      <c r="Z66" s="357"/>
      <c r="AA66" s="357"/>
      <c r="AB66" s="357"/>
      <c r="AC66" s="357"/>
      <c r="AD66" s="357"/>
      <c r="AE66" s="357"/>
    </row>
    <row r="67" s="358" customFormat="1" spans="1:31">
      <c r="A67" s="510" t="s">
        <v>117</v>
      </c>
      <c r="B67" s="510"/>
      <c r="C67" s="510"/>
      <c r="D67" s="510"/>
      <c r="E67" s="510"/>
      <c r="F67" s="510"/>
      <c r="G67" s="510"/>
      <c r="H67" s="510"/>
      <c r="I67" s="494"/>
      <c r="J67" s="510"/>
      <c r="K67" s="510"/>
      <c r="L67" s="510"/>
      <c r="M67" s="510"/>
      <c r="N67" s="510"/>
      <c r="O67" s="510"/>
      <c r="P67" s="455">
        <v>0</v>
      </c>
      <c r="Q67" s="485">
        <f>Q24+Q40+Q66</f>
        <v>101458</v>
      </c>
      <c r="R67" s="486">
        <f>Q67-P67</f>
        <v>101458</v>
      </c>
      <c r="S67" s="371"/>
      <c r="T67" s="371"/>
      <c r="U67" s="357"/>
      <c r="V67" s="357"/>
      <c r="W67" s="357"/>
      <c r="X67" s="357"/>
      <c r="Y67" s="357"/>
      <c r="Z67" s="357"/>
      <c r="AA67" s="357"/>
      <c r="AB67" s="357"/>
      <c r="AC67" s="357"/>
      <c r="AD67" s="357"/>
      <c r="AE67" s="357"/>
    </row>
    <row r="68" s="358" customFormat="1" spans="1:31">
      <c r="A68" s="376" t="s">
        <v>537</v>
      </c>
      <c r="B68" s="377"/>
      <c r="C68" s="377"/>
      <c r="D68" s="377"/>
      <c r="E68" s="377"/>
      <c r="F68" s="377"/>
      <c r="G68" s="377"/>
      <c r="H68" s="377"/>
      <c r="I68" s="423"/>
      <c r="J68" s="377"/>
      <c r="K68" s="377"/>
      <c r="L68" s="377"/>
      <c r="M68" s="377"/>
      <c r="N68" s="377"/>
      <c r="O68" s="377"/>
      <c r="P68" s="377"/>
      <c r="Q68" s="480"/>
      <c r="R68" s="481"/>
      <c r="S68" s="481"/>
      <c r="T68" s="481"/>
      <c r="U68" s="357"/>
      <c r="V68" s="357"/>
      <c r="W68" s="357"/>
      <c r="X68" s="357"/>
      <c r="Y68" s="357"/>
      <c r="Z68" s="357"/>
      <c r="AA68" s="357"/>
      <c r="AB68" s="357"/>
      <c r="AC68" s="357"/>
      <c r="AD68" s="357"/>
      <c r="AE68" s="357"/>
    </row>
    <row r="69" s="357" customFormat="1" ht="21" spans="1:20">
      <c r="A69" s="378" t="s">
        <v>43</v>
      </c>
      <c r="B69" s="378" t="s">
        <v>44</v>
      </c>
      <c r="C69" s="378" t="s">
        <v>45</v>
      </c>
      <c r="D69" s="378" t="s">
        <v>46</v>
      </c>
      <c r="E69" s="514" t="s">
        <v>47</v>
      </c>
      <c r="F69" s="378" t="s">
        <v>48</v>
      </c>
      <c r="G69" s="378" t="s">
        <v>49</v>
      </c>
      <c r="H69" s="378" t="s">
        <v>50</v>
      </c>
      <c r="I69" s="424" t="s">
        <v>51</v>
      </c>
      <c r="J69" s="425" t="s">
        <v>52</v>
      </c>
      <c r="K69" s="426" t="s">
        <v>53</v>
      </c>
      <c r="L69" s="378" t="s">
        <v>54</v>
      </c>
      <c r="M69" s="426" t="s">
        <v>55</v>
      </c>
      <c r="N69" s="378" t="s">
        <v>56</v>
      </c>
      <c r="O69" s="426" t="s">
        <v>57</v>
      </c>
      <c r="P69" s="448" t="s">
        <v>58</v>
      </c>
      <c r="Q69" s="482" t="s">
        <v>59</v>
      </c>
      <c r="R69" s="448" t="s">
        <v>60</v>
      </c>
      <c r="S69" s="448" t="s">
        <v>61</v>
      </c>
      <c r="T69" s="522" t="s">
        <v>62</v>
      </c>
    </row>
    <row r="70" s="361" customFormat="1" spans="1:20">
      <c r="A70" s="379" t="s">
        <v>119</v>
      </c>
      <c r="B70" s="380"/>
      <c r="C70" s="380"/>
      <c r="D70" s="380"/>
      <c r="E70" s="380"/>
      <c r="F70" s="380"/>
      <c r="G70" s="380"/>
      <c r="H70" s="380"/>
      <c r="I70" s="427"/>
      <c r="J70" s="380"/>
      <c r="K70" s="380"/>
      <c r="L70" s="380"/>
      <c r="M70" s="380"/>
      <c r="N70" s="380"/>
      <c r="O70" s="380"/>
      <c r="P70" s="380"/>
      <c r="Q70" s="483"/>
      <c r="R70" s="380"/>
      <c r="S70" s="380"/>
      <c r="T70" s="484"/>
    </row>
    <row r="71" s="358" customFormat="1" ht="34" customHeight="1" spans="1:20">
      <c r="A71" s="381">
        <v>1</v>
      </c>
      <c r="B71" s="511" t="s">
        <v>538</v>
      </c>
      <c r="C71" s="511" t="s">
        <v>538</v>
      </c>
      <c r="D71" s="511" t="s">
        <v>121</v>
      </c>
      <c r="E71" s="414"/>
      <c r="F71" s="515" t="s">
        <v>113</v>
      </c>
      <c r="G71" s="515" t="s">
        <v>122</v>
      </c>
      <c r="H71" s="434" t="s">
        <v>539</v>
      </c>
      <c r="I71" s="408" t="s">
        <v>124</v>
      </c>
      <c r="J71" s="519"/>
      <c r="K71" s="519">
        <v>185743</v>
      </c>
      <c r="L71" s="512"/>
      <c r="M71" s="512">
        <v>1</v>
      </c>
      <c r="N71" s="512"/>
      <c r="O71" s="512">
        <v>1</v>
      </c>
      <c r="P71" s="449">
        <f>N71*L71*J71</f>
        <v>0</v>
      </c>
      <c r="Q71" s="523">
        <f>K71*M71*O71</f>
        <v>185743</v>
      </c>
      <c r="R71" s="501"/>
      <c r="S71" s="524" t="s">
        <v>540</v>
      </c>
      <c r="T71" s="525" t="s">
        <v>116</v>
      </c>
    </row>
    <row r="72" s="358" customFormat="1" ht="32" spans="1:20">
      <c r="A72" s="381">
        <v>2</v>
      </c>
      <c r="B72" s="511" t="s">
        <v>541</v>
      </c>
      <c r="C72" s="512" t="s">
        <v>541</v>
      </c>
      <c r="D72" s="512" t="s">
        <v>128</v>
      </c>
      <c r="E72" s="414"/>
      <c r="F72" s="515" t="s">
        <v>113</v>
      </c>
      <c r="G72" s="381" t="s">
        <v>542</v>
      </c>
      <c r="H72" s="434" t="s">
        <v>539</v>
      </c>
      <c r="I72" s="408" t="s">
        <v>124</v>
      </c>
      <c r="J72" s="437"/>
      <c r="K72" s="512">
        <v>8093</v>
      </c>
      <c r="L72" s="511"/>
      <c r="M72" s="511">
        <v>1</v>
      </c>
      <c r="N72" s="511"/>
      <c r="O72" s="511">
        <v>1</v>
      </c>
      <c r="P72" s="449">
        <f>N72*L72*J72</f>
        <v>0</v>
      </c>
      <c r="Q72" s="523">
        <f t="shared" ref="Q72:Q116" si="8">K72*M72*O72</f>
        <v>8093</v>
      </c>
      <c r="R72" s="501"/>
      <c r="S72" s="524" t="s">
        <v>543</v>
      </c>
      <c r="T72" s="525" t="s">
        <v>544</v>
      </c>
    </row>
    <row r="73" s="358" customFormat="1" ht="11" spans="1:20">
      <c r="A73" s="381">
        <v>3</v>
      </c>
      <c r="B73" s="511" t="s">
        <v>545</v>
      </c>
      <c r="C73" s="511" t="s">
        <v>545</v>
      </c>
      <c r="D73" s="511" t="s">
        <v>137</v>
      </c>
      <c r="E73" s="414"/>
      <c r="F73" s="381" t="s">
        <v>137</v>
      </c>
      <c r="G73" s="434" t="s">
        <v>546</v>
      </c>
      <c r="H73" s="460" t="s">
        <v>547</v>
      </c>
      <c r="I73" s="408" t="s">
        <v>124</v>
      </c>
      <c r="J73" s="437"/>
      <c r="K73" s="438">
        <v>400</v>
      </c>
      <c r="L73" s="511"/>
      <c r="M73" s="460">
        <v>2</v>
      </c>
      <c r="N73" s="511"/>
      <c r="O73" s="460">
        <v>6</v>
      </c>
      <c r="P73" s="449">
        <f>N73*L73*J73</f>
        <v>0</v>
      </c>
      <c r="Q73" s="523">
        <f t="shared" si="8"/>
        <v>4800</v>
      </c>
      <c r="R73" s="501">
        <f>Q73-P73</f>
        <v>4800</v>
      </c>
      <c r="S73" s="524"/>
      <c r="T73" s="503" t="s">
        <v>548</v>
      </c>
    </row>
    <row r="74" s="358" customFormat="1" ht="11" spans="1:20">
      <c r="A74" s="381">
        <v>4</v>
      </c>
      <c r="B74" s="511" t="s">
        <v>545</v>
      </c>
      <c r="C74" s="511" t="s">
        <v>545</v>
      </c>
      <c r="D74" s="511" t="s">
        <v>137</v>
      </c>
      <c r="E74" s="414"/>
      <c r="F74" s="381" t="s">
        <v>137</v>
      </c>
      <c r="G74" s="434" t="s">
        <v>546</v>
      </c>
      <c r="H74" s="460" t="s">
        <v>547</v>
      </c>
      <c r="I74" s="408" t="s">
        <v>124</v>
      </c>
      <c r="J74" s="437"/>
      <c r="K74" s="438">
        <v>1200</v>
      </c>
      <c r="L74" s="511"/>
      <c r="M74" s="460">
        <v>1</v>
      </c>
      <c r="N74" s="511"/>
      <c r="O74" s="460">
        <v>1</v>
      </c>
      <c r="P74" s="449"/>
      <c r="Q74" s="523">
        <f t="shared" si="8"/>
        <v>1200</v>
      </c>
      <c r="R74" s="501"/>
      <c r="S74" s="515"/>
      <c r="T74" s="504"/>
    </row>
    <row r="75" s="358" customFormat="1" ht="11" spans="1:20">
      <c r="A75" s="381">
        <v>5</v>
      </c>
      <c r="B75" s="511" t="s">
        <v>545</v>
      </c>
      <c r="C75" s="511" t="s">
        <v>545</v>
      </c>
      <c r="D75" s="511" t="s">
        <v>137</v>
      </c>
      <c r="E75" s="414"/>
      <c r="F75" s="381" t="s">
        <v>137</v>
      </c>
      <c r="G75" s="434" t="s">
        <v>546</v>
      </c>
      <c r="H75" s="460" t="s">
        <v>547</v>
      </c>
      <c r="I75" s="408" t="s">
        <v>124</v>
      </c>
      <c r="J75" s="437"/>
      <c r="K75" s="438">
        <v>1100</v>
      </c>
      <c r="L75" s="511"/>
      <c r="M75" s="460">
        <v>1</v>
      </c>
      <c r="N75" s="511"/>
      <c r="O75" s="460">
        <v>1</v>
      </c>
      <c r="P75" s="449"/>
      <c r="Q75" s="523">
        <f t="shared" si="8"/>
        <v>1100</v>
      </c>
      <c r="R75" s="501"/>
      <c r="S75" s="515"/>
      <c r="T75" s="504"/>
    </row>
    <row r="76" s="358" customFormat="1" ht="11" spans="1:20">
      <c r="A76" s="381">
        <v>6</v>
      </c>
      <c r="B76" s="511" t="s">
        <v>545</v>
      </c>
      <c r="C76" s="511" t="s">
        <v>545</v>
      </c>
      <c r="D76" s="511" t="s">
        <v>137</v>
      </c>
      <c r="E76" s="414"/>
      <c r="F76" s="381" t="s">
        <v>137</v>
      </c>
      <c r="G76" s="434" t="s">
        <v>546</v>
      </c>
      <c r="H76" s="460" t="s">
        <v>547</v>
      </c>
      <c r="I76" s="408" t="s">
        <v>124</v>
      </c>
      <c r="J76" s="437"/>
      <c r="K76" s="438">
        <v>400</v>
      </c>
      <c r="L76" s="511"/>
      <c r="M76" s="460">
        <v>1</v>
      </c>
      <c r="N76" s="511"/>
      <c r="O76" s="460">
        <v>5</v>
      </c>
      <c r="P76" s="449"/>
      <c r="Q76" s="523">
        <f t="shared" si="8"/>
        <v>2000</v>
      </c>
      <c r="R76" s="501"/>
      <c r="S76" s="515"/>
      <c r="T76" s="504"/>
    </row>
    <row r="77" s="358" customFormat="1" ht="11" spans="1:20">
      <c r="A77" s="381">
        <v>7</v>
      </c>
      <c r="B77" s="511" t="s">
        <v>545</v>
      </c>
      <c r="C77" s="511" t="s">
        <v>545</v>
      </c>
      <c r="D77" s="511" t="s">
        <v>137</v>
      </c>
      <c r="E77" s="414"/>
      <c r="F77" s="381" t="s">
        <v>137</v>
      </c>
      <c r="G77" s="434" t="s">
        <v>546</v>
      </c>
      <c r="H77" s="460" t="s">
        <v>547</v>
      </c>
      <c r="I77" s="408" t="s">
        <v>124</v>
      </c>
      <c r="J77" s="437"/>
      <c r="K77" s="438">
        <v>1200</v>
      </c>
      <c r="L77" s="511"/>
      <c r="M77" s="460">
        <v>1</v>
      </c>
      <c r="N77" s="511"/>
      <c r="O77" s="460">
        <v>1</v>
      </c>
      <c r="P77" s="449"/>
      <c r="Q77" s="523">
        <f t="shared" si="8"/>
        <v>1200</v>
      </c>
      <c r="R77" s="501"/>
      <c r="S77" s="515"/>
      <c r="T77" s="504"/>
    </row>
    <row r="78" s="358" customFormat="1" ht="11" spans="1:20">
      <c r="A78" s="381">
        <v>8</v>
      </c>
      <c r="B78" s="511" t="s">
        <v>545</v>
      </c>
      <c r="C78" s="511" t="s">
        <v>545</v>
      </c>
      <c r="D78" s="511" t="s">
        <v>137</v>
      </c>
      <c r="E78" s="414"/>
      <c r="F78" s="381" t="s">
        <v>137</v>
      </c>
      <c r="G78" s="434" t="s">
        <v>546</v>
      </c>
      <c r="H78" s="460" t="s">
        <v>547</v>
      </c>
      <c r="I78" s="408" t="s">
        <v>124</v>
      </c>
      <c r="J78" s="437"/>
      <c r="K78" s="438">
        <v>400</v>
      </c>
      <c r="L78" s="511"/>
      <c r="M78" s="460">
        <v>1</v>
      </c>
      <c r="N78" s="511"/>
      <c r="O78" s="460">
        <v>3</v>
      </c>
      <c r="P78" s="449"/>
      <c r="Q78" s="523">
        <f t="shared" si="8"/>
        <v>1200</v>
      </c>
      <c r="R78" s="501"/>
      <c r="S78" s="515"/>
      <c r="T78" s="504"/>
    </row>
    <row r="79" s="358" customFormat="1" ht="11" spans="1:20">
      <c r="A79" s="381">
        <v>9</v>
      </c>
      <c r="B79" s="511" t="s">
        <v>545</v>
      </c>
      <c r="C79" s="511" t="s">
        <v>545</v>
      </c>
      <c r="D79" s="511" t="s">
        <v>137</v>
      </c>
      <c r="E79" s="414"/>
      <c r="F79" s="381" t="s">
        <v>137</v>
      </c>
      <c r="G79" s="434" t="s">
        <v>546</v>
      </c>
      <c r="H79" s="460" t="s">
        <v>549</v>
      </c>
      <c r="I79" s="408" t="s">
        <v>124</v>
      </c>
      <c r="J79" s="437"/>
      <c r="K79" s="438">
        <v>700</v>
      </c>
      <c r="L79" s="511"/>
      <c r="M79" s="460">
        <v>3</v>
      </c>
      <c r="N79" s="511"/>
      <c r="O79" s="460">
        <v>6</v>
      </c>
      <c r="P79" s="449"/>
      <c r="Q79" s="523">
        <f t="shared" si="8"/>
        <v>12600</v>
      </c>
      <c r="R79" s="501"/>
      <c r="S79" s="515"/>
      <c r="T79" s="504"/>
    </row>
    <row r="80" s="358" customFormat="1" ht="11" spans="1:20">
      <c r="A80" s="381">
        <v>10</v>
      </c>
      <c r="B80" s="511" t="s">
        <v>545</v>
      </c>
      <c r="C80" s="511" t="s">
        <v>545</v>
      </c>
      <c r="D80" s="511" t="s">
        <v>137</v>
      </c>
      <c r="E80" s="414"/>
      <c r="F80" s="381" t="s">
        <v>137</v>
      </c>
      <c r="G80" s="434" t="s">
        <v>546</v>
      </c>
      <c r="H80" s="460" t="s">
        <v>549</v>
      </c>
      <c r="I80" s="408" t="s">
        <v>124</v>
      </c>
      <c r="J80" s="437"/>
      <c r="K80" s="438">
        <v>1100</v>
      </c>
      <c r="L80" s="511"/>
      <c r="M80" s="460">
        <v>3</v>
      </c>
      <c r="N80" s="511"/>
      <c r="O80" s="460">
        <v>1</v>
      </c>
      <c r="P80" s="449"/>
      <c r="Q80" s="523">
        <f t="shared" si="8"/>
        <v>3300</v>
      </c>
      <c r="R80" s="501"/>
      <c r="S80" s="515"/>
      <c r="T80" s="504"/>
    </row>
    <row r="81" s="358" customFormat="1" ht="11" spans="1:20">
      <c r="A81" s="381">
        <v>11</v>
      </c>
      <c r="B81" s="511" t="s">
        <v>545</v>
      </c>
      <c r="C81" s="511" t="s">
        <v>545</v>
      </c>
      <c r="D81" s="511" t="s">
        <v>137</v>
      </c>
      <c r="E81" s="414"/>
      <c r="F81" s="381" t="s">
        <v>137</v>
      </c>
      <c r="G81" s="434" t="s">
        <v>546</v>
      </c>
      <c r="H81" s="460" t="s">
        <v>550</v>
      </c>
      <c r="I81" s="408" t="s">
        <v>124</v>
      </c>
      <c r="J81" s="437"/>
      <c r="K81" s="438">
        <v>700</v>
      </c>
      <c r="L81" s="511"/>
      <c r="M81" s="460">
        <v>2</v>
      </c>
      <c r="N81" s="511"/>
      <c r="O81" s="460">
        <v>4</v>
      </c>
      <c r="P81" s="449"/>
      <c r="Q81" s="523">
        <f t="shared" si="8"/>
        <v>5600</v>
      </c>
      <c r="R81" s="501"/>
      <c r="S81" s="515"/>
      <c r="T81" s="504"/>
    </row>
    <row r="82" s="358" customFormat="1" ht="11" spans="1:20">
      <c r="A82" s="381">
        <v>12</v>
      </c>
      <c r="B82" s="511" t="s">
        <v>545</v>
      </c>
      <c r="C82" s="511" t="s">
        <v>545</v>
      </c>
      <c r="D82" s="511" t="s">
        <v>137</v>
      </c>
      <c r="E82" s="414"/>
      <c r="F82" s="381" t="s">
        <v>137</v>
      </c>
      <c r="G82" s="434" t="s">
        <v>546</v>
      </c>
      <c r="H82" s="460" t="s">
        <v>550</v>
      </c>
      <c r="I82" s="408" t="s">
        <v>124</v>
      </c>
      <c r="J82" s="437"/>
      <c r="K82" s="438">
        <v>700</v>
      </c>
      <c r="L82" s="511"/>
      <c r="M82" s="460">
        <v>1</v>
      </c>
      <c r="N82" s="511"/>
      <c r="O82" s="460">
        <v>3</v>
      </c>
      <c r="P82" s="449"/>
      <c r="Q82" s="523">
        <f t="shared" si="8"/>
        <v>2100</v>
      </c>
      <c r="R82" s="501"/>
      <c r="S82" s="515"/>
      <c r="T82" s="504"/>
    </row>
    <row r="83" s="358" customFormat="1" ht="11" spans="1:20">
      <c r="A83" s="381">
        <v>13</v>
      </c>
      <c r="B83" s="511" t="s">
        <v>545</v>
      </c>
      <c r="C83" s="511" t="s">
        <v>545</v>
      </c>
      <c r="D83" s="511" t="s">
        <v>137</v>
      </c>
      <c r="E83" s="414"/>
      <c r="F83" s="381" t="s">
        <v>137</v>
      </c>
      <c r="G83" s="434" t="s">
        <v>546</v>
      </c>
      <c r="H83" s="460" t="s">
        <v>551</v>
      </c>
      <c r="I83" s="408" t="s">
        <v>124</v>
      </c>
      <c r="J83" s="437"/>
      <c r="K83" s="438">
        <v>700</v>
      </c>
      <c r="L83" s="511"/>
      <c r="M83" s="460">
        <v>7</v>
      </c>
      <c r="N83" s="511"/>
      <c r="O83" s="460">
        <v>2</v>
      </c>
      <c r="P83" s="449"/>
      <c r="Q83" s="523">
        <f t="shared" si="8"/>
        <v>9800</v>
      </c>
      <c r="R83" s="501"/>
      <c r="S83" s="515"/>
      <c r="T83" s="504"/>
    </row>
    <row r="84" s="358" customFormat="1" ht="11" spans="1:20">
      <c r="A84" s="381">
        <v>14</v>
      </c>
      <c r="B84" s="511" t="s">
        <v>545</v>
      </c>
      <c r="C84" s="511" t="s">
        <v>545</v>
      </c>
      <c r="D84" s="511" t="s">
        <v>137</v>
      </c>
      <c r="E84" s="414"/>
      <c r="F84" s="381" t="s">
        <v>137</v>
      </c>
      <c r="G84" s="434" t="s">
        <v>546</v>
      </c>
      <c r="H84" s="460" t="s">
        <v>551</v>
      </c>
      <c r="I84" s="408" t="s">
        <v>124</v>
      </c>
      <c r="J84" s="437"/>
      <c r="K84" s="438">
        <v>700</v>
      </c>
      <c r="L84" s="511"/>
      <c r="M84" s="460">
        <v>1</v>
      </c>
      <c r="N84" s="511"/>
      <c r="O84" s="460">
        <v>1</v>
      </c>
      <c r="P84" s="449"/>
      <c r="Q84" s="523">
        <f t="shared" si="8"/>
        <v>700</v>
      </c>
      <c r="R84" s="501"/>
      <c r="S84" s="515"/>
      <c r="T84" s="504"/>
    </row>
    <row r="85" s="358" customFormat="1" ht="11" spans="1:20">
      <c r="A85" s="381">
        <v>15</v>
      </c>
      <c r="B85" s="511" t="s">
        <v>545</v>
      </c>
      <c r="C85" s="511" t="s">
        <v>545</v>
      </c>
      <c r="D85" s="511" t="s">
        <v>137</v>
      </c>
      <c r="E85" s="414"/>
      <c r="F85" s="381" t="s">
        <v>137</v>
      </c>
      <c r="G85" s="434" t="s">
        <v>546</v>
      </c>
      <c r="H85" s="460" t="s">
        <v>552</v>
      </c>
      <c r="I85" s="408" t="s">
        <v>124</v>
      </c>
      <c r="J85" s="437"/>
      <c r="K85" s="438">
        <v>300</v>
      </c>
      <c r="L85" s="511"/>
      <c r="M85" s="460">
        <v>1</v>
      </c>
      <c r="N85" s="511"/>
      <c r="O85" s="460">
        <v>3</v>
      </c>
      <c r="P85" s="449"/>
      <c r="Q85" s="523">
        <f t="shared" si="8"/>
        <v>900</v>
      </c>
      <c r="R85" s="501"/>
      <c r="S85" s="515"/>
      <c r="T85" s="504"/>
    </row>
    <row r="86" s="358" customFormat="1" ht="11" spans="1:20">
      <c r="A86" s="381">
        <v>16</v>
      </c>
      <c r="B86" s="511" t="s">
        <v>545</v>
      </c>
      <c r="C86" s="511" t="s">
        <v>545</v>
      </c>
      <c r="D86" s="511" t="s">
        <v>137</v>
      </c>
      <c r="E86" s="414"/>
      <c r="F86" s="381" t="s">
        <v>137</v>
      </c>
      <c r="G86" s="434" t="s">
        <v>546</v>
      </c>
      <c r="H86" s="460" t="s">
        <v>552</v>
      </c>
      <c r="I86" s="408" t="s">
        <v>124</v>
      </c>
      <c r="J86" s="437"/>
      <c r="K86" s="438">
        <v>300</v>
      </c>
      <c r="L86" s="511"/>
      <c r="M86" s="460">
        <v>1</v>
      </c>
      <c r="N86" s="511"/>
      <c r="O86" s="460">
        <v>2</v>
      </c>
      <c r="P86" s="449"/>
      <c r="Q86" s="523">
        <f t="shared" si="8"/>
        <v>600</v>
      </c>
      <c r="R86" s="501"/>
      <c r="S86" s="515"/>
      <c r="T86" s="504"/>
    </row>
    <row r="87" s="358" customFormat="1" ht="11" spans="1:20">
      <c r="A87" s="381">
        <v>17</v>
      </c>
      <c r="B87" s="511" t="s">
        <v>545</v>
      </c>
      <c r="C87" s="511" t="s">
        <v>545</v>
      </c>
      <c r="D87" s="511" t="s">
        <v>137</v>
      </c>
      <c r="E87" s="414"/>
      <c r="F87" s="381" t="s">
        <v>137</v>
      </c>
      <c r="G87" s="434" t="s">
        <v>546</v>
      </c>
      <c r="H87" s="460" t="s">
        <v>552</v>
      </c>
      <c r="I87" s="408" t="s">
        <v>124</v>
      </c>
      <c r="J87" s="437"/>
      <c r="K87" s="438">
        <v>1200</v>
      </c>
      <c r="L87" s="511"/>
      <c r="M87" s="460">
        <v>1</v>
      </c>
      <c r="N87" s="511"/>
      <c r="O87" s="460">
        <v>1</v>
      </c>
      <c r="P87" s="449"/>
      <c r="Q87" s="523">
        <f t="shared" si="8"/>
        <v>1200</v>
      </c>
      <c r="R87" s="501"/>
      <c r="S87" s="515"/>
      <c r="T87" s="504"/>
    </row>
    <row r="88" s="358" customFormat="1" ht="21" spans="1:20">
      <c r="A88" s="381">
        <v>18</v>
      </c>
      <c r="B88" s="511" t="s">
        <v>553</v>
      </c>
      <c r="C88" s="511" t="s">
        <v>553</v>
      </c>
      <c r="D88" s="511" t="s">
        <v>137</v>
      </c>
      <c r="E88" s="414"/>
      <c r="F88" s="381" t="s">
        <v>137</v>
      </c>
      <c r="G88" s="434" t="s">
        <v>546</v>
      </c>
      <c r="H88" s="460" t="s">
        <v>554</v>
      </c>
      <c r="I88" s="408" t="s">
        <v>124</v>
      </c>
      <c r="J88" s="437"/>
      <c r="K88" s="438">
        <v>1400</v>
      </c>
      <c r="L88" s="511"/>
      <c r="M88" s="460">
        <v>2</v>
      </c>
      <c r="N88" s="511"/>
      <c r="O88" s="460">
        <v>1</v>
      </c>
      <c r="P88" s="449"/>
      <c r="Q88" s="523">
        <f t="shared" si="8"/>
        <v>2800</v>
      </c>
      <c r="R88" s="501"/>
      <c r="S88" s="515"/>
      <c r="T88" s="504"/>
    </row>
    <row r="89" s="358" customFormat="1" ht="21" spans="1:20">
      <c r="A89" s="381">
        <v>19</v>
      </c>
      <c r="B89" s="511" t="s">
        <v>553</v>
      </c>
      <c r="C89" s="511" t="s">
        <v>553</v>
      </c>
      <c r="D89" s="511" t="s">
        <v>137</v>
      </c>
      <c r="E89" s="414"/>
      <c r="F89" s="381" t="s">
        <v>137</v>
      </c>
      <c r="G89" s="434" t="s">
        <v>546</v>
      </c>
      <c r="H89" s="460" t="s">
        <v>555</v>
      </c>
      <c r="I89" s="408" t="s">
        <v>124</v>
      </c>
      <c r="J89" s="437"/>
      <c r="K89" s="438">
        <v>1400</v>
      </c>
      <c r="L89" s="511"/>
      <c r="M89" s="460">
        <v>2</v>
      </c>
      <c r="N89" s="511"/>
      <c r="O89" s="460">
        <v>1</v>
      </c>
      <c r="P89" s="449"/>
      <c r="Q89" s="523">
        <f t="shared" si="8"/>
        <v>2800</v>
      </c>
      <c r="R89" s="501"/>
      <c r="S89" s="515"/>
      <c r="T89" s="504"/>
    </row>
    <row r="90" s="358" customFormat="1" ht="21" spans="1:20">
      <c r="A90" s="381">
        <v>20</v>
      </c>
      <c r="B90" s="511" t="s">
        <v>553</v>
      </c>
      <c r="C90" s="511" t="s">
        <v>553</v>
      </c>
      <c r="D90" s="511" t="s">
        <v>137</v>
      </c>
      <c r="E90" s="414"/>
      <c r="F90" s="381" t="s">
        <v>137</v>
      </c>
      <c r="G90" s="434" t="s">
        <v>546</v>
      </c>
      <c r="H90" s="460" t="s">
        <v>556</v>
      </c>
      <c r="I90" s="408" t="s">
        <v>124</v>
      </c>
      <c r="J90" s="437"/>
      <c r="K90" s="438">
        <v>1100</v>
      </c>
      <c r="L90" s="511"/>
      <c r="M90" s="460">
        <v>20</v>
      </c>
      <c r="N90" s="511"/>
      <c r="O90" s="460">
        <v>1</v>
      </c>
      <c r="P90" s="449"/>
      <c r="Q90" s="523">
        <f t="shared" si="8"/>
        <v>22000</v>
      </c>
      <c r="R90" s="501"/>
      <c r="S90" s="515"/>
      <c r="T90" s="504"/>
    </row>
    <row r="91" s="358" customFormat="1" ht="21" spans="1:20">
      <c r="A91" s="381">
        <v>21</v>
      </c>
      <c r="B91" s="511" t="s">
        <v>553</v>
      </c>
      <c r="C91" s="511" t="s">
        <v>553</v>
      </c>
      <c r="D91" s="511" t="s">
        <v>137</v>
      </c>
      <c r="E91" s="414"/>
      <c r="F91" s="381" t="s">
        <v>137</v>
      </c>
      <c r="G91" s="434" t="s">
        <v>546</v>
      </c>
      <c r="H91" s="460" t="s">
        <v>557</v>
      </c>
      <c r="I91" s="408" t="s">
        <v>124</v>
      </c>
      <c r="J91" s="437"/>
      <c r="K91" s="438">
        <v>1200</v>
      </c>
      <c r="L91" s="511"/>
      <c r="M91" s="460">
        <v>2</v>
      </c>
      <c r="N91" s="511"/>
      <c r="O91" s="460">
        <v>1</v>
      </c>
      <c r="P91" s="449"/>
      <c r="Q91" s="523">
        <f t="shared" si="8"/>
        <v>2400</v>
      </c>
      <c r="R91" s="501"/>
      <c r="S91" s="515"/>
      <c r="T91" s="504"/>
    </row>
    <row r="92" s="358" customFormat="1" ht="21" spans="1:20">
      <c r="A92" s="381">
        <v>22</v>
      </c>
      <c r="B92" s="511" t="s">
        <v>553</v>
      </c>
      <c r="C92" s="511" t="s">
        <v>553</v>
      </c>
      <c r="D92" s="511" t="s">
        <v>137</v>
      </c>
      <c r="E92" s="414"/>
      <c r="F92" s="381" t="s">
        <v>137</v>
      </c>
      <c r="G92" s="434" t="s">
        <v>546</v>
      </c>
      <c r="H92" s="460" t="s">
        <v>557</v>
      </c>
      <c r="I92" s="408" t="s">
        <v>124</v>
      </c>
      <c r="J92" s="437"/>
      <c r="K92" s="438">
        <v>1100</v>
      </c>
      <c r="L92" s="511"/>
      <c r="M92" s="460">
        <v>3</v>
      </c>
      <c r="N92" s="511"/>
      <c r="O92" s="460">
        <v>1</v>
      </c>
      <c r="P92" s="449"/>
      <c r="Q92" s="523">
        <f t="shared" si="8"/>
        <v>3300</v>
      </c>
      <c r="R92" s="501"/>
      <c r="S92" s="515"/>
      <c r="T92" s="504"/>
    </row>
    <row r="93" s="358" customFormat="1" ht="21" spans="1:20">
      <c r="A93" s="381">
        <v>23</v>
      </c>
      <c r="B93" s="511" t="s">
        <v>553</v>
      </c>
      <c r="C93" s="511" t="s">
        <v>553</v>
      </c>
      <c r="D93" s="511" t="s">
        <v>137</v>
      </c>
      <c r="E93" s="414"/>
      <c r="F93" s="381" t="s">
        <v>137</v>
      </c>
      <c r="G93" s="434" t="s">
        <v>546</v>
      </c>
      <c r="H93" s="460" t="s">
        <v>558</v>
      </c>
      <c r="I93" s="408" t="s">
        <v>124</v>
      </c>
      <c r="J93" s="437"/>
      <c r="K93" s="438">
        <v>1800</v>
      </c>
      <c r="L93" s="511"/>
      <c r="M93" s="460">
        <v>11</v>
      </c>
      <c r="N93" s="511"/>
      <c r="O93" s="460">
        <v>1</v>
      </c>
      <c r="P93" s="449"/>
      <c r="Q93" s="523">
        <f t="shared" si="8"/>
        <v>19800</v>
      </c>
      <c r="R93" s="501"/>
      <c r="S93" s="515"/>
      <c r="T93" s="504"/>
    </row>
    <row r="94" s="358" customFormat="1" ht="21" spans="1:20">
      <c r="A94" s="381">
        <v>24</v>
      </c>
      <c r="B94" s="511" t="s">
        <v>553</v>
      </c>
      <c r="C94" s="511" t="s">
        <v>553</v>
      </c>
      <c r="D94" s="511" t="s">
        <v>137</v>
      </c>
      <c r="E94" s="414"/>
      <c r="F94" s="381" t="s">
        <v>137</v>
      </c>
      <c r="G94" s="434" t="s">
        <v>546</v>
      </c>
      <c r="H94" s="460" t="s">
        <v>558</v>
      </c>
      <c r="I94" s="408" t="s">
        <v>124</v>
      </c>
      <c r="J94" s="437"/>
      <c r="K94" s="438">
        <v>1400</v>
      </c>
      <c r="L94" s="511"/>
      <c r="M94" s="460">
        <v>2</v>
      </c>
      <c r="N94" s="511"/>
      <c r="O94" s="460">
        <v>1</v>
      </c>
      <c r="P94" s="449"/>
      <c r="Q94" s="523">
        <f t="shared" si="8"/>
        <v>2800</v>
      </c>
      <c r="R94" s="501"/>
      <c r="S94" s="515"/>
      <c r="T94" s="504"/>
    </row>
    <row r="95" s="358" customFormat="1" ht="21" spans="1:20">
      <c r="A95" s="381">
        <v>25</v>
      </c>
      <c r="B95" s="511" t="s">
        <v>553</v>
      </c>
      <c r="C95" s="511" t="s">
        <v>553</v>
      </c>
      <c r="D95" s="511" t="s">
        <v>137</v>
      </c>
      <c r="E95" s="414"/>
      <c r="F95" s="381" t="s">
        <v>137</v>
      </c>
      <c r="G95" s="434" t="s">
        <v>546</v>
      </c>
      <c r="H95" s="460" t="s">
        <v>559</v>
      </c>
      <c r="I95" s="408" t="s">
        <v>124</v>
      </c>
      <c r="J95" s="437"/>
      <c r="K95" s="438">
        <v>2000</v>
      </c>
      <c r="L95" s="511"/>
      <c r="M95" s="460">
        <v>10</v>
      </c>
      <c r="N95" s="511"/>
      <c r="O95" s="460">
        <v>1</v>
      </c>
      <c r="P95" s="449"/>
      <c r="Q95" s="523">
        <f t="shared" si="8"/>
        <v>20000</v>
      </c>
      <c r="R95" s="501"/>
      <c r="S95" s="515"/>
      <c r="T95" s="504"/>
    </row>
    <row r="96" s="358" customFormat="1" ht="21" spans="1:20">
      <c r="A96" s="381">
        <v>26</v>
      </c>
      <c r="B96" s="511" t="s">
        <v>553</v>
      </c>
      <c r="C96" s="511" t="s">
        <v>553</v>
      </c>
      <c r="D96" s="511" t="s">
        <v>137</v>
      </c>
      <c r="E96" s="414"/>
      <c r="F96" s="381" t="s">
        <v>137</v>
      </c>
      <c r="G96" s="434" t="s">
        <v>546</v>
      </c>
      <c r="H96" s="460" t="s">
        <v>560</v>
      </c>
      <c r="I96" s="408" t="s">
        <v>124</v>
      </c>
      <c r="J96" s="437"/>
      <c r="K96" s="438">
        <v>1100</v>
      </c>
      <c r="L96" s="511"/>
      <c r="M96" s="460">
        <v>21</v>
      </c>
      <c r="N96" s="511"/>
      <c r="O96" s="460">
        <v>1</v>
      </c>
      <c r="P96" s="449"/>
      <c r="Q96" s="523">
        <f t="shared" si="8"/>
        <v>23100</v>
      </c>
      <c r="R96" s="501"/>
      <c r="S96" s="515"/>
      <c r="T96" s="504"/>
    </row>
    <row r="97" s="358" customFormat="1" ht="21" spans="1:20">
      <c r="A97" s="381">
        <v>27</v>
      </c>
      <c r="B97" s="511" t="s">
        <v>553</v>
      </c>
      <c r="C97" s="511" t="s">
        <v>553</v>
      </c>
      <c r="D97" s="511" t="s">
        <v>137</v>
      </c>
      <c r="E97" s="414"/>
      <c r="F97" s="381" t="s">
        <v>137</v>
      </c>
      <c r="G97" s="434" t="s">
        <v>546</v>
      </c>
      <c r="H97" s="460" t="s">
        <v>561</v>
      </c>
      <c r="I97" s="408" t="s">
        <v>124</v>
      </c>
      <c r="J97" s="437"/>
      <c r="K97" s="438">
        <v>1200</v>
      </c>
      <c r="L97" s="511"/>
      <c r="M97" s="460">
        <v>2</v>
      </c>
      <c r="N97" s="511"/>
      <c r="O97" s="460">
        <v>1</v>
      </c>
      <c r="P97" s="449"/>
      <c r="Q97" s="523">
        <f t="shared" si="8"/>
        <v>2400</v>
      </c>
      <c r="R97" s="501"/>
      <c r="S97" s="515"/>
      <c r="T97" s="504"/>
    </row>
    <row r="98" s="358" customFormat="1" ht="21" spans="1:20">
      <c r="A98" s="381">
        <v>28</v>
      </c>
      <c r="B98" s="511" t="s">
        <v>553</v>
      </c>
      <c r="C98" s="511" t="s">
        <v>553</v>
      </c>
      <c r="D98" s="511" t="s">
        <v>137</v>
      </c>
      <c r="E98" s="414"/>
      <c r="F98" s="381" t="s">
        <v>137</v>
      </c>
      <c r="G98" s="434" t="s">
        <v>546</v>
      </c>
      <c r="H98" s="460" t="s">
        <v>561</v>
      </c>
      <c r="I98" s="408" t="s">
        <v>124</v>
      </c>
      <c r="J98" s="437"/>
      <c r="K98" s="438">
        <v>1100</v>
      </c>
      <c r="L98" s="511"/>
      <c r="M98" s="460">
        <v>3</v>
      </c>
      <c r="N98" s="511"/>
      <c r="O98" s="460">
        <v>1</v>
      </c>
      <c r="P98" s="449"/>
      <c r="Q98" s="523">
        <f t="shared" si="8"/>
        <v>3300</v>
      </c>
      <c r="R98" s="501"/>
      <c r="S98" s="515"/>
      <c r="T98" s="504"/>
    </row>
    <row r="99" s="358" customFormat="1" ht="21" spans="1:20">
      <c r="A99" s="381">
        <v>29</v>
      </c>
      <c r="B99" s="511" t="s">
        <v>553</v>
      </c>
      <c r="C99" s="511" t="s">
        <v>553</v>
      </c>
      <c r="D99" s="511" t="s">
        <v>137</v>
      </c>
      <c r="E99" s="414"/>
      <c r="F99" s="381" t="s">
        <v>137</v>
      </c>
      <c r="G99" s="434" t="s">
        <v>546</v>
      </c>
      <c r="H99" s="460" t="s">
        <v>562</v>
      </c>
      <c r="I99" s="408" t="s">
        <v>124</v>
      </c>
      <c r="J99" s="437"/>
      <c r="K99" s="438">
        <v>1800</v>
      </c>
      <c r="L99" s="511"/>
      <c r="M99" s="460">
        <v>11</v>
      </c>
      <c r="N99" s="511"/>
      <c r="O99" s="460">
        <v>1</v>
      </c>
      <c r="P99" s="449"/>
      <c r="Q99" s="523">
        <f t="shared" si="8"/>
        <v>19800</v>
      </c>
      <c r="R99" s="501"/>
      <c r="S99" s="515"/>
      <c r="T99" s="504"/>
    </row>
    <row r="100" s="358" customFormat="1" ht="21" spans="1:20">
      <c r="A100" s="381">
        <v>30</v>
      </c>
      <c r="B100" s="511" t="s">
        <v>553</v>
      </c>
      <c r="C100" s="511" t="s">
        <v>553</v>
      </c>
      <c r="D100" s="511" t="s">
        <v>137</v>
      </c>
      <c r="E100" s="414"/>
      <c r="F100" s="381" t="s">
        <v>137</v>
      </c>
      <c r="G100" s="434" t="s">
        <v>546</v>
      </c>
      <c r="H100" s="460" t="s">
        <v>562</v>
      </c>
      <c r="I100" s="408" t="s">
        <v>124</v>
      </c>
      <c r="J100" s="437"/>
      <c r="K100" s="438">
        <v>1400</v>
      </c>
      <c r="L100" s="511"/>
      <c r="M100" s="460">
        <v>2</v>
      </c>
      <c r="N100" s="511"/>
      <c r="O100" s="460">
        <v>1</v>
      </c>
      <c r="P100" s="449"/>
      <c r="Q100" s="523">
        <f t="shared" si="8"/>
        <v>2800</v>
      </c>
      <c r="R100" s="501"/>
      <c r="S100" s="515"/>
      <c r="T100" s="504"/>
    </row>
    <row r="101" s="358" customFormat="1" ht="21" spans="1:20">
      <c r="A101" s="381">
        <v>31</v>
      </c>
      <c r="B101" s="511" t="s">
        <v>553</v>
      </c>
      <c r="C101" s="511" t="s">
        <v>553</v>
      </c>
      <c r="D101" s="511" t="s">
        <v>137</v>
      </c>
      <c r="E101" s="414"/>
      <c r="F101" s="381" t="s">
        <v>137</v>
      </c>
      <c r="G101" s="434" t="s">
        <v>546</v>
      </c>
      <c r="H101" s="460" t="s">
        <v>563</v>
      </c>
      <c r="I101" s="408" t="s">
        <v>124</v>
      </c>
      <c r="J101" s="437"/>
      <c r="K101" s="438">
        <v>2000</v>
      </c>
      <c r="L101" s="511"/>
      <c r="M101" s="460">
        <v>11</v>
      </c>
      <c r="N101" s="511"/>
      <c r="O101" s="460">
        <v>1</v>
      </c>
      <c r="P101" s="449"/>
      <c r="Q101" s="523">
        <f t="shared" si="8"/>
        <v>22000</v>
      </c>
      <c r="R101" s="501"/>
      <c r="S101" s="515"/>
      <c r="T101" s="504"/>
    </row>
    <row r="102" s="358" customFormat="1" ht="21" spans="1:20">
      <c r="A102" s="381">
        <v>32</v>
      </c>
      <c r="B102" s="511" t="s">
        <v>553</v>
      </c>
      <c r="C102" s="511" t="s">
        <v>553</v>
      </c>
      <c r="D102" s="511" t="s">
        <v>137</v>
      </c>
      <c r="E102" s="414"/>
      <c r="F102" s="381" t="s">
        <v>137</v>
      </c>
      <c r="G102" s="434" t="s">
        <v>546</v>
      </c>
      <c r="H102" s="460" t="s">
        <v>564</v>
      </c>
      <c r="I102" s="408" t="s">
        <v>124</v>
      </c>
      <c r="J102" s="437"/>
      <c r="K102" s="438">
        <v>1100</v>
      </c>
      <c r="L102" s="511"/>
      <c r="M102" s="460">
        <v>2</v>
      </c>
      <c r="N102" s="511"/>
      <c r="O102" s="460">
        <v>1</v>
      </c>
      <c r="P102" s="449"/>
      <c r="Q102" s="523">
        <f t="shared" si="8"/>
        <v>2200</v>
      </c>
      <c r="R102" s="501"/>
      <c r="S102" s="515"/>
      <c r="T102" s="504"/>
    </row>
    <row r="103" s="358" customFormat="1" ht="21" spans="1:20">
      <c r="A103" s="381">
        <v>33</v>
      </c>
      <c r="B103" s="511" t="s">
        <v>553</v>
      </c>
      <c r="C103" s="511" t="s">
        <v>553</v>
      </c>
      <c r="D103" s="511" t="s">
        <v>137</v>
      </c>
      <c r="E103" s="414"/>
      <c r="F103" s="381" t="s">
        <v>137</v>
      </c>
      <c r="G103" s="434" t="s">
        <v>546</v>
      </c>
      <c r="H103" s="460" t="s">
        <v>565</v>
      </c>
      <c r="I103" s="408" t="s">
        <v>124</v>
      </c>
      <c r="J103" s="437"/>
      <c r="K103" s="438">
        <v>1800</v>
      </c>
      <c r="L103" s="511"/>
      <c r="M103" s="460">
        <v>3</v>
      </c>
      <c r="N103" s="511"/>
      <c r="O103" s="460">
        <v>1</v>
      </c>
      <c r="P103" s="449"/>
      <c r="Q103" s="523">
        <f t="shared" si="8"/>
        <v>5400</v>
      </c>
      <c r="R103" s="501"/>
      <c r="S103" s="515"/>
      <c r="T103" s="504"/>
    </row>
    <row r="104" s="358" customFormat="1" ht="21" spans="1:20">
      <c r="A104" s="381">
        <v>34</v>
      </c>
      <c r="B104" s="511" t="s">
        <v>553</v>
      </c>
      <c r="C104" s="511" t="s">
        <v>553</v>
      </c>
      <c r="D104" s="511" t="s">
        <v>137</v>
      </c>
      <c r="E104" s="414"/>
      <c r="F104" s="381" t="s">
        <v>137</v>
      </c>
      <c r="G104" s="434" t="s">
        <v>546</v>
      </c>
      <c r="H104" s="460" t="s">
        <v>565</v>
      </c>
      <c r="I104" s="408" t="s">
        <v>124</v>
      </c>
      <c r="J104" s="437"/>
      <c r="K104" s="438">
        <v>1400</v>
      </c>
      <c r="L104" s="511"/>
      <c r="M104" s="460">
        <v>2</v>
      </c>
      <c r="N104" s="511"/>
      <c r="O104" s="460">
        <v>1</v>
      </c>
      <c r="P104" s="449"/>
      <c r="Q104" s="523">
        <f t="shared" si="8"/>
        <v>2800</v>
      </c>
      <c r="R104" s="501"/>
      <c r="S104" s="515"/>
      <c r="T104" s="505"/>
    </row>
    <row r="105" s="358" customFormat="1" ht="11" spans="1:20">
      <c r="A105" s="381">
        <v>35</v>
      </c>
      <c r="B105" s="396" t="s">
        <v>566</v>
      </c>
      <c r="C105" s="396" t="s">
        <v>566</v>
      </c>
      <c r="D105" s="396" t="s">
        <v>174</v>
      </c>
      <c r="E105" s="414"/>
      <c r="F105" s="396" t="s">
        <v>174</v>
      </c>
      <c r="G105" s="434" t="s">
        <v>546</v>
      </c>
      <c r="H105" s="460" t="s">
        <v>567</v>
      </c>
      <c r="I105" s="408" t="s">
        <v>124</v>
      </c>
      <c r="J105" s="437"/>
      <c r="K105" s="438">
        <v>198</v>
      </c>
      <c r="L105" s="396"/>
      <c r="M105" s="460">
        <v>50</v>
      </c>
      <c r="N105" s="396"/>
      <c r="O105" s="460">
        <v>1</v>
      </c>
      <c r="P105" s="449"/>
      <c r="Q105" s="523">
        <f t="shared" si="8"/>
        <v>9900</v>
      </c>
      <c r="R105" s="501"/>
      <c r="S105" s="502"/>
      <c r="T105" s="503" t="s">
        <v>568</v>
      </c>
    </row>
    <row r="106" s="358" customFormat="1" ht="11" spans="1:20">
      <c r="A106" s="381">
        <v>36</v>
      </c>
      <c r="B106" s="396" t="s">
        <v>566</v>
      </c>
      <c r="C106" s="396" t="s">
        <v>566</v>
      </c>
      <c r="D106" s="396" t="s">
        <v>174</v>
      </c>
      <c r="E106" s="414"/>
      <c r="F106" s="396" t="s">
        <v>174</v>
      </c>
      <c r="G106" s="434" t="s">
        <v>546</v>
      </c>
      <c r="H106" s="460" t="s">
        <v>569</v>
      </c>
      <c r="I106" s="408" t="s">
        <v>124</v>
      </c>
      <c r="J106" s="437"/>
      <c r="K106" s="438">
        <v>298</v>
      </c>
      <c r="L106" s="396"/>
      <c r="M106" s="460">
        <v>50</v>
      </c>
      <c r="N106" s="396"/>
      <c r="O106" s="460">
        <v>1</v>
      </c>
      <c r="P106" s="449"/>
      <c r="Q106" s="523">
        <f t="shared" si="8"/>
        <v>14900</v>
      </c>
      <c r="R106" s="501"/>
      <c r="S106" s="502"/>
      <c r="T106" s="504"/>
    </row>
    <row r="107" s="358" customFormat="1" ht="11" spans="1:20">
      <c r="A107" s="381">
        <v>37</v>
      </c>
      <c r="B107" s="396" t="s">
        <v>566</v>
      </c>
      <c r="C107" s="396" t="s">
        <v>566</v>
      </c>
      <c r="D107" s="396" t="s">
        <v>174</v>
      </c>
      <c r="E107" s="414"/>
      <c r="F107" s="396" t="s">
        <v>174</v>
      </c>
      <c r="G107" s="434" t="s">
        <v>546</v>
      </c>
      <c r="H107" s="460" t="s">
        <v>570</v>
      </c>
      <c r="I107" s="408" t="s">
        <v>124</v>
      </c>
      <c r="J107" s="437"/>
      <c r="K107" s="438">
        <v>198</v>
      </c>
      <c r="L107" s="396"/>
      <c r="M107" s="460">
        <v>40</v>
      </c>
      <c r="N107" s="396"/>
      <c r="O107" s="460">
        <v>1</v>
      </c>
      <c r="P107" s="449"/>
      <c r="Q107" s="523">
        <f t="shared" si="8"/>
        <v>7920</v>
      </c>
      <c r="R107" s="501"/>
      <c r="S107" s="502"/>
      <c r="T107" s="504"/>
    </row>
    <row r="108" s="358" customFormat="1" ht="11" spans="1:20">
      <c r="A108" s="381">
        <v>38</v>
      </c>
      <c r="B108" s="396" t="s">
        <v>566</v>
      </c>
      <c r="C108" s="396" t="s">
        <v>566</v>
      </c>
      <c r="D108" s="396" t="s">
        <v>174</v>
      </c>
      <c r="E108" s="414"/>
      <c r="F108" s="396" t="s">
        <v>174</v>
      </c>
      <c r="G108" s="434" t="s">
        <v>546</v>
      </c>
      <c r="H108" s="460" t="s">
        <v>571</v>
      </c>
      <c r="I108" s="408" t="s">
        <v>124</v>
      </c>
      <c r="J108" s="437"/>
      <c r="K108" s="438">
        <v>298</v>
      </c>
      <c r="L108" s="396"/>
      <c r="M108" s="460">
        <v>40</v>
      </c>
      <c r="N108" s="396"/>
      <c r="O108" s="460">
        <v>1</v>
      </c>
      <c r="P108" s="449"/>
      <c r="Q108" s="523">
        <f t="shared" si="8"/>
        <v>11920</v>
      </c>
      <c r="R108" s="501"/>
      <c r="S108" s="502"/>
      <c r="T108" s="504"/>
    </row>
    <row r="109" s="358" customFormat="1" ht="11" spans="1:20">
      <c r="A109" s="381">
        <v>39</v>
      </c>
      <c r="B109" s="396" t="s">
        <v>566</v>
      </c>
      <c r="C109" s="396" t="s">
        <v>174</v>
      </c>
      <c r="D109" s="396" t="s">
        <v>174</v>
      </c>
      <c r="E109" s="414"/>
      <c r="F109" s="396" t="s">
        <v>174</v>
      </c>
      <c r="G109" s="434" t="s">
        <v>546</v>
      </c>
      <c r="H109" s="460" t="s">
        <v>572</v>
      </c>
      <c r="I109" s="408" t="s">
        <v>124</v>
      </c>
      <c r="J109" s="437"/>
      <c r="K109" s="438">
        <v>2808</v>
      </c>
      <c r="L109" s="396"/>
      <c r="M109" s="460">
        <v>1</v>
      </c>
      <c r="N109" s="396"/>
      <c r="O109" s="460">
        <v>1</v>
      </c>
      <c r="P109" s="449"/>
      <c r="Q109" s="523">
        <f t="shared" si="8"/>
        <v>2808</v>
      </c>
      <c r="R109" s="501"/>
      <c r="S109" s="502"/>
      <c r="T109" s="504"/>
    </row>
    <row r="110" s="358" customFormat="1" ht="11" spans="1:20">
      <c r="A110" s="381">
        <v>40</v>
      </c>
      <c r="B110" s="396" t="s">
        <v>566</v>
      </c>
      <c r="C110" s="396" t="s">
        <v>573</v>
      </c>
      <c r="D110" s="396" t="s">
        <v>573</v>
      </c>
      <c r="E110" s="414"/>
      <c r="F110" s="396" t="s">
        <v>573</v>
      </c>
      <c r="G110" s="434" t="s">
        <v>546</v>
      </c>
      <c r="H110" s="460" t="s">
        <v>574</v>
      </c>
      <c r="I110" s="408" t="s">
        <v>124</v>
      </c>
      <c r="J110" s="437"/>
      <c r="K110" s="438">
        <v>8700</v>
      </c>
      <c r="L110" s="396"/>
      <c r="M110" s="460">
        <v>1</v>
      </c>
      <c r="N110" s="396"/>
      <c r="O110" s="460">
        <v>1</v>
      </c>
      <c r="P110" s="449"/>
      <c r="Q110" s="523">
        <f t="shared" si="8"/>
        <v>8700</v>
      </c>
      <c r="R110" s="501"/>
      <c r="S110" s="502"/>
      <c r="T110" s="504"/>
    </row>
    <row r="111" s="358" customFormat="1" ht="11" spans="1:20">
      <c r="A111" s="381">
        <v>41</v>
      </c>
      <c r="B111" s="396" t="s">
        <v>566</v>
      </c>
      <c r="C111" s="396" t="s">
        <v>174</v>
      </c>
      <c r="D111" s="396" t="s">
        <v>174</v>
      </c>
      <c r="E111" s="414"/>
      <c r="F111" s="396" t="s">
        <v>174</v>
      </c>
      <c r="G111" s="434" t="s">
        <v>546</v>
      </c>
      <c r="H111" s="460" t="s">
        <v>575</v>
      </c>
      <c r="I111" s="408" t="s">
        <v>124</v>
      </c>
      <c r="J111" s="437"/>
      <c r="K111" s="438">
        <v>38</v>
      </c>
      <c r="L111" s="396"/>
      <c r="M111" s="460">
        <v>5</v>
      </c>
      <c r="N111" s="396"/>
      <c r="O111" s="460">
        <v>1</v>
      </c>
      <c r="P111" s="449"/>
      <c r="Q111" s="523">
        <f t="shared" si="8"/>
        <v>190</v>
      </c>
      <c r="R111" s="501"/>
      <c r="S111" s="502"/>
      <c r="T111" s="504"/>
    </row>
    <row r="112" s="358" customFormat="1" ht="11" spans="1:20">
      <c r="A112" s="381">
        <v>42</v>
      </c>
      <c r="B112" s="396" t="s">
        <v>566</v>
      </c>
      <c r="C112" s="396" t="s">
        <v>576</v>
      </c>
      <c r="D112" s="396" t="s">
        <v>576</v>
      </c>
      <c r="E112" s="414"/>
      <c r="F112" s="396" t="s">
        <v>576</v>
      </c>
      <c r="G112" s="434" t="s">
        <v>546</v>
      </c>
      <c r="H112" s="460" t="s">
        <v>577</v>
      </c>
      <c r="I112" s="408" t="s">
        <v>124</v>
      </c>
      <c r="J112" s="437"/>
      <c r="K112" s="438">
        <v>1076</v>
      </c>
      <c r="L112" s="396"/>
      <c r="M112" s="460">
        <v>1</v>
      </c>
      <c r="N112" s="396"/>
      <c r="O112" s="460">
        <v>1</v>
      </c>
      <c r="P112" s="449"/>
      <c r="Q112" s="523">
        <f t="shared" si="8"/>
        <v>1076</v>
      </c>
      <c r="R112" s="501"/>
      <c r="S112" s="502"/>
      <c r="T112" s="504"/>
    </row>
    <row r="113" s="358" customFormat="1" ht="11" spans="1:20">
      <c r="A113" s="381">
        <v>43</v>
      </c>
      <c r="B113" s="396" t="s">
        <v>566</v>
      </c>
      <c r="C113" s="396" t="s">
        <v>576</v>
      </c>
      <c r="D113" s="396" t="s">
        <v>576</v>
      </c>
      <c r="E113" s="414"/>
      <c r="F113" s="396" t="s">
        <v>576</v>
      </c>
      <c r="G113" s="434" t="s">
        <v>546</v>
      </c>
      <c r="H113" s="460" t="s">
        <v>578</v>
      </c>
      <c r="I113" s="408" t="s">
        <v>124</v>
      </c>
      <c r="J113" s="437"/>
      <c r="K113" s="438">
        <v>3.5</v>
      </c>
      <c r="L113" s="396"/>
      <c r="M113" s="460">
        <v>1</v>
      </c>
      <c r="N113" s="396"/>
      <c r="O113" s="460">
        <v>1</v>
      </c>
      <c r="P113" s="449"/>
      <c r="Q113" s="523">
        <f t="shared" si="8"/>
        <v>3.5</v>
      </c>
      <c r="R113" s="501"/>
      <c r="S113" s="502"/>
      <c r="T113" s="504"/>
    </row>
    <row r="114" s="358" customFormat="1" ht="11" spans="1:20">
      <c r="A114" s="381">
        <v>44</v>
      </c>
      <c r="B114" s="396" t="s">
        <v>566</v>
      </c>
      <c r="C114" s="396" t="s">
        <v>576</v>
      </c>
      <c r="D114" s="396" t="s">
        <v>576</v>
      </c>
      <c r="E114" s="414"/>
      <c r="F114" s="396" t="s">
        <v>576</v>
      </c>
      <c r="G114" s="434" t="s">
        <v>546</v>
      </c>
      <c r="H114" s="460" t="s">
        <v>579</v>
      </c>
      <c r="I114" s="408" t="s">
        <v>124</v>
      </c>
      <c r="J114" s="437"/>
      <c r="K114" s="438">
        <v>2774</v>
      </c>
      <c r="L114" s="396"/>
      <c r="M114" s="460">
        <v>1</v>
      </c>
      <c r="N114" s="396"/>
      <c r="O114" s="460">
        <v>1</v>
      </c>
      <c r="P114" s="449"/>
      <c r="Q114" s="523">
        <f t="shared" si="8"/>
        <v>2774</v>
      </c>
      <c r="R114" s="501"/>
      <c r="S114" s="502"/>
      <c r="T114" s="504"/>
    </row>
    <row r="115" s="358" customFormat="1" ht="11" spans="1:20">
      <c r="A115" s="381">
        <v>45</v>
      </c>
      <c r="B115" s="396" t="s">
        <v>566</v>
      </c>
      <c r="C115" s="396" t="s">
        <v>576</v>
      </c>
      <c r="D115" s="396" t="s">
        <v>576</v>
      </c>
      <c r="E115" s="414"/>
      <c r="F115" s="396" t="s">
        <v>576</v>
      </c>
      <c r="G115" s="434" t="s">
        <v>546</v>
      </c>
      <c r="H115" s="460" t="s">
        <v>580</v>
      </c>
      <c r="I115" s="408" t="s">
        <v>124</v>
      </c>
      <c r="J115" s="437"/>
      <c r="K115" s="520">
        <v>108</v>
      </c>
      <c r="L115" s="396"/>
      <c r="M115" s="461">
        <v>53</v>
      </c>
      <c r="N115" s="396"/>
      <c r="O115" s="461">
        <v>1</v>
      </c>
      <c r="P115" s="449"/>
      <c r="Q115" s="523">
        <f t="shared" si="8"/>
        <v>5724</v>
      </c>
      <c r="R115" s="501"/>
      <c r="S115" s="502"/>
      <c r="T115" s="504"/>
    </row>
    <row r="116" s="358" customFormat="1" ht="11" spans="1:20">
      <c r="A116" s="381">
        <v>46</v>
      </c>
      <c r="B116" s="396" t="s">
        <v>566</v>
      </c>
      <c r="C116" s="396" t="s">
        <v>576</v>
      </c>
      <c r="D116" s="396" t="s">
        <v>576</v>
      </c>
      <c r="E116" s="414"/>
      <c r="F116" s="396" t="s">
        <v>576</v>
      </c>
      <c r="G116" s="434" t="s">
        <v>546</v>
      </c>
      <c r="H116" s="460" t="s">
        <v>581</v>
      </c>
      <c r="I116" s="408" t="s">
        <v>124</v>
      </c>
      <c r="J116" s="437"/>
      <c r="K116" s="520">
        <v>68</v>
      </c>
      <c r="L116" s="396"/>
      <c r="M116" s="461">
        <v>37</v>
      </c>
      <c r="N116" s="396"/>
      <c r="O116" s="461">
        <v>1</v>
      </c>
      <c r="P116" s="449"/>
      <c r="Q116" s="523">
        <f t="shared" si="8"/>
        <v>2516</v>
      </c>
      <c r="R116" s="501"/>
      <c r="S116" s="502"/>
      <c r="T116" s="504"/>
    </row>
    <row r="117" s="358" customFormat="1" ht="11" spans="1:20">
      <c r="A117" s="381">
        <v>47</v>
      </c>
      <c r="B117" s="396" t="s">
        <v>566</v>
      </c>
      <c r="C117" s="396" t="s">
        <v>576</v>
      </c>
      <c r="D117" s="396" t="s">
        <v>576</v>
      </c>
      <c r="E117" s="414"/>
      <c r="F117" s="396" t="s">
        <v>576</v>
      </c>
      <c r="G117" s="434" t="s">
        <v>546</v>
      </c>
      <c r="H117" s="396" t="s">
        <v>183</v>
      </c>
      <c r="I117" s="408" t="s">
        <v>124</v>
      </c>
      <c r="J117" s="437"/>
      <c r="K117" s="396">
        <v>158</v>
      </c>
      <c r="L117" s="396"/>
      <c r="M117" s="396">
        <v>80</v>
      </c>
      <c r="N117" s="396"/>
      <c r="O117" s="396">
        <v>1</v>
      </c>
      <c r="P117" s="449"/>
      <c r="Q117" s="523">
        <f t="shared" ref="Q117:Q134" si="9">K117*M117*O117</f>
        <v>12640</v>
      </c>
      <c r="R117" s="501"/>
      <c r="S117" s="502"/>
      <c r="T117" s="505"/>
    </row>
    <row r="118" s="358" customFormat="1" ht="11" spans="1:20">
      <c r="A118" s="381">
        <v>48</v>
      </c>
      <c r="B118" s="395" t="s">
        <v>582</v>
      </c>
      <c r="C118" s="395" t="s">
        <v>112</v>
      </c>
      <c r="D118" s="396" t="s">
        <v>112</v>
      </c>
      <c r="E118" s="414"/>
      <c r="F118" s="460" t="s">
        <v>583</v>
      </c>
      <c r="G118" s="460" t="s">
        <v>584</v>
      </c>
      <c r="H118" s="516" t="s">
        <v>207</v>
      </c>
      <c r="I118" s="396" t="s">
        <v>510</v>
      </c>
      <c r="J118" s="437"/>
      <c r="K118" s="438">
        <v>1000</v>
      </c>
      <c r="L118" s="396"/>
      <c r="M118" s="460">
        <v>1</v>
      </c>
      <c r="N118" s="396"/>
      <c r="O118" s="396">
        <v>1</v>
      </c>
      <c r="P118" s="449"/>
      <c r="Q118" s="523">
        <f t="shared" si="9"/>
        <v>1000</v>
      </c>
      <c r="R118" s="501"/>
      <c r="S118" s="502"/>
      <c r="T118" s="495" t="s">
        <v>585</v>
      </c>
    </row>
    <row r="119" s="358" customFormat="1" ht="11" spans="1:20">
      <c r="A119" s="381">
        <v>49</v>
      </c>
      <c r="B119" s="513"/>
      <c r="C119" s="395" t="s">
        <v>112</v>
      </c>
      <c r="D119" s="396" t="s">
        <v>112</v>
      </c>
      <c r="E119" s="414"/>
      <c r="F119" s="460" t="s">
        <v>583</v>
      </c>
      <c r="G119" s="460" t="s">
        <v>586</v>
      </c>
      <c r="H119" s="516" t="s">
        <v>587</v>
      </c>
      <c r="I119" s="396" t="s">
        <v>510</v>
      </c>
      <c r="J119" s="437"/>
      <c r="K119" s="438">
        <v>3000</v>
      </c>
      <c r="L119" s="396"/>
      <c r="M119" s="460">
        <v>1</v>
      </c>
      <c r="N119" s="396"/>
      <c r="O119" s="396">
        <v>1</v>
      </c>
      <c r="P119" s="449"/>
      <c r="Q119" s="523">
        <f t="shared" si="9"/>
        <v>3000</v>
      </c>
      <c r="R119" s="501"/>
      <c r="S119" s="502"/>
      <c r="T119" s="496"/>
    </row>
    <row r="120" s="358" customFormat="1" ht="11" spans="1:20">
      <c r="A120" s="381">
        <v>50</v>
      </c>
      <c r="B120" s="513"/>
      <c r="C120" s="395" t="s">
        <v>112</v>
      </c>
      <c r="D120" s="396" t="s">
        <v>112</v>
      </c>
      <c r="E120" s="414"/>
      <c r="F120" s="460" t="s">
        <v>583</v>
      </c>
      <c r="G120" s="460" t="s">
        <v>588</v>
      </c>
      <c r="H120" s="516" t="s">
        <v>213</v>
      </c>
      <c r="I120" s="396" t="s">
        <v>510</v>
      </c>
      <c r="J120" s="437"/>
      <c r="K120" s="438">
        <v>1000</v>
      </c>
      <c r="L120" s="396"/>
      <c r="M120" s="460">
        <v>1</v>
      </c>
      <c r="N120" s="396"/>
      <c r="O120" s="396">
        <v>1</v>
      </c>
      <c r="P120" s="449"/>
      <c r="Q120" s="523">
        <f t="shared" si="9"/>
        <v>1000</v>
      </c>
      <c r="R120" s="501"/>
      <c r="S120" s="502"/>
      <c r="T120" s="496"/>
    </row>
    <row r="121" s="358" customFormat="1" ht="11" spans="1:20">
      <c r="A121" s="381">
        <v>51</v>
      </c>
      <c r="B121" s="513"/>
      <c r="C121" s="395" t="s">
        <v>112</v>
      </c>
      <c r="D121" s="396" t="s">
        <v>112</v>
      </c>
      <c r="E121" s="414"/>
      <c r="F121" s="460" t="s">
        <v>589</v>
      </c>
      <c r="G121" s="460" t="s">
        <v>590</v>
      </c>
      <c r="H121" s="516" t="s">
        <v>591</v>
      </c>
      <c r="I121" s="396" t="s">
        <v>510</v>
      </c>
      <c r="J121" s="437"/>
      <c r="K121" s="438">
        <v>3500</v>
      </c>
      <c r="L121" s="396"/>
      <c r="M121" s="460">
        <v>1</v>
      </c>
      <c r="N121" s="396"/>
      <c r="O121" s="396">
        <v>1</v>
      </c>
      <c r="P121" s="449"/>
      <c r="Q121" s="523">
        <f t="shared" si="9"/>
        <v>3500</v>
      </c>
      <c r="R121" s="501"/>
      <c r="S121" s="502"/>
      <c r="T121" s="496"/>
    </row>
    <row r="122" s="358" customFormat="1" ht="11" spans="1:20">
      <c r="A122" s="381">
        <v>52</v>
      </c>
      <c r="B122" s="513"/>
      <c r="C122" s="395" t="s">
        <v>112</v>
      </c>
      <c r="D122" s="396" t="s">
        <v>112</v>
      </c>
      <c r="E122" s="414"/>
      <c r="F122" s="460" t="s">
        <v>592</v>
      </c>
      <c r="G122" s="460" t="s">
        <v>588</v>
      </c>
      <c r="H122" s="516" t="s">
        <v>216</v>
      </c>
      <c r="I122" s="396" t="s">
        <v>510</v>
      </c>
      <c r="J122" s="437"/>
      <c r="K122" s="438">
        <v>1000</v>
      </c>
      <c r="L122" s="396"/>
      <c r="M122" s="460">
        <v>1</v>
      </c>
      <c r="N122" s="396"/>
      <c r="O122" s="396">
        <v>1</v>
      </c>
      <c r="P122" s="449"/>
      <c r="Q122" s="523">
        <f t="shared" si="9"/>
        <v>1000</v>
      </c>
      <c r="R122" s="501"/>
      <c r="S122" s="502"/>
      <c r="T122" s="496"/>
    </row>
    <row r="123" s="358" customFormat="1" ht="11" spans="1:20">
      <c r="A123" s="381">
        <v>53</v>
      </c>
      <c r="B123" s="513"/>
      <c r="C123" s="395" t="s">
        <v>112</v>
      </c>
      <c r="D123" s="396" t="s">
        <v>112</v>
      </c>
      <c r="E123" s="414"/>
      <c r="F123" s="460" t="s">
        <v>583</v>
      </c>
      <c r="G123" s="460" t="s">
        <v>588</v>
      </c>
      <c r="H123" s="517" t="s">
        <v>217</v>
      </c>
      <c r="I123" s="396" t="s">
        <v>510</v>
      </c>
      <c r="J123" s="437"/>
      <c r="K123" s="438">
        <v>1000</v>
      </c>
      <c r="L123" s="396"/>
      <c r="M123" s="460">
        <v>1</v>
      </c>
      <c r="N123" s="396"/>
      <c r="O123" s="396">
        <v>1</v>
      </c>
      <c r="P123" s="449"/>
      <c r="Q123" s="523">
        <f t="shared" si="9"/>
        <v>1000</v>
      </c>
      <c r="R123" s="501"/>
      <c r="S123" s="502"/>
      <c r="T123" s="496"/>
    </row>
    <row r="124" s="358" customFormat="1" ht="11" spans="1:20">
      <c r="A124" s="381">
        <v>54</v>
      </c>
      <c r="B124" s="513"/>
      <c r="C124" s="395" t="s">
        <v>112</v>
      </c>
      <c r="D124" s="396" t="s">
        <v>112</v>
      </c>
      <c r="E124" s="414"/>
      <c r="F124" s="460" t="s">
        <v>593</v>
      </c>
      <c r="G124" s="460" t="s">
        <v>586</v>
      </c>
      <c r="H124" s="517" t="s">
        <v>594</v>
      </c>
      <c r="I124" s="396" t="s">
        <v>510</v>
      </c>
      <c r="J124" s="437"/>
      <c r="K124" s="438">
        <v>1200</v>
      </c>
      <c r="L124" s="396"/>
      <c r="M124" s="460">
        <v>3</v>
      </c>
      <c r="N124" s="396"/>
      <c r="O124" s="396">
        <v>1</v>
      </c>
      <c r="P124" s="449"/>
      <c r="Q124" s="523">
        <f t="shared" si="9"/>
        <v>3600</v>
      </c>
      <c r="R124" s="501"/>
      <c r="S124" s="502"/>
      <c r="T124" s="496"/>
    </row>
    <row r="125" s="358" customFormat="1" ht="11" spans="1:20">
      <c r="A125" s="381">
        <v>55</v>
      </c>
      <c r="B125" s="513"/>
      <c r="C125" s="395" t="s">
        <v>112</v>
      </c>
      <c r="D125" s="396" t="s">
        <v>112</v>
      </c>
      <c r="E125" s="414"/>
      <c r="F125" s="460" t="s">
        <v>589</v>
      </c>
      <c r="G125" s="460" t="s">
        <v>588</v>
      </c>
      <c r="H125" s="517" t="s">
        <v>217</v>
      </c>
      <c r="I125" s="396" t="s">
        <v>510</v>
      </c>
      <c r="J125" s="437"/>
      <c r="K125" s="438">
        <v>1500</v>
      </c>
      <c r="L125" s="396"/>
      <c r="M125" s="460">
        <v>2</v>
      </c>
      <c r="N125" s="396"/>
      <c r="O125" s="396">
        <v>1</v>
      </c>
      <c r="P125" s="449"/>
      <c r="Q125" s="523">
        <f t="shared" si="9"/>
        <v>3000</v>
      </c>
      <c r="R125" s="501"/>
      <c r="S125" s="502"/>
      <c r="T125" s="496"/>
    </row>
    <row r="126" s="358" customFormat="1" ht="11" spans="1:20">
      <c r="A126" s="381">
        <v>56</v>
      </c>
      <c r="B126" s="513"/>
      <c r="C126" s="395" t="s">
        <v>112</v>
      </c>
      <c r="D126" s="396" t="s">
        <v>112</v>
      </c>
      <c r="E126" s="414"/>
      <c r="F126" s="460" t="s">
        <v>593</v>
      </c>
      <c r="G126" s="460" t="s">
        <v>588</v>
      </c>
      <c r="H126" s="516" t="s">
        <v>219</v>
      </c>
      <c r="I126" s="396" t="s">
        <v>510</v>
      </c>
      <c r="J126" s="437"/>
      <c r="K126" s="438">
        <v>400</v>
      </c>
      <c r="L126" s="396"/>
      <c r="M126" s="460">
        <v>2</v>
      </c>
      <c r="N126" s="396"/>
      <c r="O126" s="396">
        <v>1</v>
      </c>
      <c r="P126" s="449"/>
      <c r="Q126" s="523">
        <f t="shared" si="9"/>
        <v>800</v>
      </c>
      <c r="R126" s="501"/>
      <c r="S126" s="502"/>
      <c r="T126" s="496"/>
    </row>
    <row r="127" s="358" customFormat="1" ht="11" spans="1:20">
      <c r="A127" s="381">
        <v>57</v>
      </c>
      <c r="B127" s="513"/>
      <c r="C127" s="395" t="s">
        <v>112</v>
      </c>
      <c r="D127" s="396" t="s">
        <v>112</v>
      </c>
      <c r="E127" s="414"/>
      <c r="F127" s="460" t="s">
        <v>593</v>
      </c>
      <c r="G127" s="460" t="s">
        <v>595</v>
      </c>
      <c r="H127" s="516" t="s">
        <v>219</v>
      </c>
      <c r="I127" s="396" t="s">
        <v>510</v>
      </c>
      <c r="J127" s="437"/>
      <c r="K127" s="438">
        <v>850</v>
      </c>
      <c r="L127" s="396"/>
      <c r="M127" s="460">
        <v>1</v>
      </c>
      <c r="N127" s="396"/>
      <c r="O127" s="396">
        <v>1</v>
      </c>
      <c r="P127" s="449"/>
      <c r="Q127" s="523">
        <f t="shared" si="9"/>
        <v>850</v>
      </c>
      <c r="R127" s="501"/>
      <c r="S127" s="502"/>
      <c r="T127" s="496"/>
    </row>
    <row r="128" s="358" customFormat="1" ht="11" spans="1:20">
      <c r="A128" s="381">
        <v>58</v>
      </c>
      <c r="B128" s="513"/>
      <c r="C128" s="395" t="s">
        <v>112</v>
      </c>
      <c r="D128" s="396" t="s">
        <v>112</v>
      </c>
      <c r="E128" s="414"/>
      <c r="F128" s="460" t="s">
        <v>593</v>
      </c>
      <c r="G128" s="460" t="s">
        <v>586</v>
      </c>
      <c r="H128" s="516" t="s">
        <v>596</v>
      </c>
      <c r="I128" s="396" t="s">
        <v>510</v>
      </c>
      <c r="J128" s="437"/>
      <c r="K128" s="438">
        <v>1200</v>
      </c>
      <c r="L128" s="396"/>
      <c r="M128" s="460">
        <v>3</v>
      </c>
      <c r="N128" s="396"/>
      <c r="O128" s="396">
        <v>1</v>
      </c>
      <c r="P128" s="449"/>
      <c r="Q128" s="523">
        <f t="shared" si="9"/>
        <v>3600</v>
      </c>
      <c r="R128" s="501"/>
      <c r="S128" s="502"/>
      <c r="T128" s="496"/>
    </row>
    <row r="129" s="358" customFormat="1" ht="11" spans="1:20">
      <c r="A129" s="381">
        <v>59</v>
      </c>
      <c r="B129" s="513"/>
      <c r="C129" s="395" t="s">
        <v>112</v>
      </c>
      <c r="D129" s="396" t="s">
        <v>112</v>
      </c>
      <c r="E129" s="414"/>
      <c r="F129" s="460" t="s">
        <v>583</v>
      </c>
      <c r="G129" s="460" t="s">
        <v>588</v>
      </c>
      <c r="H129" s="516" t="s">
        <v>219</v>
      </c>
      <c r="I129" s="396" t="s">
        <v>510</v>
      </c>
      <c r="J129" s="437"/>
      <c r="K129" s="438">
        <v>1000</v>
      </c>
      <c r="L129" s="396"/>
      <c r="M129" s="460">
        <v>4</v>
      </c>
      <c r="N129" s="396"/>
      <c r="O129" s="396">
        <v>1</v>
      </c>
      <c r="P129" s="449"/>
      <c r="Q129" s="523">
        <f t="shared" si="9"/>
        <v>4000</v>
      </c>
      <c r="R129" s="501"/>
      <c r="S129" s="502"/>
      <c r="T129" s="496"/>
    </row>
    <row r="130" s="358" customFormat="1" ht="11" spans="1:20">
      <c r="A130" s="381">
        <v>60</v>
      </c>
      <c r="B130" s="513"/>
      <c r="C130" s="395" t="s">
        <v>112</v>
      </c>
      <c r="D130" s="396" t="s">
        <v>112</v>
      </c>
      <c r="E130" s="414"/>
      <c r="F130" s="460" t="s">
        <v>583</v>
      </c>
      <c r="G130" s="460" t="s">
        <v>586</v>
      </c>
      <c r="H130" s="516" t="s">
        <v>597</v>
      </c>
      <c r="I130" s="396" t="s">
        <v>510</v>
      </c>
      <c r="J130" s="437"/>
      <c r="K130" s="438">
        <v>3000</v>
      </c>
      <c r="L130" s="396"/>
      <c r="M130" s="460">
        <v>2</v>
      </c>
      <c r="N130" s="396"/>
      <c r="O130" s="396">
        <v>1</v>
      </c>
      <c r="P130" s="449"/>
      <c r="Q130" s="523">
        <f t="shared" si="9"/>
        <v>6000</v>
      </c>
      <c r="R130" s="501"/>
      <c r="S130" s="502"/>
      <c r="T130" s="496"/>
    </row>
    <row r="131" s="358" customFormat="1" ht="11" spans="1:20">
      <c r="A131" s="381">
        <v>61</v>
      </c>
      <c r="B131" s="513"/>
      <c r="C131" s="395" t="s">
        <v>112</v>
      </c>
      <c r="D131" s="396" t="s">
        <v>112</v>
      </c>
      <c r="E131" s="414"/>
      <c r="F131" s="460" t="s">
        <v>598</v>
      </c>
      <c r="G131" s="460" t="s">
        <v>586</v>
      </c>
      <c r="H131" s="516" t="s">
        <v>597</v>
      </c>
      <c r="I131" s="396" t="s">
        <v>510</v>
      </c>
      <c r="J131" s="437"/>
      <c r="K131" s="438">
        <v>3500</v>
      </c>
      <c r="L131" s="396"/>
      <c r="M131" s="460">
        <v>3</v>
      </c>
      <c r="N131" s="396"/>
      <c r="O131" s="396">
        <v>1</v>
      </c>
      <c r="P131" s="449"/>
      <c r="Q131" s="523">
        <f t="shared" si="9"/>
        <v>10500</v>
      </c>
      <c r="R131" s="501"/>
      <c r="S131" s="502"/>
      <c r="T131" s="496"/>
    </row>
    <row r="132" s="358" customFormat="1" ht="11" spans="1:20">
      <c r="A132" s="381">
        <v>62</v>
      </c>
      <c r="B132" s="513"/>
      <c r="C132" s="395" t="s">
        <v>112</v>
      </c>
      <c r="D132" s="396" t="s">
        <v>112</v>
      </c>
      <c r="E132" s="414"/>
      <c r="F132" s="460" t="s">
        <v>593</v>
      </c>
      <c r="G132" s="460" t="s">
        <v>586</v>
      </c>
      <c r="H132" s="516" t="s">
        <v>599</v>
      </c>
      <c r="I132" s="396" t="s">
        <v>510</v>
      </c>
      <c r="J132" s="437"/>
      <c r="K132" s="438">
        <v>1200</v>
      </c>
      <c r="L132" s="396"/>
      <c r="M132" s="460">
        <v>17</v>
      </c>
      <c r="N132" s="396"/>
      <c r="O132" s="396">
        <v>1</v>
      </c>
      <c r="P132" s="449"/>
      <c r="Q132" s="523">
        <f t="shared" si="9"/>
        <v>20400</v>
      </c>
      <c r="R132" s="501"/>
      <c r="S132" s="502"/>
      <c r="T132" s="496"/>
    </row>
    <row r="133" s="358" customFormat="1" ht="11" spans="1:20">
      <c r="A133" s="381">
        <v>63</v>
      </c>
      <c r="B133" s="513"/>
      <c r="C133" s="395" t="s">
        <v>112</v>
      </c>
      <c r="D133" s="396" t="s">
        <v>112</v>
      </c>
      <c r="E133" s="414"/>
      <c r="F133" s="460" t="s">
        <v>593</v>
      </c>
      <c r="G133" s="460" t="s">
        <v>586</v>
      </c>
      <c r="H133" s="516" t="s">
        <v>600</v>
      </c>
      <c r="I133" s="396" t="s">
        <v>510</v>
      </c>
      <c r="J133" s="437"/>
      <c r="K133" s="438">
        <v>1200</v>
      </c>
      <c r="L133" s="396"/>
      <c r="M133" s="460">
        <v>4</v>
      </c>
      <c r="N133" s="396"/>
      <c r="O133" s="396">
        <v>1</v>
      </c>
      <c r="P133" s="449"/>
      <c r="Q133" s="523">
        <f t="shared" si="9"/>
        <v>4800</v>
      </c>
      <c r="R133" s="501"/>
      <c r="S133" s="502"/>
      <c r="T133" s="496"/>
    </row>
    <row r="134" s="358" customFormat="1" ht="11" spans="1:20">
      <c r="A134" s="381">
        <v>64</v>
      </c>
      <c r="B134" s="513"/>
      <c r="C134" s="395" t="s">
        <v>112</v>
      </c>
      <c r="D134" s="396" t="s">
        <v>112</v>
      </c>
      <c r="E134" s="414"/>
      <c r="F134" s="460" t="s">
        <v>593</v>
      </c>
      <c r="G134" s="460" t="s">
        <v>588</v>
      </c>
      <c r="H134" s="516" t="s">
        <v>221</v>
      </c>
      <c r="I134" s="396" t="s">
        <v>510</v>
      </c>
      <c r="J134" s="437"/>
      <c r="K134" s="438">
        <v>400</v>
      </c>
      <c r="L134" s="396"/>
      <c r="M134" s="460">
        <v>3</v>
      </c>
      <c r="N134" s="396"/>
      <c r="O134" s="396">
        <v>1</v>
      </c>
      <c r="P134" s="449"/>
      <c r="Q134" s="523">
        <f t="shared" si="9"/>
        <v>1200</v>
      </c>
      <c r="R134" s="501"/>
      <c r="S134" s="502"/>
      <c r="T134" s="496"/>
    </row>
    <row r="135" s="358" customFormat="1" ht="11" spans="1:20">
      <c r="A135" s="381">
        <v>65</v>
      </c>
      <c r="B135" s="513"/>
      <c r="C135" s="395" t="s">
        <v>112</v>
      </c>
      <c r="D135" s="396" t="s">
        <v>112</v>
      </c>
      <c r="E135" s="414"/>
      <c r="F135" s="460" t="s">
        <v>583</v>
      </c>
      <c r="G135" s="460" t="s">
        <v>586</v>
      </c>
      <c r="H135" s="516" t="s">
        <v>599</v>
      </c>
      <c r="I135" s="396" t="s">
        <v>510</v>
      </c>
      <c r="J135" s="437"/>
      <c r="K135" s="438">
        <v>3000</v>
      </c>
      <c r="L135" s="396"/>
      <c r="M135" s="460">
        <v>25</v>
      </c>
      <c r="N135" s="396"/>
      <c r="O135" s="396">
        <v>1</v>
      </c>
      <c r="P135" s="449"/>
      <c r="Q135" s="523">
        <f t="shared" ref="Q135:Q170" si="10">K135*M135*O135</f>
        <v>75000</v>
      </c>
      <c r="R135" s="501"/>
      <c r="S135" s="502"/>
      <c r="T135" s="496"/>
    </row>
    <row r="136" s="358" customFormat="1" ht="11" spans="1:20">
      <c r="A136" s="381">
        <v>66</v>
      </c>
      <c r="B136" s="513"/>
      <c r="C136" s="395" t="s">
        <v>112</v>
      </c>
      <c r="D136" s="396" t="s">
        <v>112</v>
      </c>
      <c r="E136" s="414"/>
      <c r="F136" s="460" t="s">
        <v>598</v>
      </c>
      <c r="G136" s="460" t="s">
        <v>586</v>
      </c>
      <c r="H136" s="516" t="s">
        <v>599</v>
      </c>
      <c r="I136" s="396" t="s">
        <v>510</v>
      </c>
      <c r="J136" s="437"/>
      <c r="K136" s="438">
        <v>3500</v>
      </c>
      <c r="L136" s="396"/>
      <c r="M136" s="460">
        <v>9</v>
      </c>
      <c r="N136" s="396"/>
      <c r="O136" s="396">
        <v>1</v>
      </c>
      <c r="P136" s="449"/>
      <c r="Q136" s="523">
        <f t="shared" si="10"/>
        <v>31500</v>
      </c>
      <c r="R136" s="501"/>
      <c r="S136" s="502"/>
      <c r="T136" s="496"/>
    </row>
    <row r="137" s="358" customFormat="1" ht="11" spans="1:20">
      <c r="A137" s="381">
        <v>67</v>
      </c>
      <c r="B137" s="513"/>
      <c r="C137" s="395" t="s">
        <v>112</v>
      </c>
      <c r="D137" s="396" t="s">
        <v>112</v>
      </c>
      <c r="E137" s="414"/>
      <c r="F137" s="460" t="s">
        <v>601</v>
      </c>
      <c r="G137" s="460" t="s">
        <v>586</v>
      </c>
      <c r="H137" s="516" t="s">
        <v>599</v>
      </c>
      <c r="I137" s="396" t="s">
        <v>510</v>
      </c>
      <c r="J137" s="437"/>
      <c r="K137" s="438">
        <v>8000</v>
      </c>
      <c r="L137" s="396"/>
      <c r="M137" s="460">
        <v>3</v>
      </c>
      <c r="N137" s="396"/>
      <c r="O137" s="396">
        <v>1</v>
      </c>
      <c r="P137" s="449"/>
      <c r="Q137" s="523">
        <f t="shared" si="10"/>
        <v>24000</v>
      </c>
      <c r="R137" s="501"/>
      <c r="S137" s="502"/>
      <c r="T137" s="496"/>
    </row>
    <row r="138" s="358" customFormat="1" ht="11" spans="1:20">
      <c r="A138" s="381">
        <v>68</v>
      </c>
      <c r="B138" s="513"/>
      <c r="C138" s="395" t="s">
        <v>112</v>
      </c>
      <c r="D138" s="396" t="s">
        <v>112</v>
      </c>
      <c r="E138" s="414"/>
      <c r="F138" s="460" t="s">
        <v>602</v>
      </c>
      <c r="G138" s="460" t="s">
        <v>586</v>
      </c>
      <c r="H138" s="516" t="s">
        <v>599</v>
      </c>
      <c r="I138" s="396" t="s">
        <v>510</v>
      </c>
      <c r="J138" s="437"/>
      <c r="K138" s="438">
        <v>1800</v>
      </c>
      <c r="L138" s="396"/>
      <c r="M138" s="460">
        <v>1</v>
      </c>
      <c r="N138" s="396"/>
      <c r="O138" s="396">
        <v>1</v>
      </c>
      <c r="P138" s="449"/>
      <c r="Q138" s="523">
        <f t="shared" si="10"/>
        <v>1800</v>
      </c>
      <c r="R138" s="501"/>
      <c r="S138" s="502"/>
      <c r="T138" s="496"/>
    </row>
    <row r="139" s="358" customFormat="1" ht="11" spans="1:20">
      <c r="A139" s="381">
        <v>69</v>
      </c>
      <c r="B139" s="513"/>
      <c r="C139" s="395" t="s">
        <v>112</v>
      </c>
      <c r="D139" s="396" t="s">
        <v>112</v>
      </c>
      <c r="E139" s="414"/>
      <c r="F139" s="460" t="s">
        <v>593</v>
      </c>
      <c r="G139" s="460" t="s">
        <v>586</v>
      </c>
      <c r="H139" s="516" t="s">
        <v>603</v>
      </c>
      <c r="I139" s="396" t="s">
        <v>510</v>
      </c>
      <c r="J139" s="437"/>
      <c r="K139" s="438">
        <v>1200</v>
      </c>
      <c r="L139" s="396"/>
      <c r="M139" s="460">
        <v>18</v>
      </c>
      <c r="N139" s="396"/>
      <c r="O139" s="396">
        <v>1</v>
      </c>
      <c r="P139" s="449"/>
      <c r="Q139" s="523">
        <f t="shared" si="10"/>
        <v>21600</v>
      </c>
      <c r="R139" s="501"/>
      <c r="S139" s="502"/>
      <c r="T139" s="496"/>
    </row>
    <row r="140" s="358" customFormat="1" ht="11" spans="1:20">
      <c r="A140" s="381">
        <v>70</v>
      </c>
      <c r="B140" s="513"/>
      <c r="C140" s="395" t="s">
        <v>112</v>
      </c>
      <c r="D140" s="396" t="s">
        <v>112</v>
      </c>
      <c r="E140" s="414"/>
      <c r="F140" s="460" t="s">
        <v>593</v>
      </c>
      <c r="G140" s="460" t="s">
        <v>586</v>
      </c>
      <c r="H140" s="516" t="s">
        <v>604</v>
      </c>
      <c r="I140" s="396" t="s">
        <v>510</v>
      </c>
      <c r="J140" s="437"/>
      <c r="K140" s="438">
        <v>1200</v>
      </c>
      <c r="L140" s="396"/>
      <c r="M140" s="460">
        <v>10</v>
      </c>
      <c r="N140" s="396"/>
      <c r="O140" s="396">
        <v>1</v>
      </c>
      <c r="P140" s="449"/>
      <c r="Q140" s="523">
        <f t="shared" si="10"/>
        <v>12000</v>
      </c>
      <c r="R140" s="501"/>
      <c r="S140" s="502"/>
      <c r="T140" s="496"/>
    </row>
    <row r="141" s="358" customFormat="1" ht="11" spans="1:20">
      <c r="A141" s="381">
        <v>71</v>
      </c>
      <c r="B141" s="513"/>
      <c r="C141" s="395" t="s">
        <v>112</v>
      </c>
      <c r="D141" s="396" t="s">
        <v>112</v>
      </c>
      <c r="E141" s="414"/>
      <c r="F141" s="460" t="s">
        <v>583</v>
      </c>
      <c r="G141" s="460" t="s">
        <v>586</v>
      </c>
      <c r="H141" s="516" t="s">
        <v>603</v>
      </c>
      <c r="I141" s="396" t="s">
        <v>510</v>
      </c>
      <c r="J141" s="437"/>
      <c r="K141" s="438">
        <v>3000</v>
      </c>
      <c r="L141" s="396"/>
      <c r="M141" s="460">
        <v>25</v>
      </c>
      <c r="N141" s="396"/>
      <c r="O141" s="396">
        <v>1</v>
      </c>
      <c r="P141" s="449"/>
      <c r="Q141" s="523">
        <f t="shared" si="10"/>
        <v>75000</v>
      </c>
      <c r="R141" s="501"/>
      <c r="S141" s="502"/>
      <c r="T141" s="496"/>
    </row>
    <row r="142" s="358" customFormat="1" ht="11" spans="1:20">
      <c r="A142" s="381">
        <v>72</v>
      </c>
      <c r="B142" s="513"/>
      <c r="C142" s="395" t="s">
        <v>112</v>
      </c>
      <c r="D142" s="396" t="s">
        <v>112</v>
      </c>
      <c r="E142" s="414"/>
      <c r="F142" s="460" t="s">
        <v>598</v>
      </c>
      <c r="G142" s="460" t="s">
        <v>586</v>
      </c>
      <c r="H142" s="516" t="s">
        <v>603</v>
      </c>
      <c r="I142" s="396" t="s">
        <v>510</v>
      </c>
      <c r="J142" s="437"/>
      <c r="K142" s="438">
        <v>3500</v>
      </c>
      <c r="L142" s="396"/>
      <c r="M142" s="460">
        <v>9</v>
      </c>
      <c r="N142" s="396"/>
      <c r="O142" s="396">
        <v>1</v>
      </c>
      <c r="P142" s="449"/>
      <c r="Q142" s="523">
        <f t="shared" si="10"/>
        <v>31500</v>
      </c>
      <c r="R142" s="501"/>
      <c r="S142" s="502"/>
      <c r="T142" s="496"/>
    </row>
    <row r="143" s="358" customFormat="1" ht="11" spans="1:20">
      <c r="A143" s="381">
        <v>73</v>
      </c>
      <c r="B143" s="513"/>
      <c r="C143" s="395" t="s">
        <v>112</v>
      </c>
      <c r="D143" s="396" t="s">
        <v>112</v>
      </c>
      <c r="E143" s="414"/>
      <c r="F143" s="460" t="s">
        <v>601</v>
      </c>
      <c r="G143" s="460" t="s">
        <v>586</v>
      </c>
      <c r="H143" s="516" t="s">
        <v>603</v>
      </c>
      <c r="I143" s="396" t="s">
        <v>510</v>
      </c>
      <c r="J143" s="437"/>
      <c r="K143" s="438">
        <v>8000</v>
      </c>
      <c r="L143" s="396"/>
      <c r="M143" s="460">
        <v>3</v>
      </c>
      <c r="N143" s="396"/>
      <c r="O143" s="396">
        <v>1</v>
      </c>
      <c r="P143" s="449"/>
      <c r="Q143" s="523">
        <f t="shared" si="10"/>
        <v>24000</v>
      </c>
      <c r="R143" s="501"/>
      <c r="S143" s="502"/>
      <c r="T143" s="496"/>
    </row>
    <row r="144" s="358" customFormat="1" ht="11" spans="1:20">
      <c r="A144" s="381">
        <v>74</v>
      </c>
      <c r="B144" s="513"/>
      <c r="C144" s="395" t="s">
        <v>112</v>
      </c>
      <c r="D144" s="396" t="s">
        <v>112</v>
      </c>
      <c r="E144" s="414"/>
      <c r="F144" s="460" t="s">
        <v>602</v>
      </c>
      <c r="G144" s="460" t="s">
        <v>586</v>
      </c>
      <c r="H144" s="516" t="s">
        <v>603</v>
      </c>
      <c r="I144" s="396" t="s">
        <v>510</v>
      </c>
      <c r="J144" s="437"/>
      <c r="K144" s="438">
        <v>1800</v>
      </c>
      <c r="L144" s="396"/>
      <c r="M144" s="460">
        <v>3</v>
      </c>
      <c r="N144" s="396"/>
      <c r="O144" s="396">
        <v>1</v>
      </c>
      <c r="P144" s="449"/>
      <c r="Q144" s="523">
        <f t="shared" si="10"/>
        <v>5400</v>
      </c>
      <c r="R144" s="501"/>
      <c r="S144" s="502"/>
      <c r="T144" s="496"/>
    </row>
    <row r="145" s="358" customFormat="1" ht="11" spans="1:20">
      <c r="A145" s="381">
        <v>75</v>
      </c>
      <c r="B145" s="513"/>
      <c r="C145" s="395" t="s">
        <v>112</v>
      </c>
      <c r="D145" s="396" t="s">
        <v>112</v>
      </c>
      <c r="E145" s="414"/>
      <c r="F145" s="460" t="s">
        <v>593</v>
      </c>
      <c r="G145" s="460" t="s">
        <v>586</v>
      </c>
      <c r="H145" s="516" t="s">
        <v>605</v>
      </c>
      <c r="I145" s="396" t="s">
        <v>510</v>
      </c>
      <c r="J145" s="437"/>
      <c r="K145" s="438">
        <v>1200</v>
      </c>
      <c r="L145" s="396"/>
      <c r="M145" s="460">
        <v>19</v>
      </c>
      <c r="N145" s="396"/>
      <c r="O145" s="396">
        <v>1</v>
      </c>
      <c r="P145" s="449"/>
      <c r="Q145" s="523">
        <f t="shared" si="10"/>
        <v>22800</v>
      </c>
      <c r="R145" s="501"/>
      <c r="S145" s="502"/>
      <c r="T145" s="496"/>
    </row>
    <row r="146" s="358" customFormat="1" ht="11" spans="1:20">
      <c r="A146" s="381">
        <v>76</v>
      </c>
      <c r="B146" s="513"/>
      <c r="C146" s="395" t="s">
        <v>112</v>
      </c>
      <c r="D146" s="396" t="s">
        <v>112</v>
      </c>
      <c r="E146" s="414"/>
      <c r="F146" s="460" t="s">
        <v>593</v>
      </c>
      <c r="G146" s="460" t="s">
        <v>586</v>
      </c>
      <c r="H146" s="516" t="s">
        <v>606</v>
      </c>
      <c r="I146" s="396" t="s">
        <v>510</v>
      </c>
      <c r="J146" s="437"/>
      <c r="K146" s="438">
        <v>1200</v>
      </c>
      <c r="L146" s="396"/>
      <c r="M146" s="460">
        <v>5</v>
      </c>
      <c r="N146" s="396"/>
      <c r="O146" s="396">
        <v>1</v>
      </c>
      <c r="P146" s="449"/>
      <c r="Q146" s="523">
        <f t="shared" si="10"/>
        <v>6000</v>
      </c>
      <c r="R146" s="501"/>
      <c r="S146" s="502"/>
      <c r="T146" s="496"/>
    </row>
    <row r="147" s="358" customFormat="1" ht="11" spans="1:20">
      <c r="A147" s="381">
        <v>77</v>
      </c>
      <c r="B147" s="513"/>
      <c r="C147" s="395" t="s">
        <v>112</v>
      </c>
      <c r="D147" s="396" t="s">
        <v>112</v>
      </c>
      <c r="E147" s="414"/>
      <c r="F147" s="460" t="s">
        <v>583</v>
      </c>
      <c r="G147" s="460" t="s">
        <v>586</v>
      </c>
      <c r="H147" s="516" t="s">
        <v>605</v>
      </c>
      <c r="I147" s="396" t="s">
        <v>510</v>
      </c>
      <c r="J147" s="437"/>
      <c r="K147" s="438">
        <v>3000</v>
      </c>
      <c r="L147" s="396"/>
      <c r="M147" s="460">
        <v>26</v>
      </c>
      <c r="N147" s="396"/>
      <c r="O147" s="396">
        <v>1</v>
      </c>
      <c r="P147" s="449"/>
      <c r="Q147" s="523">
        <f t="shared" si="10"/>
        <v>78000</v>
      </c>
      <c r="R147" s="501"/>
      <c r="S147" s="502"/>
      <c r="T147" s="496"/>
    </row>
    <row r="148" s="358" customFormat="1" ht="11" spans="1:20">
      <c r="A148" s="381">
        <v>78</v>
      </c>
      <c r="B148" s="513"/>
      <c r="C148" s="395" t="s">
        <v>112</v>
      </c>
      <c r="D148" s="396" t="s">
        <v>112</v>
      </c>
      <c r="E148" s="414"/>
      <c r="F148" s="460" t="s">
        <v>598</v>
      </c>
      <c r="G148" s="460" t="s">
        <v>586</v>
      </c>
      <c r="H148" s="516" t="s">
        <v>605</v>
      </c>
      <c r="I148" s="396" t="s">
        <v>510</v>
      </c>
      <c r="J148" s="437"/>
      <c r="K148" s="438">
        <v>3500</v>
      </c>
      <c r="L148" s="396"/>
      <c r="M148" s="460">
        <v>10</v>
      </c>
      <c r="N148" s="396"/>
      <c r="O148" s="396">
        <v>1</v>
      </c>
      <c r="P148" s="449"/>
      <c r="Q148" s="523">
        <f t="shared" si="10"/>
        <v>35000</v>
      </c>
      <c r="R148" s="501"/>
      <c r="S148" s="502"/>
      <c r="T148" s="496"/>
    </row>
    <row r="149" s="358" customFormat="1" ht="11" spans="1:20">
      <c r="A149" s="381">
        <v>79</v>
      </c>
      <c r="B149" s="513"/>
      <c r="C149" s="395" t="s">
        <v>112</v>
      </c>
      <c r="D149" s="396" t="s">
        <v>112</v>
      </c>
      <c r="E149" s="414"/>
      <c r="F149" s="460" t="s">
        <v>601</v>
      </c>
      <c r="G149" s="460" t="s">
        <v>586</v>
      </c>
      <c r="H149" s="516" t="s">
        <v>605</v>
      </c>
      <c r="I149" s="396" t="s">
        <v>510</v>
      </c>
      <c r="J149" s="437"/>
      <c r="K149" s="438">
        <v>8000</v>
      </c>
      <c r="L149" s="396"/>
      <c r="M149" s="460">
        <v>3</v>
      </c>
      <c r="N149" s="396"/>
      <c r="O149" s="396">
        <v>1</v>
      </c>
      <c r="P149" s="449"/>
      <c r="Q149" s="523">
        <f t="shared" si="10"/>
        <v>24000</v>
      </c>
      <c r="R149" s="501"/>
      <c r="S149" s="502"/>
      <c r="T149" s="496"/>
    </row>
    <row r="150" s="358" customFormat="1" ht="11" spans="1:20">
      <c r="A150" s="381">
        <v>80</v>
      </c>
      <c r="B150" s="513"/>
      <c r="C150" s="395" t="s">
        <v>112</v>
      </c>
      <c r="D150" s="396" t="s">
        <v>112</v>
      </c>
      <c r="E150" s="414"/>
      <c r="F150" s="460" t="s">
        <v>593</v>
      </c>
      <c r="G150" s="460" t="s">
        <v>586</v>
      </c>
      <c r="H150" s="516" t="s">
        <v>607</v>
      </c>
      <c r="I150" s="396" t="s">
        <v>510</v>
      </c>
      <c r="J150" s="437"/>
      <c r="K150" s="438">
        <v>1200</v>
      </c>
      <c r="L150" s="396"/>
      <c r="M150" s="460">
        <v>2</v>
      </c>
      <c r="N150" s="396"/>
      <c r="O150" s="396">
        <v>1</v>
      </c>
      <c r="P150" s="449"/>
      <c r="Q150" s="523">
        <f t="shared" si="10"/>
        <v>2400</v>
      </c>
      <c r="R150" s="501"/>
      <c r="S150" s="502"/>
      <c r="T150" s="496"/>
    </row>
    <row r="151" s="358" customFormat="1" ht="11" spans="1:20">
      <c r="A151" s="381">
        <v>81</v>
      </c>
      <c r="B151" s="513"/>
      <c r="C151" s="395" t="s">
        <v>112</v>
      </c>
      <c r="D151" s="396" t="s">
        <v>112</v>
      </c>
      <c r="E151" s="414"/>
      <c r="F151" s="460" t="s">
        <v>583</v>
      </c>
      <c r="G151" s="460" t="s">
        <v>586</v>
      </c>
      <c r="H151" s="516" t="s">
        <v>607</v>
      </c>
      <c r="I151" s="396" t="s">
        <v>510</v>
      </c>
      <c r="J151" s="437"/>
      <c r="K151" s="438">
        <v>3000</v>
      </c>
      <c r="L151" s="396"/>
      <c r="M151" s="460">
        <v>5</v>
      </c>
      <c r="N151" s="396"/>
      <c r="O151" s="396">
        <v>1</v>
      </c>
      <c r="P151" s="449"/>
      <c r="Q151" s="523">
        <f t="shared" si="10"/>
        <v>15000</v>
      </c>
      <c r="R151" s="501"/>
      <c r="S151" s="502"/>
      <c r="T151" s="496"/>
    </row>
    <row r="152" s="358" customFormat="1" ht="11" spans="1:20">
      <c r="A152" s="381">
        <v>82</v>
      </c>
      <c r="B152" s="513"/>
      <c r="C152" s="395" t="s">
        <v>112</v>
      </c>
      <c r="D152" s="396" t="s">
        <v>112</v>
      </c>
      <c r="E152" s="414"/>
      <c r="F152" s="460" t="s">
        <v>593</v>
      </c>
      <c r="G152" s="460" t="s">
        <v>586</v>
      </c>
      <c r="H152" s="516" t="s">
        <v>608</v>
      </c>
      <c r="I152" s="396" t="s">
        <v>510</v>
      </c>
      <c r="J152" s="437"/>
      <c r="K152" s="438">
        <v>1200</v>
      </c>
      <c r="L152" s="396"/>
      <c r="M152" s="460">
        <v>1</v>
      </c>
      <c r="N152" s="396"/>
      <c r="O152" s="396">
        <v>1</v>
      </c>
      <c r="P152" s="449"/>
      <c r="Q152" s="523">
        <f t="shared" si="10"/>
        <v>1200</v>
      </c>
      <c r="R152" s="501"/>
      <c r="S152" s="502"/>
      <c r="T152" s="496"/>
    </row>
    <row r="153" s="358" customFormat="1" ht="11" spans="1:20">
      <c r="A153" s="381">
        <v>83</v>
      </c>
      <c r="B153" s="513"/>
      <c r="C153" s="395" t="s">
        <v>112</v>
      </c>
      <c r="D153" s="396" t="s">
        <v>112</v>
      </c>
      <c r="E153" s="414"/>
      <c r="F153" s="460" t="s">
        <v>598</v>
      </c>
      <c r="G153" s="460" t="s">
        <v>586</v>
      </c>
      <c r="H153" s="516" t="s">
        <v>607</v>
      </c>
      <c r="I153" s="396" t="s">
        <v>510</v>
      </c>
      <c r="J153" s="437"/>
      <c r="K153" s="438">
        <v>3500</v>
      </c>
      <c r="L153" s="396"/>
      <c r="M153" s="460">
        <v>7</v>
      </c>
      <c r="N153" s="396"/>
      <c r="O153" s="396">
        <v>1</v>
      </c>
      <c r="P153" s="449"/>
      <c r="Q153" s="523">
        <f t="shared" si="10"/>
        <v>24500</v>
      </c>
      <c r="R153" s="501"/>
      <c r="S153" s="502"/>
      <c r="T153" s="496"/>
    </row>
    <row r="154" s="358" customFormat="1" ht="11" spans="1:20">
      <c r="A154" s="381">
        <v>84</v>
      </c>
      <c r="B154" s="513"/>
      <c r="C154" s="395" t="s">
        <v>112</v>
      </c>
      <c r="D154" s="396" t="s">
        <v>112</v>
      </c>
      <c r="E154" s="414"/>
      <c r="F154" s="460" t="s">
        <v>583</v>
      </c>
      <c r="G154" s="460" t="s">
        <v>609</v>
      </c>
      <c r="H154" s="516" t="s">
        <v>610</v>
      </c>
      <c r="I154" s="396" t="s">
        <v>510</v>
      </c>
      <c r="J154" s="437"/>
      <c r="K154" s="438">
        <v>1000</v>
      </c>
      <c r="L154" s="396"/>
      <c r="M154" s="460">
        <v>1</v>
      </c>
      <c r="N154" s="396"/>
      <c r="O154" s="396">
        <v>1</v>
      </c>
      <c r="P154" s="449"/>
      <c r="Q154" s="523">
        <f t="shared" si="10"/>
        <v>1000</v>
      </c>
      <c r="R154" s="501"/>
      <c r="S154" s="502"/>
      <c r="T154" s="496"/>
    </row>
    <row r="155" s="358" customFormat="1" ht="11" spans="1:20">
      <c r="A155" s="381">
        <v>85</v>
      </c>
      <c r="B155" s="513"/>
      <c r="C155" s="395" t="s">
        <v>112</v>
      </c>
      <c r="D155" s="396" t="s">
        <v>112</v>
      </c>
      <c r="E155" s="414"/>
      <c r="F155" s="460" t="s">
        <v>583</v>
      </c>
      <c r="G155" s="460" t="s">
        <v>586</v>
      </c>
      <c r="H155" s="516" t="s">
        <v>611</v>
      </c>
      <c r="I155" s="396" t="s">
        <v>510</v>
      </c>
      <c r="J155" s="437"/>
      <c r="K155" s="438">
        <v>3000</v>
      </c>
      <c r="L155" s="396"/>
      <c r="M155" s="460">
        <v>3</v>
      </c>
      <c r="N155" s="396"/>
      <c r="O155" s="396">
        <v>1</v>
      </c>
      <c r="P155" s="449"/>
      <c r="Q155" s="523">
        <f t="shared" si="10"/>
        <v>9000</v>
      </c>
      <c r="R155" s="501"/>
      <c r="S155" s="502"/>
      <c r="T155" s="496"/>
    </row>
    <row r="156" s="358" customFormat="1" ht="11" spans="1:20">
      <c r="A156" s="381">
        <v>86</v>
      </c>
      <c r="B156" s="513"/>
      <c r="C156" s="395" t="s">
        <v>112</v>
      </c>
      <c r="D156" s="396" t="s">
        <v>112</v>
      </c>
      <c r="E156" s="414"/>
      <c r="F156" s="460" t="s">
        <v>592</v>
      </c>
      <c r="G156" s="460" t="s">
        <v>612</v>
      </c>
      <c r="H156" s="516" t="s">
        <v>613</v>
      </c>
      <c r="I156" s="396" t="s">
        <v>510</v>
      </c>
      <c r="J156" s="437"/>
      <c r="K156" s="438">
        <v>1000</v>
      </c>
      <c r="L156" s="396"/>
      <c r="M156" s="460">
        <v>1</v>
      </c>
      <c r="N156" s="396"/>
      <c r="O156" s="396">
        <v>1</v>
      </c>
      <c r="P156" s="449"/>
      <c r="Q156" s="523">
        <f t="shared" si="10"/>
        <v>1000</v>
      </c>
      <c r="R156" s="501"/>
      <c r="S156" s="502"/>
      <c r="T156" s="496"/>
    </row>
    <row r="157" s="358" customFormat="1" ht="11" spans="1:20">
      <c r="A157" s="381">
        <v>87</v>
      </c>
      <c r="B157" s="513"/>
      <c r="C157" s="395" t="s">
        <v>112</v>
      </c>
      <c r="D157" s="396" t="s">
        <v>112</v>
      </c>
      <c r="E157" s="414"/>
      <c r="F157" s="460" t="s">
        <v>598</v>
      </c>
      <c r="G157" s="460" t="s">
        <v>586</v>
      </c>
      <c r="H157" s="516" t="s">
        <v>611</v>
      </c>
      <c r="I157" s="396" t="s">
        <v>510</v>
      </c>
      <c r="J157" s="437"/>
      <c r="K157" s="438">
        <v>3500</v>
      </c>
      <c r="L157" s="396"/>
      <c r="M157" s="460">
        <v>3</v>
      </c>
      <c r="N157" s="396"/>
      <c r="O157" s="396">
        <v>1</v>
      </c>
      <c r="P157" s="449"/>
      <c r="Q157" s="523">
        <f t="shared" si="10"/>
        <v>10500</v>
      </c>
      <c r="R157" s="501"/>
      <c r="S157" s="502"/>
      <c r="T157" s="496"/>
    </row>
    <row r="158" s="358" customFormat="1" ht="11" spans="1:20">
      <c r="A158" s="381">
        <v>88</v>
      </c>
      <c r="B158" s="513"/>
      <c r="C158" s="395" t="s">
        <v>112</v>
      </c>
      <c r="D158" s="396" t="s">
        <v>112</v>
      </c>
      <c r="E158" s="414"/>
      <c r="F158" s="460" t="s">
        <v>601</v>
      </c>
      <c r="G158" s="460" t="s">
        <v>586</v>
      </c>
      <c r="H158" s="516" t="s">
        <v>611</v>
      </c>
      <c r="I158" s="396" t="s">
        <v>510</v>
      </c>
      <c r="J158" s="437"/>
      <c r="K158" s="438">
        <v>8000</v>
      </c>
      <c r="L158" s="396"/>
      <c r="M158" s="460">
        <v>1</v>
      </c>
      <c r="N158" s="396"/>
      <c r="O158" s="396">
        <v>1</v>
      </c>
      <c r="P158" s="449"/>
      <c r="Q158" s="523">
        <f t="shared" si="10"/>
        <v>8000</v>
      </c>
      <c r="R158" s="501"/>
      <c r="S158" s="502"/>
      <c r="T158" s="496"/>
    </row>
    <row r="159" s="358" customFormat="1" ht="11" spans="1:20">
      <c r="A159" s="381">
        <v>89</v>
      </c>
      <c r="B159" s="513"/>
      <c r="C159" s="395" t="s">
        <v>112</v>
      </c>
      <c r="D159" s="396" t="s">
        <v>112</v>
      </c>
      <c r="E159" s="414"/>
      <c r="F159" s="396" t="s">
        <v>205</v>
      </c>
      <c r="G159" s="516" t="s">
        <v>614</v>
      </c>
      <c r="H159" s="516" t="s">
        <v>614</v>
      </c>
      <c r="I159" s="396" t="s">
        <v>124</v>
      </c>
      <c r="J159" s="437"/>
      <c r="K159" s="438">
        <v>1154</v>
      </c>
      <c r="L159" s="396"/>
      <c r="M159" s="460">
        <v>1</v>
      </c>
      <c r="N159" s="396"/>
      <c r="O159" s="396">
        <v>1</v>
      </c>
      <c r="P159" s="449"/>
      <c r="Q159" s="523">
        <f t="shared" si="10"/>
        <v>1154</v>
      </c>
      <c r="R159" s="501"/>
      <c r="S159" s="502"/>
      <c r="T159" s="496"/>
    </row>
    <row r="160" s="358" customFormat="1" ht="11" spans="1:20">
      <c r="A160" s="381">
        <v>90</v>
      </c>
      <c r="B160" s="513"/>
      <c r="C160" s="395" t="s">
        <v>112</v>
      </c>
      <c r="D160" s="396" t="s">
        <v>112</v>
      </c>
      <c r="E160" s="414"/>
      <c r="F160" s="396" t="s">
        <v>205</v>
      </c>
      <c r="G160" s="516" t="s">
        <v>243</v>
      </c>
      <c r="H160" s="516" t="s">
        <v>243</v>
      </c>
      <c r="I160" s="396" t="s">
        <v>124</v>
      </c>
      <c r="J160" s="437"/>
      <c r="K160" s="438">
        <v>1429</v>
      </c>
      <c r="L160" s="396"/>
      <c r="M160" s="460">
        <v>1</v>
      </c>
      <c r="N160" s="396"/>
      <c r="O160" s="396">
        <v>1</v>
      </c>
      <c r="P160" s="449"/>
      <c r="Q160" s="523">
        <f t="shared" si="10"/>
        <v>1429</v>
      </c>
      <c r="R160" s="501"/>
      <c r="S160" s="502"/>
      <c r="T160" s="496"/>
    </row>
    <row r="161" s="358" customFormat="1" ht="11" spans="1:20">
      <c r="A161" s="381">
        <v>91</v>
      </c>
      <c r="B161" s="513"/>
      <c r="C161" s="395" t="s">
        <v>112</v>
      </c>
      <c r="D161" s="396" t="s">
        <v>112</v>
      </c>
      <c r="E161" s="414"/>
      <c r="F161" s="396" t="s">
        <v>205</v>
      </c>
      <c r="G161" s="516" t="s">
        <v>615</v>
      </c>
      <c r="H161" s="516" t="s">
        <v>615</v>
      </c>
      <c r="I161" s="396" t="s">
        <v>124</v>
      </c>
      <c r="J161" s="437"/>
      <c r="K161" s="438">
        <v>60690</v>
      </c>
      <c r="L161" s="396"/>
      <c r="M161" s="460">
        <v>1</v>
      </c>
      <c r="N161" s="396"/>
      <c r="O161" s="396">
        <v>1</v>
      </c>
      <c r="P161" s="449"/>
      <c r="Q161" s="523">
        <f t="shared" si="10"/>
        <v>60690</v>
      </c>
      <c r="R161" s="501"/>
      <c r="S161" s="502"/>
      <c r="T161" s="496"/>
    </row>
    <row r="162" s="358" customFormat="1" ht="11" spans="1:20">
      <c r="A162" s="381">
        <v>92</v>
      </c>
      <c r="B162" s="513"/>
      <c r="C162" s="395" t="s">
        <v>112</v>
      </c>
      <c r="D162" s="396" t="s">
        <v>112</v>
      </c>
      <c r="E162" s="414"/>
      <c r="F162" s="396" t="s">
        <v>205</v>
      </c>
      <c r="G162" s="516" t="s">
        <v>616</v>
      </c>
      <c r="H162" s="516" t="s">
        <v>616</v>
      </c>
      <c r="I162" s="396" t="s">
        <v>124</v>
      </c>
      <c r="J162" s="437"/>
      <c r="K162" s="438">
        <v>118250</v>
      </c>
      <c r="L162" s="396"/>
      <c r="M162" s="460">
        <v>1</v>
      </c>
      <c r="N162" s="396"/>
      <c r="O162" s="396">
        <v>1</v>
      </c>
      <c r="P162" s="449"/>
      <c r="Q162" s="523">
        <f t="shared" si="10"/>
        <v>118250</v>
      </c>
      <c r="R162" s="501"/>
      <c r="S162" s="502"/>
      <c r="T162" s="496"/>
    </row>
    <row r="163" s="358" customFormat="1" ht="21" spans="1:20">
      <c r="A163" s="381">
        <v>93</v>
      </c>
      <c r="B163" s="526"/>
      <c r="C163" s="396" t="s">
        <v>112</v>
      </c>
      <c r="D163" s="396" t="s">
        <v>112</v>
      </c>
      <c r="E163" s="414"/>
      <c r="F163" s="396" t="s">
        <v>205</v>
      </c>
      <c r="G163" s="396" t="s">
        <v>617</v>
      </c>
      <c r="H163" s="396" t="s">
        <v>618</v>
      </c>
      <c r="I163" s="396" t="s">
        <v>361</v>
      </c>
      <c r="J163" s="437"/>
      <c r="K163" s="534">
        <v>500</v>
      </c>
      <c r="L163" s="396"/>
      <c r="M163" s="396">
        <v>10</v>
      </c>
      <c r="N163" s="396"/>
      <c r="O163" s="396">
        <v>1</v>
      </c>
      <c r="P163" s="449"/>
      <c r="Q163" s="523">
        <f t="shared" si="10"/>
        <v>5000</v>
      </c>
      <c r="R163" s="501"/>
      <c r="S163" s="502" t="s">
        <v>619</v>
      </c>
      <c r="T163" s="498"/>
    </row>
    <row r="164" s="358" customFormat="1" ht="21" spans="1:20">
      <c r="A164" s="381">
        <v>94</v>
      </c>
      <c r="B164" s="527" t="s">
        <v>620</v>
      </c>
      <c r="C164" s="527" t="s">
        <v>621</v>
      </c>
      <c r="D164" s="527" t="s">
        <v>621</v>
      </c>
      <c r="E164" s="414"/>
      <c r="F164" s="412" t="s">
        <v>621</v>
      </c>
      <c r="G164" s="412" t="s">
        <v>621</v>
      </c>
      <c r="H164" s="412" t="s">
        <v>622</v>
      </c>
      <c r="I164" s="535" t="s">
        <v>510</v>
      </c>
      <c r="J164" s="536"/>
      <c r="K164" s="537">
        <v>1300</v>
      </c>
      <c r="L164" s="382"/>
      <c r="M164" s="527">
        <v>2</v>
      </c>
      <c r="N164" s="382"/>
      <c r="O164" s="382">
        <v>1</v>
      </c>
      <c r="P164" s="459"/>
      <c r="Q164" s="544">
        <f t="shared" si="10"/>
        <v>2600</v>
      </c>
      <c r="R164" s="501"/>
      <c r="S164" s="381" t="s">
        <v>623</v>
      </c>
      <c r="T164" s="503" t="s">
        <v>624</v>
      </c>
    </row>
    <row r="165" s="358" customFormat="1" ht="11" spans="1:20">
      <c r="A165" s="381">
        <v>95</v>
      </c>
      <c r="B165" s="393" t="s">
        <v>625</v>
      </c>
      <c r="C165" s="393" t="s">
        <v>626</v>
      </c>
      <c r="D165" s="393" t="s">
        <v>626</v>
      </c>
      <c r="E165" s="414"/>
      <c r="F165" s="412" t="s">
        <v>626</v>
      </c>
      <c r="G165" s="412" t="s">
        <v>626</v>
      </c>
      <c r="H165" s="530" t="s">
        <v>627</v>
      </c>
      <c r="I165" s="408" t="s">
        <v>628</v>
      </c>
      <c r="J165" s="538"/>
      <c r="K165" s="539">
        <v>2392.9</v>
      </c>
      <c r="L165" s="383"/>
      <c r="M165" s="541">
        <v>1</v>
      </c>
      <c r="N165" s="383"/>
      <c r="O165" s="383">
        <v>1</v>
      </c>
      <c r="P165" s="449"/>
      <c r="Q165" s="523">
        <f t="shared" si="10"/>
        <v>2392.9</v>
      </c>
      <c r="R165" s="545"/>
      <c r="S165" s="381"/>
      <c r="T165" s="505"/>
    </row>
    <row r="166" s="358" customFormat="1" ht="11" spans="1:31">
      <c r="A166" s="381">
        <v>96</v>
      </c>
      <c r="B166" s="528" t="s">
        <v>629</v>
      </c>
      <c r="C166" s="528" t="s">
        <v>112</v>
      </c>
      <c r="D166" s="528" t="s">
        <v>112</v>
      </c>
      <c r="E166" s="414"/>
      <c r="F166" s="528" t="s">
        <v>112</v>
      </c>
      <c r="G166" s="531" t="s">
        <v>205</v>
      </c>
      <c r="H166" s="532" t="s">
        <v>630</v>
      </c>
      <c r="I166" s="528" t="s">
        <v>510</v>
      </c>
      <c r="J166" s="437"/>
      <c r="K166" s="528">
        <v>1200</v>
      </c>
      <c r="L166" s="528"/>
      <c r="M166" s="528">
        <v>1</v>
      </c>
      <c r="N166" s="528"/>
      <c r="O166" s="528">
        <v>6</v>
      </c>
      <c r="P166" s="449"/>
      <c r="Q166" s="546">
        <f t="shared" si="10"/>
        <v>7200</v>
      </c>
      <c r="R166" s="547"/>
      <c r="S166" s="401"/>
      <c r="T166" s="548" t="s">
        <v>534</v>
      </c>
      <c r="U166" s="357"/>
      <c r="V166" s="357"/>
      <c r="W166" s="357"/>
      <c r="X166" s="357"/>
      <c r="Y166" s="357"/>
      <c r="Z166" s="357"/>
      <c r="AA166" s="357"/>
      <c r="AB166" s="357"/>
      <c r="AC166" s="357"/>
      <c r="AD166" s="357"/>
      <c r="AE166" s="357"/>
    </row>
    <row r="167" s="362" customFormat="1" ht="11" spans="1:31">
      <c r="A167" s="381">
        <v>97</v>
      </c>
      <c r="B167" s="528" t="s">
        <v>629</v>
      </c>
      <c r="C167" s="528" t="s">
        <v>112</v>
      </c>
      <c r="D167" s="528" t="s">
        <v>112</v>
      </c>
      <c r="E167" s="414"/>
      <c r="F167" s="528" t="s">
        <v>112</v>
      </c>
      <c r="G167" s="531" t="s">
        <v>205</v>
      </c>
      <c r="H167" s="532" t="s">
        <v>631</v>
      </c>
      <c r="I167" s="528" t="s">
        <v>124</v>
      </c>
      <c r="J167" s="437"/>
      <c r="K167" s="528">
        <v>150</v>
      </c>
      <c r="L167" s="528"/>
      <c r="M167" s="528">
        <v>2</v>
      </c>
      <c r="N167" s="528"/>
      <c r="O167" s="528">
        <v>1</v>
      </c>
      <c r="P167" s="449"/>
      <c r="Q167" s="546">
        <f t="shared" si="10"/>
        <v>300</v>
      </c>
      <c r="R167" s="506"/>
      <c r="S167" s="401"/>
      <c r="T167" s="549"/>
      <c r="U167" s="357"/>
      <c r="V167" s="357"/>
      <c r="W167" s="357"/>
      <c r="X167" s="357"/>
      <c r="Y167" s="357"/>
      <c r="Z167" s="357"/>
      <c r="AA167" s="357"/>
      <c r="AB167" s="357"/>
      <c r="AC167" s="357"/>
      <c r="AD167" s="357"/>
      <c r="AE167" s="357"/>
    </row>
    <row r="168" spans="1:20">
      <c r="A168" s="381">
        <v>98</v>
      </c>
      <c r="B168" s="371" t="s">
        <v>632</v>
      </c>
      <c r="C168" s="371" t="s">
        <v>632</v>
      </c>
      <c r="D168" s="371" t="s">
        <v>632</v>
      </c>
      <c r="E168" s="414"/>
      <c r="F168" s="371" t="s">
        <v>632</v>
      </c>
      <c r="G168" s="371" t="s">
        <v>633</v>
      </c>
      <c r="H168" s="357" t="s">
        <v>634</v>
      </c>
      <c r="I168" s="371" t="s">
        <v>397</v>
      </c>
      <c r="J168" s="540"/>
      <c r="K168" s="371">
        <v>256</v>
      </c>
      <c r="L168" s="371"/>
      <c r="M168" s="371">
        <v>4</v>
      </c>
      <c r="N168" s="371"/>
      <c r="O168" s="371">
        <v>1</v>
      </c>
      <c r="P168" s="542"/>
      <c r="Q168" s="546">
        <f t="shared" si="10"/>
        <v>1024</v>
      </c>
      <c r="S168" s="371"/>
      <c r="T168" s="549"/>
    </row>
    <row r="169" s="358" customFormat="1" ht="21" spans="1:31">
      <c r="A169" s="381">
        <v>99</v>
      </c>
      <c r="B169" s="528" t="s">
        <v>635</v>
      </c>
      <c r="C169" s="528" t="s">
        <v>635</v>
      </c>
      <c r="D169" s="528" t="s">
        <v>635</v>
      </c>
      <c r="E169" s="414"/>
      <c r="F169" s="528" t="s">
        <v>635</v>
      </c>
      <c r="G169" s="528" t="s">
        <v>635</v>
      </c>
      <c r="H169" s="528" t="s">
        <v>635</v>
      </c>
      <c r="I169" s="528" t="s">
        <v>124</v>
      </c>
      <c r="J169" s="437"/>
      <c r="K169" s="528">
        <v>12386</v>
      </c>
      <c r="L169" s="528"/>
      <c r="M169" s="528">
        <v>1</v>
      </c>
      <c r="N169" s="528"/>
      <c r="O169" s="528">
        <v>1</v>
      </c>
      <c r="P169" s="449"/>
      <c r="Q169" s="546">
        <f t="shared" si="10"/>
        <v>12386</v>
      </c>
      <c r="R169" s="550"/>
      <c r="S169" s="401"/>
      <c r="T169" s="549"/>
      <c r="U169" s="357"/>
      <c r="V169" s="357"/>
      <c r="W169" s="357"/>
      <c r="X169" s="357"/>
      <c r="Y169" s="357"/>
      <c r="Z169" s="357"/>
      <c r="AA169" s="357"/>
      <c r="AB169" s="357"/>
      <c r="AC169" s="357"/>
      <c r="AD169" s="357"/>
      <c r="AE169" s="357"/>
    </row>
    <row r="170" s="358" customFormat="1" ht="11" spans="1:31">
      <c r="A170" s="381">
        <v>100</v>
      </c>
      <c r="B170" s="432" t="s">
        <v>636</v>
      </c>
      <c r="C170" s="432" t="s">
        <v>636</v>
      </c>
      <c r="D170" s="432" t="s">
        <v>636</v>
      </c>
      <c r="E170" s="414"/>
      <c r="F170" s="432" t="s">
        <v>636</v>
      </c>
      <c r="G170" s="432" t="s">
        <v>636</v>
      </c>
      <c r="H170" s="432" t="s">
        <v>637</v>
      </c>
      <c r="I170" s="432" t="s">
        <v>195</v>
      </c>
      <c r="J170" s="432"/>
      <c r="K170" s="432">
        <v>31350</v>
      </c>
      <c r="L170" s="432"/>
      <c r="M170" s="432">
        <v>1</v>
      </c>
      <c r="N170" s="432"/>
      <c r="O170" s="432">
        <v>1</v>
      </c>
      <c r="P170" s="450"/>
      <c r="Q170" s="551">
        <f t="shared" si="10"/>
        <v>31350</v>
      </c>
      <c r="R170" s="550"/>
      <c r="S170" s="371"/>
      <c r="T170" s="552"/>
      <c r="U170" s="357"/>
      <c r="V170" s="357"/>
      <c r="W170" s="357"/>
      <c r="X170" s="357"/>
      <c r="Y170" s="357"/>
      <c r="Z170" s="357"/>
      <c r="AA170" s="357"/>
      <c r="AB170" s="357"/>
      <c r="AC170" s="357"/>
      <c r="AD170" s="357"/>
      <c r="AE170" s="357"/>
    </row>
    <row r="171" s="358" customFormat="1" spans="1:31">
      <c r="A171" s="381"/>
      <c r="B171" s="528"/>
      <c r="C171" s="528"/>
      <c r="D171" s="528"/>
      <c r="E171" s="414"/>
      <c r="F171" s="528"/>
      <c r="G171" s="533"/>
      <c r="H171" s="528"/>
      <c r="I171" s="528"/>
      <c r="J171" s="437"/>
      <c r="K171" s="528"/>
      <c r="L171" s="528"/>
      <c r="M171" s="528"/>
      <c r="N171" s="528"/>
      <c r="O171" s="528"/>
      <c r="P171" s="449"/>
      <c r="Q171" s="489"/>
      <c r="R171" s="550"/>
      <c r="S171" s="401"/>
      <c r="T171" s="441"/>
      <c r="U171" s="357"/>
      <c r="V171" s="357"/>
      <c r="W171" s="357"/>
      <c r="X171" s="357"/>
      <c r="Y171" s="357"/>
      <c r="Z171" s="357"/>
      <c r="AA171" s="357"/>
      <c r="AB171" s="357"/>
      <c r="AC171" s="357"/>
      <c r="AD171" s="357"/>
      <c r="AE171" s="357"/>
    </row>
    <row r="172" s="358" customFormat="1" spans="1:31">
      <c r="A172" s="381"/>
      <c r="B172" s="528"/>
      <c r="C172" s="528"/>
      <c r="D172" s="528"/>
      <c r="E172" s="414"/>
      <c r="F172" s="528"/>
      <c r="G172" s="533"/>
      <c r="H172" s="528"/>
      <c r="I172" s="528"/>
      <c r="J172" s="437"/>
      <c r="K172" s="528"/>
      <c r="L172" s="528"/>
      <c r="M172" s="528"/>
      <c r="N172" s="528"/>
      <c r="O172" s="528"/>
      <c r="P172" s="449"/>
      <c r="Q172" s="489"/>
      <c r="R172" s="486"/>
      <c r="S172" s="401"/>
      <c r="T172" s="371"/>
      <c r="U172" s="357"/>
      <c r="V172" s="357"/>
      <c r="W172" s="357"/>
      <c r="X172" s="357"/>
      <c r="Y172" s="357"/>
      <c r="Z172" s="357"/>
      <c r="AA172" s="357"/>
      <c r="AB172" s="357"/>
      <c r="AC172" s="357"/>
      <c r="AD172" s="357"/>
      <c r="AE172" s="357"/>
    </row>
    <row r="173" s="358" customFormat="1" spans="1:31">
      <c r="A173" s="381"/>
      <c r="B173" s="528"/>
      <c r="C173" s="528"/>
      <c r="D173" s="528"/>
      <c r="E173" s="414"/>
      <c r="F173" s="528"/>
      <c r="G173" s="533"/>
      <c r="H173" s="528"/>
      <c r="I173" s="528"/>
      <c r="J173" s="437"/>
      <c r="K173" s="528"/>
      <c r="L173" s="528"/>
      <c r="M173" s="528"/>
      <c r="N173" s="528"/>
      <c r="O173" s="528"/>
      <c r="P173" s="449"/>
      <c r="Q173" s="489"/>
      <c r="R173" s="486"/>
      <c r="S173" s="401"/>
      <c r="T173" s="371"/>
      <c r="U173" s="357"/>
      <c r="V173" s="357"/>
      <c r="W173" s="357"/>
      <c r="X173" s="357"/>
      <c r="Y173" s="357"/>
      <c r="Z173" s="357"/>
      <c r="AA173" s="357"/>
      <c r="AB173" s="357"/>
      <c r="AC173" s="357"/>
      <c r="AD173" s="357"/>
      <c r="AE173" s="357"/>
    </row>
    <row r="174" s="358" customFormat="1" spans="1:31">
      <c r="A174" s="381"/>
      <c r="B174" s="528"/>
      <c r="C174" s="528"/>
      <c r="D174" s="528"/>
      <c r="E174" s="414"/>
      <c r="F174" s="528"/>
      <c r="G174" s="533"/>
      <c r="H174" s="528"/>
      <c r="I174" s="528"/>
      <c r="J174" s="437"/>
      <c r="K174" s="528"/>
      <c r="L174" s="528"/>
      <c r="M174" s="528"/>
      <c r="N174" s="528"/>
      <c r="O174" s="528"/>
      <c r="P174" s="449"/>
      <c r="Q174" s="489"/>
      <c r="R174" s="486"/>
      <c r="S174" s="401"/>
      <c r="T174" s="371"/>
      <c r="U174" s="357"/>
      <c r="V174" s="357"/>
      <c r="W174" s="357"/>
      <c r="X174" s="357"/>
      <c r="Y174" s="357"/>
      <c r="Z174" s="357"/>
      <c r="AA174" s="357"/>
      <c r="AB174" s="357"/>
      <c r="AC174" s="357"/>
      <c r="AD174" s="357"/>
      <c r="AE174" s="357"/>
    </row>
    <row r="175" s="358" customFormat="1" spans="1:31">
      <c r="A175" s="381"/>
      <c r="B175" s="528"/>
      <c r="C175" s="528"/>
      <c r="D175" s="528"/>
      <c r="E175" s="414"/>
      <c r="F175" s="528"/>
      <c r="G175" s="533"/>
      <c r="H175" s="528"/>
      <c r="I175" s="528"/>
      <c r="J175" s="437"/>
      <c r="K175" s="528"/>
      <c r="L175" s="528"/>
      <c r="M175" s="528"/>
      <c r="N175" s="528"/>
      <c r="O175" s="528"/>
      <c r="P175" s="449"/>
      <c r="Q175" s="489"/>
      <c r="R175" s="486"/>
      <c r="S175" s="401"/>
      <c r="T175" s="371"/>
      <c r="U175" s="357"/>
      <c r="V175" s="357"/>
      <c r="W175" s="357"/>
      <c r="X175" s="357"/>
      <c r="Y175" s="357"/>
      <c r="Z175" s="357"/>
      <c r="AA175" s="357"/>
      <c r="AB175" s="357"/>
      <c r="AC175" s="357"/>
      <c r="AD175" s="357"/>
      <c r="AE175" s="357"/>
    </row>
    <row r="176" s="358" customFormat="1" spans="1:31">
      <c r="A176" s="381"/>
      <c r="B176" s="528"/>
      <c r="C176" s="528"/>
      <c r="D176" s="528"/>
      <c r="E176" s="414"/>
      <c r="F176" s="528"/>
      <c r="G176" s="533"/>
      <c r="H176" s="528"/>
      <c r="I176" s="528"/>
      <c r="J176" s="437"/>
      <c r="K176" s="528"/>
      <c r="L176" s="528"/>
      <c r="M176" s="528"/>
      <c r="N176" s="528"/>
      <c r="O176" s="528"/>
      <c r="P176" s="449"/>
      <c r="Q176" s="489"/>
      <c r="R176" s="486"/>
      <c r="S176" s="401"/>
      <c r="T176" s="371"/>
      <c r="U176" s="357"/>
      <c r="V176" s="357"/>
      <c r="W176" s="357"/>
      <c r="X176" s="357"/>
      <c r="Y176" s="357"/>
      <c r="Z176" s="357"/>
      <c r="AA176" s="357"/>
      <c r="AB176" s="357"/>
      <c r="AC176" s="357"/>
      <c r="AD176" s="357"/>
      <c r="AE176" s="357"/>
    </row>
    <row r="177" s="358" customFormat="1" spans="1:31">
      <c r="A177" s="381"/>
      <c r="B177" s="528"/>
      <c r="C177" s="528"/>
      <c r="D177" s="528"/>
      <c r="E177" s="414"/>
      <c r="F177" s="528"/>
      <c r="G177" s="533"/>
      <c r="H177" s="528"/>
      <c r="I177" s="528"/>
      <c r="J177" s="437"/>
      <c r="K177" s="528"/>
      <c r="L177" s="528"/>
      <c r="M177" s="528"/>
      <c r="N177" s="528"/>
      <c r="O177" s="528"/>
      <c r="P177" s="449"/>
      <c r="Q177" s="489"/>
      <c r="R177" s="486"/>
      <c r="S177" s="401"/>
      <c r="T177" s="371"/>
      <c r="U177" s="357"/>
      <c r="V177" s="357"/>
      <c r="W177" s="357"/>
      <c r="X177" s="357"/>
      <c r="Y177" s="357"/>
      <c r="Z177" s="357"/>
      <c r="AA177" s="357"/>
      <c r="AB177" s="357"/>
      <c r="AC177" s="357"/>
      <c r="AD177" s="357"/>
      <c r="AE177" s="357"/>
    </row>
    <row r="178" s="358" customFormat="1" spans="1:31">
      <c r="A178" s="381"/>
      <c r="B178" s="528"/>
      <c r="C178" s="528"/>
      <c r="D178" s="528"/>
      <c r="E178" s="414"/>
      <c r="F178" s="528"/>
      <c r="G178" s="533"/>
      <c r="H178" s="528"/>
      <c r="I178" s="528"/>
      <c r="J178" s="437"/>
      <c r="K178" s="528"/>
      <c r="L178" s="528"/>
      <c r="M178" s="528"/>
      <c r="N178" s="528"/>
      <c r="O178" s="528"/>
      <c r="P178" s="449"/>
      <c r="Q178" s="489"/>
      <c r="R178" s="486"/>
      <c r="S178" s="401"/>
      <c r="T178" s="371"/>
      <c r="U178" s="357"/>
      <c r="V178" s="357"/>
      <c r="W178" s="357"/>
      <c r="X178" s="357"/>
      <c r="Y178" s="357"/>
      <c r="Z178" s="357"/>
      <c r="AA178" s="357"/>
      <c r="AB178" s="357"/>
      <c r="AC178" s="357"/>
      <c r="AD178" s="357"/>
      <c r="AE178" s="357"/>
    </row>
    <row r="179" s="358" customFormat="1" spans="1:31">
      <c r="A179" s="381"/>
      <c r="B179" s="528"/>
      <c r="C179" s="528"/>
      <c r="D179" s="528"/>
      <c r="E179" s="414"/>
      <c r="F179" s="528"/>
      <c r="G179" s="533"/>
      <c r="H179" s="528"/>
      <c r="I179" s="528"/>
      <c r="J179" s="437"/>
      <c r="K179" s="528"/>
      <c r="L179" s="528"/>
      <c r="M179" s="528"/>
      <c r="N179" s="528"/>
      <c r="O179" s="528"/>
      <c r="P179" s="449"/>
      <c r="Q179" s="489"/>
      <c r="R179" s="486"/>
      <c r="S179" s="401"/>
      <c r="T179" s="371"/>
      <c r="U179" s="357"/>
      <c r="V179" s="357"/>
      <c r="W179" s="357"/>
      <c r="X179" s="357"/>
      <c r="Y179" s="357"/>
      <c r="Z179" s="357"/>
      <c r="AA179" s="357"/>
      <c r="AB179" s="357"/>
      <c r="AC179" s="357"/>
      <c r="AD179" s="357"/>
      <c r="AE179" s="357"/>
    </row>
    <row r="180" s="358" customFormat="1" spans="1:31">
      <c r="A180" s="381"/>
      <c r="B180" s="528"/>
      <c r="C180" s="528"/>
      <c r="D180" s="528"/>
      <c r="E180" s="414"/>
      <c r="F180" s="528"/>
      <c r="G180" s="533"/>
      <c r="H180" s="528"/>
      <c r="I180" s="528"/>
      <c r="J180" s="437"/>
      <c r="K180" s="528"/>
      <c r="L180" s="528"/>
      <c r="M180" s="528"/>
      <c r="N180" s="528"/>
      <c r="O180" s="528"/>
      <c r="P180" s="449"/>
      <c r="Q180" s="489"/>
      <c r="R180" s="486"/>
      <c r="S180" s="401"/>
      <c r="T180" s="371"/>
      <c r="U180" s="357"/>
      <c r="V180" s="357"/>
      <c r="W180" s="357"/>
      <c r="X180" s="357"/>
      <c r="Y180" s="357"/>
      <c r="Z180" s="357"/>
      <c r="AA180" s="357"/>
      <c r="AB180" s="357"/>
      <c r="AC180" s="357"/>
      <c r="AD180" s="357"/>
      <c r="AE180" s="357"/>
    </row>
    <row r="181" s="358" customFormat="1" spans="1:31">
      <c r="A181" s="381"/>
      <c r="B181" s="528"/>
      <c r="C181" s="528"/>
      <c r="D181" s="528"/>
      <c r="E181" s="414"/>
      <c r="F181" s="528"/>
      <c r="G181" s="533"/>
      <c r="H181" s="528"/>
      <c r="I181" s="528"/>
      <c r="J181" s="437"/>
      <c r="K181" s="528"/>
      <c r="L181" s="528"/>
      <c r="M181" s="528"/>
      <c r="N181" s="528"/>
      <c r="O181" s="528"/>
      <c r="P181" s="449"/>
      <c r="Q181" s="489"/>
      <c r="R181" s="486"/>
      <c r="S181" s="401"/>
      <c r="T181" s="371"/>
      <c r="U181" s="357"/>
      <c r="V181" s="357"/>
      <c r="W181" s="357"/>
      <c r="X181" s="357"/>
      <c r="Y181" s="357"/>
      <c r="Z181" s="357"/>
      <c r="AA181" s="357"/>
      <c r="AB181" s="357"/>
      <c r="AC181" s="357"/>
      <c r="AD181" s="357"/>
      <c r="AE181" s="357"/>
    </row>
    <row r="182" s="358" customFormat="1" spans="1:31">
      <c r="A182" s="381"/>
      <c r="B182" s="528"/>
      <c r="C182" s="528"/>
      <c r="D182" s="528"/>
      <c r="E182" s="414"/>
      <c r="F182" s="528"/>
      <c r="G182" s="533"/>
      <c r="H182" s="528"/>
      <c r="I182" s="528"/>
      <c r="J182" s="437"/>
      <c r="K182" s="528"/>
      <c r="L182" s="528"/>
      <c r="M182" s="528"/>
      <c r="N182" s="528"/>
      <c r="O182" s="528"/>
      <c r="P182" s="449"/>
      <c r="Q182" s="489"/>
      <c r="R182" s="486"/>
      <c r="S182" s="401"/>
      <c r="T182" s="371"/>
      <c r="U182" s="357"/>
      <c r="V182" s="357"/>
      <c r="W182" s="357"/>
      <c r="X182" s="357"/>
      <c r="Y182" s="357"/>
      <c r="Z182" s="357"/>
      <c r="AA182" s="357"/>
      <c r="AB182" s="357"/>
      <c r="AC182" s="357"/>
      <c r="AD182" s="357"/>
      <c r="AE182" s="357"/>
    </row>
    <row r="183" s="358" customFormat="1" spans="1:31">
      <c r="A183" s="381"/>
      <c r="B183" s="528"/>
      <c r="C183" s="528"/>
      <c r="D183" s="528"/>
      <c r="E183" s="414"/>
      <c r="F183" s="528"/>
      <c r="G183" s="533"/>
      <c r="H183" s="528"/>
      <c r="I183" s="528"/>
      <c r="J183" s="437"/>
      <c r="K183" s="528"/>
      <c r="L183" s="528"/>
      <c r="M183" s="528"/>
      <c r="N183" s="528"/>
      <c r="O183" s="528"/>
      <c r="P183" s="449"/>
      <c r="Q183" s="489"/>
      <c r="R183" s="486"/>
      <c r="S183" s="401"/>
      <c r="T183" s="371"/>
      <c r="U183" s="357"/>
      <c r="V183" s="357"/>
      <c r="W183" s="357"/>
      <c r="X183" s="357"/>
      <c r="Y183" s="357"/>
      <c r="Z183" s="357"/>
      <c r="AA183" s="357"/>
      <c r="AB183" s="357"/>
      <c r="AC183" s="357"/>
      <c r="AD183" s="357"/>
      <c r="AE183" s="357"/>
    </row>
    <row r="184" s="358" customFormat="1" spans="1:31">
      <c r="A184" s="381"/>
      <c r="B184" s="528"/>
      <c r="C184" s="528"/>
      <c r="D184" s="528"/>
      <c r="E184" s="414"/>
      <c r="F184" s="528"/>
      <c r="G184" s="533"/>
      <c r="H184" s="528"/>
      <c r="I184" s="528"/>
      <c r="J184" s="437"/>
      <c r="K184" s="528"/>
      <c r="L184" s="528"/>
      <c r="M184" s="528"/>
      <c r="N184" s="528"/>
      <c r="O184" s="528"/>
      <c r="P184" s="449"/>
      <c r="Q184" s="489"/>
      <c r="R184" s="486"/>
      <c r="S184" s="401"/>
      <c r="T184" s="371"/>
      <c r="U184" s="357"/>
      <c r="V184" s="357"/>
      <c r="W184" s="357"/>
      <c r="X184" s="357"/>
      <c r="Y184" s="357"/>
      <c r="Z184" s="357"/>
      <c r="AA184" s="357"/>
      <c r="AB184" s="357"/>
      <c r="AC184" s="357"/>
      <c r="AD184" s="357"/>
      <c r="AE184" s="357"/>
    </row>
    <row r="185" s="358" customFormat="1" spans="1:31">
      <c r="A185" s="381"/>
      <c r="B185" s="528"/>
      <c r="C185" s="528"/>
      <c r="D185" s="528"/>
      <c r="E185" s="414"/>
      <c r="F185" s="528"/>
      <c r="G185" s="533"/>
      <c r="H185" s="528"/>
      <c r="I185" s="528"/>
      <c r="J185" s="437"/>
      <c r="K185" s="528"/>
      <c r="L185" s="528"/>
      <c r="M185" s="528"/>
      <c r="N185" s="528"/>
      <c r="O185" s="528"/>
      <c r="P185" s="449"/>
      <c r="Q185" s="489"/>
      <c r="R185" s="486"/>
      <c r="S185" s="401"/>
      <c r="T185" s="371"/>
      <c r="U185" s="357"/>
      <c r="V185" s="357"/>
      <c r="W185" s="357"/>
      <c r="X185" s="357"/>
      <c r="Y185" s="357"/>
      <c r="Z185" s="357"/>
      <c r="AA185" s="357"/>
      <c r="AB185" s="357"/>
      <c r="AC185" s="357"/>
      <c r="AD185" s="357"/>
      <c r="AE185" s="357"/>
    </row>
    <row r="186" s="358" customFormat="1" spans="1:31">
      <c r="A186" s="381"/>
      <c r="B186" s="528"/>
      <c r="C186" s="528"/>
      <c r="D186" s="528"/>
      <c r="E186" s="414"/>
      <c r="F186" s="528"/>
      <c r="G186" s="533"/>
      <c r="H186" s="528"/>
      <c r="I186" s="528"/>
      <c r="J186" s="437"/>
      <c r="K186" s="528"/>
      <c r="L186" s="528"/>
      <c r="M186" s="528"/>
      <c r="N186" s="528"/>
      <c r="O186" s="528"/>
      <c r="P186" s="449"/>
      <c r="Q186" s="489"/>
      <c r="R186" s="486"/>
      <c r="S186" s="401"/>
      <c r="T186" s="371"/>
      <c r="U186" s="357"/>
      <c r="V186" s="357"/>
      <c r="W186" s="357"/>
      <c r="X186" s="357"/>
      <c r="Y186" s="357"/>
      <c r="Z186" s="357"/>
      <c r="AA186" s="357"/>
      <c r="AB186" s="357"/>
      <c r="AC186" s="357"/>
      <c r="AD186" s="357"/>
      <c r="AE186" s="357"/>
    </row>
    <row r="187" s="358" customFormat="1" spans="1:31">
      <c r="A187" s="381"/>
      <c r="B187" s="528"/>
      <c r="C187" s="528"/>
      <c r="D187" s="528"/>
      <c r="E187" s="414"/>
      <c r="F187" s="528"/>
      <c r="G187" s="533"/>
      <c r="H187" s="528"/>
      <c r="I187" s="528"/>
      <c r="J187" s="437"/>
      <c r="K187" s="528"/>
      <c r="L187" s="528"/>
      <c r="M187" s="528"/>
      <c r="N187" s="528"/>
      <c r="O187" s="528"/>
      <c r="P187" s="449"/>
      <c r="Q187" s="489"/>
      <c r="R187" s="486"/>
      <c r="S187" s="401"/>
      <c r="T187" s="371"/>
      <c r="U187" s="357"/>
      <c r="V187" s="357"/>
      <c r="W187" s="357"/>
      <c r="X187" s="357"/>
      <c r="Y187" s="357"/>
      <c r="Z187" s="357"/>
      <c r="AA187" s="357"/>
      <c r="AB187" s="357"/>
      <c r="AC187" s="357"/>
      <c r="AD187" s="357"/>
      <c r="AE187" s="357"/>
    </row>
    <row r="188" s="358" customFormat="1" spans="1:31">
      <c r="A188" s="381"/>
      <c r="B188" s="528"/>
      <c r="C188" s="528"/>
      <c r="D188" s="528"/>
      <c r="E188" s="414"/>
      <c r="F188" s="528"/>
      <c r="G188" s="533"/>
      <c r="H188" s="528"/>
      <c r="I188" s="528"/>
      <c r="J188" s="437"/>
      <c r="K188" s="528"/>
      <c r="L188" s="528"/>
      <c r="M188" s="528"/>
      <c r="N188" s="528"/>
      <c r="O188" s="528"/>
      <c r="P188" s="449"/>
      <c r="Q188" s="489"/>
      <c r="R188" s="486"/>
      <c r="S188" s="401"/>
      <c r="T188" s="371"/>
      <c r="U188" s="357"/>
      <c r="V188" s="357"/>
      <c r="W188" s="357"/>
      <c r="X188" s="357"/>
      <c r="Y188" s="357"/>
      <c r="Z188" s="357"/>
      <c r="AA188" s="357"/>
      <c r="AB188" s="357"/>
      <c r="AC188" s="357"/>
      <c r="AD188" s="357"/>
      <c r="AE188" s="357"/>
    </row>
    <row r="189" s="358" customFormat="1" spans="1:31">
      <c r="A189" s="529" t="s">
        <v>117</v>
      </c>
      <c r="B189" s="529"/>
      <c r="C189" s="529"/>
      <c r="D189" s="529"/>
      <c r="E189" s="529"/>
      <c r="F189" s="529"/>
      <c r="G189" s="529"/>
      <c r="H189" s="529"/>
      <c r="I189" s="528"/>
      <c r="J189" s="529"/>
      <c r="K189" s="529"/>
      <c r="L189" s="529"/>
      <c r="M189" s="529"/>
      <c r="N189" s="529"/>
      <c r="O189" s="529"/>
      <c r="P189" s="543">
        <f>SUM(P71:P188)</f>
        <v>0</v>
      </c>
      <c r="Q189" s="553">
        <f>SUM(Q71:Q169)</f>
        <v>1304783.4</v>
      </c>
      <c r="R189" s="486">
        <f>Q189-P189</f>
        <v>1304783.4</v>
      </c>
      <c r="S189" s="371"/>
      <c r="T189" s="371"/>
      <c r="U189" s="357"/>
      <c r="V189" s="357"/>
      <c r="W189" s="357"/>
      <c r="X189" s="357"/>
      <c r="Y189" s="357"/>
      <c r="Z189" s="357"/>
      <c r="AA189" s="357"/>
      <c r="AB189" s="357"/>
      <c r="AC189" s="357"/>
      <c r="AD189" s="357"/>
      <c r="AE189" s="357"/>
    </row>
    <row r="190" s="358" customFormat="1" spans="1:31">
      <c r="A190" s="376" t="s">
        <v>638</v>
      </c>
      <c r="B190" s="377"/>
      <c r="C190" s="377"/>
      <c r="D190" s="377"/>
      <c r="E190" s="377"/>
      <c r="F190" s="377"/>
      <c r="G190" s="377"/>
      <c r="H190" s="377"/>
      <c r="I190" s="423"/>
      <c r="J190" s="377"/>
      <c r="K190" s="377"/>
      <c r="L190" s="377"/>
      <c r="M190" s="377"/>
      <c r="N190" s="377"/>
      <c r="O190" s="377"/>
      <c r="P190" s="377"/>
      <c r="Q190" s="480"/>
      <c r="R190" s="481"/>
      <c r="S190" s="481"/>
      <c r="T190" s="481"/>
      <c r="U190" s="357"/>
      <c r="V190" s="357"/>
      <c r="W190" s="357"/>
      <c r="X190" s="357"/>
      <c r="Y190" s="357"/>
      <c r="Z190" s="357"/>
      <c r="AA190" s="357"/>
      <c r="AB190" s="357"/>
      <c r="AC190" s="357"/>
      <c r="AD190" s="357"/>
      <c r="AE190" s="357"/>
    </row>
    <row r="191" s="357" customFormat="1" ht="21" spans="1:20">
      <c r="A191" s="378" t="s">
        <v>43</v>
      </c>
      <c r="B191" s="378" t="s">
        <v>44</v>
      </c>
      <c r="C191" s="378" t="s">
        <v>45</v>
      </c>
      <c r="D191" s="378" t="s">
        <v>46</v>
      </c>
      <c r="E191" s="514" t="s">
        <v>47</v>
      </c>
      <c r="F191" s="378" t="s">
        <v>48</v>
      </c>
      <c r="G191" s="378" t="s">
        <v>49</v>
      </c>
      <c r="H191" s="378" t="s">
        <v>50</v>
      </c>
      <c r="I191" s="424" t="s">
        <v>51</v>
      </c>
      <c r="J191" s="425" t="s">
        <v>52</v>
      </c>
      <c r="K191" s="426" t="s">
        <v>53</v>
      </c>
      <c r="L191" s="378" t="s">
        <v>54</v>
      </c>
      <c r="M191" s="426" t="s">
        <v>55</v>
      </c>
      <c r="N191" s="378" t="s">
        <v>56</v>
      </c>
      <c r="O191" s="426" t="s">
        <v>57</v>
      </c>
      <c r="P191" s="448" t="s">
        <v>58</v>
      </c>
      <c r="Q191" s="482" t="s">
        <v>59</v>
      </c>
      <c r="R191" s="448" t="s">
        <v>60</v>
      </c>
      <c r="S191" s="448" t="s">
        <v>61</v>
      </c>
      <c r="T191" s="522" t="s">
        <v>62</v>
      </c>
    </row>
    <row r="192" s="361" customFormat="1" spans="1:20">
      <c r="A192" s="379" t="s">
        <v>119</v>
      </c>
      <c r="B192" s="380"/>
      <c r="C192" s="380"/>
      <c r="D192" s="380"/>
      <c r="E192" s="380"/>
      <c r="F192" s="380"/>
      <c r="G192" s="380"/>
      <c r="H192" s="380"/>
      <c r="I192" s="427"/>
      <c r="J192" s="380"/>
      <c r="K192" s="380"/>
      <c r="L192" s="380"/>
      <c r="M192" s="380"/>
      <c r="N192" s="380"/>
      <c r="O192" s="380"/>
      <c r="P192" s="380"/>
      <c r="Q192" s="483"/>
      <c r="R192" s="380"/>
      <c r="S192" s="380"/>
      <c r="T192" s="484"/>
    </row>
    <row r="193" s="358" customFormat="1" ht="18" customHeight="1" spans="1:20">
      <c r="A193" s="381">
        <v>1</v>
      </c>
      <c r="B193" s="381" t="s">
        <v>307</v>
      </c>
      <c r="C193" s="383" t="s">
        <v>639</v>
      </c>
      <c r="D193" s="383" t="s">
        <v>639</v>
      </c>
      <c r="E193" s="556"/>
      <c r="F193" s="383" t="s">
        <v>639</v>
      </c>
      <c r="G193" s="460" t="s">
        <v>640</v>
      </c>
      <c r="H193" s="434"/>
      <c r="I193" s="408" t="s">
        <v>195</v>
      </c>
      <c r="J193" s="538"/>
      <c r="K193" s="560">
        <v>5970</v>
      </c>
      <c r="L193" s="383"/>
      <c r="M193" s="383">
        <v>1</v>
      </c>
      <c r="N193" s="383"/>
      <c r="O193" s="383">
        <v>1</v>
      </c>
      <c r="P193" s="449">
        <f>N193*L193*J193</f>
        <v>0</v>
      </c>
      <c r="Q193" s="523">
        <f>K193*M193*O193</f>
        <v>5970</v>
      </c>
      <c r="R193" s="501">
        <f>Q193-P193</f>
        <v>5970</v>
      </c>
      <c r="S193" s="381"/>
      <c r="T193" s="381" t="s">
        <v>641</v>
      </c>
    </row>
    <row r="194" s="358" customFormat="1" ht="11" spans="1:20">
      <c r="A194" s="381">
        <v>2</v>
      </c>
      <c r="B194" s="381" t="s">
        <v>307</v>
      </c>
      <c r="C194" s="383" t="s">
        <v>642</v>
      </c>
      <c r="D194" s="383" t="s">
        <v>642</v>
      </c>
      <c r="E194" s="556"/>
      <c r="F194" s="383" t="s">
        <v>642</v>
      </c>
      <c r="G194" s="460" t="s">
        <v>643</v>
      </c>
      <c r="H194" s="434"/>
      <c r="I194" s="408" t="s">
        <v>265</v>
      </c>
      <c r="J194" s="538"/>
      <c r="K194" s="438">
        <v>15.95</v>
      </c>
      <c r="L194" s="383"/>
      <c r="M194" s="383">
        <v>100</v>
      </c>
      <c r="N194" s="383"/>
      <c r="O194" s="383">
        <v>1</v>
      </c>
      <c r="P194" s="449"/>
      <c r="Q194" s="523">
        <f t="shared" ref="Q194:Q210" si="11">K194*M194*O194</f>
        <v>1595</v>
      </c>
      <c r="R194" s="501"/>
      <c r="S194" s="381"/>
      <c r="T194" s="503" t="s">
        <v>305</v>
      </c>
    </row>
    <row r="195" s="358" customFormat="1" ht="11" spans="1:20">
      <c r="A195" s="381">
        <v>3</v>
      </c>
      <c r="B195" s="381" t="s">
        <v>307</v>
      </c>
      <c r="C195" s="383" t="s">
        <v>642</v>
      </c>
      <c r="D195" s="383" t="s">
        <v>642</v>
      </c>
      <c r="E195" s="556"/>
      <c r="F195" s="383" t="s">
        <v>642</v>
      </c>
      <c r="G195" s="460" t="s">
        <v>644</v>
      </c>
      <c r="H195" s="434"/>
      <c r="I195" s="408" t="s">
        <v>284</v>
      </c>
      <c r="J195" s="538"/>
      <c r="K195" s="438">
        <v>17.45</v>
      </c>
      <c r="L195" s="383"/>
      <c r="M195" s="383">
        <v>2</v>
      </c>
      <c r="N195" s="383"/>
      <c r="O195" s="383">
        <v>1</v>
      </c>
      <c r="P195" s="449"/>
      <c r="Q195" s="523">
        <f t="shared" si="11"/>
        <v>34.9</v>
      </c>
      <c r="R195" s="501"/>
      <c r="S195" s="381"/>
      <c r="T195" s="505"/>
    </row>
    <row r="196" s="358" customFormat="1" ht="11" spans="1:20">
      <c r="A196" s="381">
        <v>4</v>
      </c>
      <c r="B196" s="381" t="s">
        <v>307</v>
      </c>
      <c r="C196" s="383" t="s">
        <v>645</v>
      </c>
      <c r="D196" s="383" t="s">
        <v>645</v>
      </c>
      <c r="E196" s="556"/>
      <c r="F196" s="383" t="s">
        <v>645</v>
      </c>
      <c r="G196" s="434" t="s">
        <v>646</v>
      </c>
      <c r="H196" s="434"/>
      <c r="I196" s="408" t="s">
        <v>284</v>
      </c>
      <c r="J196" s="538"/>
      <c r="K196" s="381">
        <v>75</v>
      </c>
      <c r="L196" s="383"/>
      <c r="M196" s="383">
        <v>101</v>
      </c>
      <c r="N196" s="383"/>
      <c r="O196" s="383">
        <v>1</v>
      </c>
      <c r="P196" s="449"/>
      <c r="Q196" s="523">
        <f t="shared" si="11"/>
        <v>7575</v>
      </c>
      <c r="R196" s="501"/>
      <c r="S196" s="381" t="s">
        <v>647</v>
      </c>
      <c r="T196" s="381" t="s">
        <v>648</v>
      </c>
    </row>
    <row r="197" s="358" customFormat="1" ht="11" spans="1:20">
      <c r="A197" s="381">
        <v>5</v>
      </c>
      <c r="B197" s="381" t="s">
        <v>307</v>
      </c>
      <c r="C197" s="383" t="s">
        <v>649</v>
      </c>
      <c r="D197" s="383" t="s">
        <v>649</v>
      </c>
      <c r="E197" s="556"/>
      <c r="F197" s="383" t="s">
        <v>649</v>
      </c>
      <c r="G197" s="460" t="s">
        <v>650</v>
      </c>
      <c r="H197" s="434"/>
      <c r="I197" s="408" t="s">
        <v>430</v>
      </c>
      <c r="J197" s="538"/>
      <c r="K197" s="438">
        <v>36.98</v>
      </c>
      <c r="L197" s="383"/>
      <c r="M197" s="460">
        <v>35</v>
      </c>
      <c r="N197" s="383"/>
      <c r="O197" s="383">
        <v>1</v>
      </c>
      <c r="P197" s="449"/>
      <c r="Q197" s="523">
        <f t="shared" si="11"/>
        <v>1294.3</v>
      </c>
      <c r="R197" s="501"/>
      <c r="S197" s="381"/>
      <c r="T197" s="503" t="s">
        <v>305</v>
      </c>
    </row>
    <row r="198" s="358" customFormat="1" ht="11" spans="1:20">
      <c r="A198" s="381">
        <v>6</v>
      </c>
      <c r="B198" s="381" t="s">
        <v>307</v>
      </c>
      <c r="C198" s="383" t="s">
        <v>651</v>
      </c>
      <c r="D198" s="383" t="s">
        <v>651</v>
      </c>
      <c r="E198" s="556"/>
      <c r="F198" s="383" t="s">
        <v>651</v>
      </c>
      <c r="G198" s="460" t="s">
        <v>652</v>
      </c>
      <c r="H198" s="434"/>
      <c r="I198" s="408" t="s">
        <v>430</v>
      </c>
      <c r="J198" s="538"/>
      <c r="K198" s="438">
        <v>22.63</v>
      </c>
      <c r="L198" s="383"/>
      <c r="M198" s="460">
        <v>3</v>
      </c>
      <c r="N198" s="383"/>
      <c r="O198" s="383">
        <v>1</v>
      </c>
      <c r="P198" s="449"/>
      <c r="Q198" s="523">
        <f t="shared" si="11"/>
        <v>67.89</v>
      </c>
      <c r="R198" s="501"/>
      <c r="S198" s="381"/>
      <c r="T198" s="504"/>
    </row>
    <row r="199" s="358" customFormat="1" ht="11" spans="1:20">
      <c r="A199" s="381">
        <v>7</v>
      </c>
      <c r="B199" s="381" t="s">
        <v>307</v>
      </c>
      <c r="C199" s="383" t="s">
        <v>653</v>
      </c>
      <c r="D199" s="383" t="s">
        <v>653</v>
      </c>
      <c r="E199" s="556"/>
      <c r="F199" s="383" t="s">
        <v>653</v>
      </c>
      <c r="G199" s="460" t="s">
        <v>654</v>
      </c>
      <c r="H199" s="434"/>
      <c r="I199" s="408" t="s">
        <v>454</v>
      </c>
      <c r="J199" s="538"/>
      <c r="K199" s="381">
        <v>118.99</v>
      </c>
      <c r="L199" s="383"/>
      <c r="M199" s="460">
        <v>2</v>
      </c>
      <c r="N199" s="383"/>
      <c r="O199" s="383">
        <v>1</v>
      </c>
      <c r="P199" s="449"/>
      <c r="Q199" s="523">
        <f t="shared" si="11"/>
        <v>237.98</v>
      </c>
      <c r="R199" s="501"/>
      <c r="S199" s="381"/>
      <c r="T199" s="504"/>
    </row>
    <row r="200" s="358" customFormat="1" ht="11" spans="1:20">
      <c r="A200" s="381">
        <v>8</v>
      </c>
      <c r="B200" s="381" t="s">
        <v>307</v>
      </c>
      <c r="C200" s="383" t="s">
        <v>307</v>
      </c>
      <c r="D200" s="383" t="s">
        <v>307</v>
      </c>
      <c r="E200" s="556"/>
      <c r="F200" s="383" t="s">
        <v>307</v>
      </c>
      <c r="G200" s="460" t="s">
        <v>655</v>
      </c>
      <c r="H200" s="434"/>
      <c r="I200" s="408" t="s">
        <v>656</v>
      </c>
      <c r="J200" s="538"/>
      <c r="K200" s="438">
        <v>91.2</v>
      </c>
      <c r="L200" s="383"/>
      <c r="M200" s="460">
        <v>1</v>
      </c>
      <c r="N200" s="383"/>
      <c r="O200" s="383">
        <v>1</v>
      </c>
      <c r="P200" s="449"/>
      <c r="Q200" s="523">
        <f t="shared" si="11"/>
        <v>91.2</v>
      </c>
      <c r="R200" s="501"/>
      <c r="S200" s="381"/>
      <c r="T200" s="504"/>
    </row>
    <row r="201" s="358" customFormat="1" ht="11" spans="1:20">
      <c r="A201" s="381">
        <v>9</v>
      </c>
      <c r="B201" s="381" t="s">
        <v>307</v>
      </c>
      <c r="C201" s="383" t="s">
        <v>307</v>
      </c>
      <c r="D201" s="383" t="s">
        <v>307</v>
      </c>
      <c r="E201" s="556"/>
      <c r="F201" s="383" t="s">
        <v>307</v>
      </c>
      <c r="G201" s="460" t="s">
        <v>657</v>
      </c>
      <c r="H201" s="434"/>
      <c r="I201" s="408" t="s">
        <v>284</v>
      </c>
      <c r="J201" s="538"/>
      <c r="K201" s="438">
        <v>198.98</v>
      </c>
      <c r="L201" s="383"/>
      <c r="M201" s="460">
        <v>1</v>
      </c>
      <c r="N201" s="383"/>
      <c r="O201" s="383">
        <v>1</v>
      </c>
      <c r="P201" s="449"/>
      <c r="Q201" s="523">
        <f t="shared" si="11"/>
        <v>198.98</v>
      </c>
      <c r="R201" s="501"/>
      <c r="S201" s="381"/>
      <c r="T201" s="504"/>
    </row>
    <row r="202" s="358" customFormat="1" ht="11" spans="1:20">
      <c r="A202" s="381">
        <v>10</v>
      </c>
      <c r="B202" s="381" t="s">
        <v>307</v>
      </c>
      <c r="C202" s="383" t="s">
        <v>307</v>
      </c>
      <c r="D202" s="383" t="s">
        <v>307</v>
      </c>
      <c r="E202" s="556"/>
      <c r="F202" s="383" t="s">
        <v>307</v>
      </c>
      <c r="G202" s="412" t="s">
        <v>658</v>
      </c>
      <c r="H202" s="434"/>
      <c r="I202" s="408" t="s">
        <v>656</v>
      </c>
      <c r="J202" s="538"/>
      <c r="K202" s="412">
        <v>99</v>
      </c>
      <c r="L202" s="383"/>
      <c r="M202" s="412">
        <v>3</v>
      </c>
      <c r="N202" s="383"/>
      <c r="O202" s="383">
        <v>1</v>
      </c>
      <c r="P202" s="449"/>
      <c r="Q202" s="523">
        <f t="shared" si="11"/>
        <v>297</v>
      </c>
      <c r="R202" s="501"/>
      <c r="S202" s="381"/>
      <c r="T202" s="504"/>
    </row>
    <row r="203" s="358" customFormat="1" ht="11" spans="1:20">
      <c r="A203" s="381">
        <v>11</v>
      </c>
      <c r="B203" s="381" t="s">
        <v>307</v>
      </c>
      <c r="C203" s="383" t="s">
        <v>307</v>
      </c>
      <c r="D203" s="383" t="s">
        <v>307</v>
      </c>
      <c r="E203" s="556"/>
      <c r="F203" s="383" t="s">
        <v>307</v>
      </c>
      <c r="G203" s="412" t="s">
        <v>659</v>
      </c>
      <c r="H203" s="434"/>
      <c r="I203" s="408" t="s">
        <v>284</v>
      </c>
      <c r="J203" s="538"/>
      <c r="K203" s="412">
        <v>5.94</v>
      </c>
      <c r="L203" s="383"/>
      <c r="M203" s="412">
        <v>25</v>
      </c>
      <c r="N203" s="383"/>
      <c r="O203" s="383">
        <v>1</v>
      </c>
      <c r="P203" s="449"/>
      <c r="Q203" s="523">
        <f t="shared" si="11"/>
        <v>148.5</v>
      </c>
      <c r="R203" s="501"/>
      <c r="S203" s="381"/>
      <c r="T203" s="504"/>
    </row>
    <row r="204" s="358" customFormat="1" ht="11" spans="1:20">
      <c r="A204" s="381">
        <v>13</v>
      </c>
      <c r="B204" s="381" t="s">
        <v>307</v>
      </c>
      <c r="C204" s="383" t="s">
        <v>307</v>
      </c>
      <c r="D204" s="383" t="s">
        <v>307</v>
      </c>
      <c r="E204" s="556"/>
      <c r="F204" s="383" t="s">
        <v>307</v>
      </c>
      <c r="G204" s="434" t="s">
        <v>303</v>
      </c>
      <c r="H204" s="434"/>
      <c r="I204" s="408" t="s">
        <v>284</v>
      </c>
      <c r="J204" s="538"/>
      <c r="K204" s="381">
        <v>69</v>
      </c>
      <c r="L204" s="383"/>
      <c r="M204" s="383">
        <v>1</v>
      </c>
      <c r="N204" s="383"/>
      <c r="O204" s="383">
        <v>1</v>
      </c>
      <c r="P204" s="449"/>
      <c r="Q204" s="523">
        <f t="shared" si="11"/>
        <v>69</v>
      </c>
      <c r="R204" s="501"/>
      <c r="S204" s="381"/>
      <c r="T204" s="381" t="s">
        <v>305</v>
      </c>
    </row>
    <row r="205" s="358" customFormat="1" ht="11" spans="1:20">
      <c r="A205" s="381">
        <v>14</v>
      </c>
      <c r="B205" s="383" t="s">
        <v>660</v>
      </c>
      <c r="C205" s="383" t="s">
        <v>660</v>
      </c>
      <c r="D205" s="383" t="s">
        <v>660</v>
      </c>
      <c r="E205" s="556"/>
      <c r="F205" s="383" t="s">
        <v>660</v>
      </c>
      <c r="G205" s="383" t="s">
        <v>660</v>
      </c>
      <c r="H205" s="434"/>
      <c r="I205" s="408" t="s">
        <v>195</v>
      </c>
      <c r="J205" s="538"/>
      <c r="K205" s="381">
        <v>3972</v>
      </c>
      <c r="L205" s="383"/>
      <c r="M205" s="383">
        <v>1</v>
      </c>
      <c r="N205" s="383"/>
      <c r="O205" s="383">
        <v>1</v>
      </c>
      <c r="P205" s="449"/>
      <c r="Q205" s="523">
        <f t="shared" si="11"/>
        <v>3972</v>
      </c>
      <c r="R205" s="501"/>
      <c r="S205" s="381"/>
      <c r="T205" s="381" t="s">
        <v>661</v>
      </c>
    </row>
    <row r="206" s="358" customFormat="1" ht="21" spans="1:20">
      <c r="A206" s="381">
        <v>15</v>
      </c>
      <c r="B206" s="383" t="s">
        <v>662</v>
      </c>
      <c r="C206" s="383" t="s">
        <v>662</v>
      </c>
      <c r="D206" s="383" t="s">
        <v>662</v>
      </c>
      <c r="E206" s="556"/>
      <c r="F206" s="383" t="s">
        <v>662</v>
      </c>
      <c r="G206" s="383" t="s">
        <v>662</v>
      </c>
      <c r="H206" s="383"/>
      <c r="I206" s="383" t="s">
        <v>361</v>
      </c>
      <c r="J206" s="383"/>
      <c r="K206" s="383">
        <v>114684</v>
      </c>
      <c r="L206" s="383"/>
      <c r="M206" s="383">
        <v>1</v>
      </c>
      <c r="N206" s="383"/>
      <c r="O206" s="383">
        <v>1</v>
      </c>
      <c r="P206" s="455"/>
      <c r="Q206" s="492">
        <f t="shared" si="11"/>
        <v>114684</v>
      </c>
      <c r="R206" s="501"/>
      <c r="S206" s="381"/>
      <c r="T206" s="381" t="s">
        <v>663</v>
      </c>
    </row>
    <row r="207" s="358" customFormat="1" ht="11" spans="1:20">
      <c r="A207" s="381">
        <v>16</v>
      </c>
      <c r="B207" s="412" t="s">
        <v>664</v>
      </c>
      <c r="C207" s="412" t="s">
        <v>664</v>
      </c>
      <c r="D207" s="412" t="s">
        <v>664</v>
      </c>
      <c r="E207" s="556"/>
      <c r="F207" s="412" t="s">
        <v>664</v>
      </c>
      <c r="G207" s="412" t="s">
        <v>664</v>
      </c>
      <c r="H207" s="412"/>
      <c r="I207" s="408" t="s">
        <v>284</v>
      </c>
      <c r="J207" s="538"/>
      <c r="K207" s="381">
        <v>50</v>
      </c>
      <c r="L207" s="383"/>
      <c r="M207" s="383">
        <v>4</v>
      </c>
      <c r="N207" s="383"/>
      <c r="O207" s="383">
        <v>1</v>
      </c>
      <c r="P207" s="449"/>
      <c r="Q207" s="492">
        <f t="shared" si="11"/>
        <v>200</v>
      </c>
      <c r="R207" s="501"/>
      <c r="S207" s="381"/>
      <c r="T207" s="381" t="s">
        <v>665</v>
      </c>
    </row>
    <row r="208" s="360" customFormat="1" ht="11" spans="1:20">
      <c r="A208" s="381">
        <v>17</v>
      </c>
      <c r="B208" s="383" t="s">
        <v>297</v>
      </c>
      <c r="C208" s="383" t="s">
        <v>297</v>
      </c>
      <c r="D208" s="383" t="s">
        <v>297</v>
      </c>
      <c r="E208" s="556"/>
      <c r="F208" s="383" t="s">
        <v>297</v>
      </c>
      <c r="G208" s="383" t="s">
        <v>297</v>
      </c>
      <c r="H208" s="434"/>
      <c r="I208" s="408" t="s">
        <v>195</v>
      </c>
      <c r="J208" s="561"/>
      <c r="K208" s="457">
        <v>2000</v>
      </c>
      <c r="L208" s="383"/>
      <c r="M208" s="383">
        <v>1</v>
      </c>
      <c r="N208" s="383"/>
      <c r="O208" s="383">
        <v>1</v>
      </c>
      <c r="P208" s="570"/>
      <c r="Q208" s="574">
        <f>K208*M208</f>
        <v>2000</v>
      </c>
      <c r="R208" s="493"/>
      <c r="S208" s="494" t="s">
        <v>299</v>
      </c>
      <c r="T208" s="457" t="s">
        <v>300</v>
      </c>
    </row>
    <row r="209" s="358" customFormat="1" spans="1:31">
      <c r="A209" s="529" t="s">
        <v>117</v>
      </c>
      <c r="B209" s="529"/>
      <c r="C209" s="529"/>
      <c r="D209" s="529"/>
      <c r="E209" s="529"/>
      <c r="F209" s="529"/>
      <c r="G209" s="529"/>
      <c r="H209" s="529"/>
      <c r="I209" s="528"/>
      <c r="J209" s="529"/>
      <c r="K209" s="529"/>
      <c r="L209" s="529"/>
      <c r="M209" s="529"/>
      <c r="N209" s="529"/>
      <c r="O209" s="529"/>
      <c r="P209" s="543">
        <f>SUM(P193:P208)</f>
        <v>0</v>
      </c>
      <c r="Q209" s="553">
        <f>SUM(Q193:Q208)</f>
        <v>138435.75</v>
      </c>
      <c r="R209" s="486">
        <f>Q209-P209</f>
        <v>138435.75</v>
      </c>
      <c r="S209" s="371"/>
      <c r="T209" s="371"/>
      <c r="U209" s="357"/>
      <c r="V209" s="357"/>
      <c r="W209" s="357"/>
      <c r="X209" s="357"/>
      <c r="Y209" s="357"/>
      <c r="Z209" s="357"/>
      <c r="AA209" s="357"/>
      <c r="AB209" s="357"/>
      <c r="AC209" s="357"/>
      <c r="AD209" s="357"/>
      <c r="AE209" s="357"/>
    </row>
    <row r="210" s="358" customFormat="1" spans="1:31">
      <c r="A210" s="376" t="s">
        <v>666</v>
      </c>
      <c r="B210" s="377"/>
      <c r="C210" s="377"/>
      <c r="D210" s="377"/>
      <c r="E210" s="377"/>
      <c r="F210" s="377"/>
      <c r="G210" s="377"/>
      <c r="H210" s="377"/>
      <c r="I210" s="423"/>
      <c r="J210" s="377"/>
      <c r="K210" s="377"/>
      <c r="L210" s="377"/>
      <c r="M210" s="377"/>
      <c r="N210" s="377"/>
      <c r="O210" s="377"/>
      <c r="P210" s="377"/>
      <c r="Q210" s="480"/>
      <c r="R210" s="481"/>
      <c r="S210" s="481"/>
      <c r="T210" s="481"/>
      <c r="U210" s="357"/>
      <c r="V210" s="357"/>
      <c r="W210" s="357"/>
      <c r="X210" s="357"/>
      <c r="Y210" s="357"/>
      <c r="Z210" s="357"/>
      <c r="AA210" s="357"/>
      <c r="AB210" s="357"/>
      <c r="AC210" s="357"/>
      <c r="AD210" s="357"/>
      <c r="AE210" s="357"/>
    </row>
    <row r="211" s="357" customFormat="1" ht="21" spans="1:20">
      <c r="A211" s="378" t="s">
        <v>43</v>
      </c>
      <c r="B211" s="378" t="s">
        <v>44</v>
      </c>
      <c r="C211" s="378" t="s">
        <v>45</v>
      </c>
      <c r="D211" s="378" t="s">
        <v>46</v>
      </c>
      <c r="E211" s="514" t="s">
        <v>47</v>
      </c>
      <c r="F211" s="378" t="s">
        <v>48</v>
      </c>
      <c r="G211" s="378" t="s">
        <v>49</v>
      </c>
      <c r="H211" s="378" t="s">
        <v>50</v>
      </c>
      <c r="I211" s="424" t="s">
        <v>51</v>
      </c>
      <c r="J211" s="425" t="s">
        <v>52</v>
      </c>
      <c r="K211" s="426" t="s">
        <v>53</v>
      </c>
      <c r="L211" s="378" t="s">
        <v>54</v>
      </c>
      <c r="M211" s="426" t="s">
        <v>55</v>
      </c>
      <c r="N211" s="378" t="s">
        <v>56</v>
      </c>
      <c r="O211" s="426" t="s">
        <v>57</v>
      </c>
      <c r="P211" s="448" t="s">
        <v>58</v>
      </c>
      <c r="Q211" s="482" t="s">
        <v>59</v>
      </c>
      <c r="R211" s="448" t="s">
        <v>60</v>
      </c>
      <c r="S211" s="448" t="s">
        <v>61</v>
      </c>
      <c r="T211" s="522" t="s">
        <v>62</v>
      </c>
    </row>
    <row r="212" s="358" customFormat="1" spans="1:31">
      <c r="A212" s="381">
        <v>1</v>
      </c>
      <c r="B212" s="381"/>
      <c r="C212" s="381"/>
      <c r="D212" s="383"/>
      <c r="E212" s="557"/>
      <c r="F212" s="434"/>
      <c r="G212" s="434"/>
      <c r="H212" s="434"/>
      <c r="I212" s="434"/>
      <c r="J212" s="431"/>
      <c r="K212" s="434"/>
      <c r="L212" s="383"/>
      <c r="M212" s="383"/>
      <c r="N212" s="383"/>
      <c r="O212" s="383"/>
      <c r="P212" s="454">
        <f>N212*L212*J212</f>
        <v>0</v>
      </c>
      <c r="Q212" s="490">
        <f>K212*M212*O212</f>
        <v>0</v>
      </c>
      <c r="R212" s="486">
        <f t="shared" ref="R212:R214" si="12">Q212-P212</f>
        <v>0</v>
      </c>
      <c r="S212" s="371"/>
      <c r="T212" s="371"/>
      <c r="U212" s="357"/>
      <c r="V212" s="357"/>
      <c r="W212" s="357"/>
      <c r="X212" s="357"/>
      <c r="Y212" s="357"/>
      <c r="Z212" s="357"/>
      <c r="AA212" s="357"/>
      <c r="AB212" s="357"/>
      <c r="AC212" s="357"/>
      <c r="AD212" s="357"/>
      <c r="AE212" s="357"/>
    </row>
    <row r="213" s="358" customFormat="1" spans="1:31">
      <c r="A213" s="381">
        <v>2</v>
      </c>
      <c r="B213" s="381"/>
      <c r="C213" s="381"/>
      <c r="D213" s="383"/>
      <c r="E213" s="557"/>
      <c r="F213" s="434"/>
      <c r="G213" s="558"/>
      <c r="H213" s="434"/>
      <c r="I213" s="434"/>
      <c r="J213" s="431"/>
      <c r="K213" s="434"/>
      <c r="L213" s="383"/>
      <c r="M213" s="383"/>
      <c r="N213" s="383"/>
      <c r="O213" s="383"/>
      <c r="P213" s="454">
        <f>N213*L213*J213</f>
        <v>0</v>
      </c>
      <c r="Q213" s="490">
        <f>K213*M213*O213</f>
        <v>0</v>
      </c>
      <c r="R213" s="486">
        <f t="shared" si="12"/>
        <v>0</v>
      </c>
      <c r="S213" s="575"/>
      <c r="T213" s="371"/>
      <c r="U213" s="357"/>
      <c r="V213" s="357"/>
      <c r="W213" s="357"/>
      <c r="X213" s="357"/>
      <c r="Y213" s="357"/>
      <c r="Z213" s="357"/>
      <c r="AA213" s="357"/>
      <c r="AB213" s="357"/>
      <c r="AC213" s="357"/>
      <c r="AD213" s="357"/>
      <c r="AE213" s="357"/>
    </row>
    <row r="214" s="358" customFormat="1" spans="1:31">
      <c r="A214" s="529" t="s">
        <v>117</v>
      </c>
      <c r="B214" s="529"/>
      <c r="C214" s="529"/>
      <c r="D214" s="529"/>
      <c r="E214" s="529"/>
      <c r="F214" s="529"/>
      <c r="G214" s="529"/>
      <c r="H214" s="529"/>
      <c r="I214" s="528"/>
      <c r="J214" s="529"/>
      <c r="K214" s="529"/>
      <c r="L214" s="529"/>
      <c r="M214" s="529"/>
      <c r="N214" s="529"/>
      <c r="O214" s="529"/>
      <c r="P214" s="543">
        <f>SUM(P212:P213)</f>
        <v>0</v>
      </c>
      <c r="Q214" s="553">
        <f>SUM(Q212:Q213)</f>
        <v>0</v>
      </c>
      <c r="R214" s="486">
        <f t="shared" si="12"/>
        <v>0</v>
      </c>
      <c r="S214" s="371"/>
      <c r="T214" s="371"/>
      <c r="U214" s="357"/>
      <c r="V214" s="357"/>
      <c r="W214" s="357"/>
      <c r="X214" s="357"/>
      <c r="Y214" s="357"/>
      <c r="Z214" s="357"/>
      <c r="AA214" s="357"/>
      <c r="AB214" s="357"/>
      <c r="AC214" s="357"/>
      <c r="AD214" s="357"/>
      <c r="AE214" s="357"/>
    </row>
    <row r="215" s="358" customFormat="1" spans="1:31">
      <c r="A215" s="376" t="s">
        <v>667</v>
      </c>
      <c r="B215" s="377"/>
      <c r="C215" s="377"/>
      <c r="D215" s="377"/>
      <c r="E215" s="377"/>
      <c r="F215" s="377"/>
      <c r="G215" s="377"/>
      <c r="H215" s="377"/>
      <c r="I215" s="423"/>
      <c r="J215" s="377"/>
      <c r="K215" s="377"/>
      <c r="L215" s="377"/>
      <c r="M215" s="377"/>
      <c r="N215" s="377"/>
      <c r="O215" s="377"/>
      <c r="P215" s="377"/>
      <c r="Q215" s="480"/>
      <c r="R215" s="481"/>
      <c r="S215" s="481"/>
      <c r="T215" s="481"/>
      <c r="U215" s="357"/>
      <c r="V215" s="357"/>
      <c r="W215" s="357"/>
      <c r="X215" s="357"/>
      <c r="Y215" s="357"/>
      <c r="Z215" s="357"/>
      <c r="AA215" s="357"/>
      <c r="AB215" s="357"/>
      <c r="AC215" s="357"/>
      <c r="AD215" s="357"/>
      <c r="AE215" s="357"/>
    </row>
    <row r="216" s="357" customFormat="1" ht="21" spans="1:20">
      <c r="A216" s="554" t="s">
        <v>43</v>
      </c>
      <c r="B216" s="554" t="s">
        <v>44</v>
      </c>
      <c r="C216" s="554" t="s">
        <v>45</v>
      </c>
      <c r="D216" s="554" t="s">
        <v>315</v>
      </c>
      <c r="E216" s="514" t="s">
        <v>47</v>
      </c>
      <c r="F216" s="554" t="s">
        <v>316</v>
      </c>
      <c r="G216" s="554" t="s">
        <v>317</v>
      </c>
      <c r="H216" s="554" t="s">
        <v>50</v>
      </c>
      <c r="I216" s="424" t="s">
        <v>51</v>
      </c>
      <c r="J216" s="425" t="s">
        <v>52</v>
      </c>
      <c r="K216" s="426" t="s">
        <v>53</v>
      </c>
      <c r="L216" s="378" t="s">
        <v>54</v>
      </c>
      <c r="M216" s="426" t="s">
        <v>55</v>
      </c>
      <c r="N216" s="378" t="s">
        <v>56</v>
      </c>
      <c r="O216" s="426" t="s">
        <v>57</v>
      </c>
      <c r="P216" s="448" t="s">
        <v>58</v>
      </c>
      <c r="Q216" s="482" t="s">
        <v>59</v>
      </c>
      <c r="R216" s="448" t="s">
        <v>60</v>
      </c>
      <c r="S216" s="448" t="s">
        <v>61</v>
      </c>
      <c r="T216" s="522" t="s">
        <v>62</v>
      </c>
    </row>
    <row r="217" s="361" customFormat="1" spans="1:20">
      <c r="A217" s="379" t="s">
        <v>318</v>
      </c>
      <c r="B217" s="380"/>
      <c r="C217" s="380"/>
      <c r="D217" s="380"/>
      <c r="E217" s="380"/>
      <c r="F217" s="380"/>
      <c r="G217" s="380"/>
      <c r="H217" s="380"/>
      <c r="I217" s="427"/>
      <c r="J217" s="380"/>
      <c r="K217" s="380"/>
      <c r="L217" s="380"/>
      <c r="M217" s="380"/>
      <c r="N217" s="380"/>
      <c r="O217" s="380"/>
      <c r="P217" s="380"/>
      <c r="Q217" s="483"/>
      <c r="R217" s="380"/>
      <c r="S217" s="380"/>
      <c r="T217" s="484"/>
    </row>
    <row r="218" s="358" customFormat="1" spans="1:31">
      <c r="A218" s="528" t="s">
        <v>117</v>
      </c>
      <c r="B218" s="528"/>
      <c r="C218" s="528"/>
      <c r="D218" s="528"/>
      <c r="E218" s="528"/>
      <c r="F218" s="528"/>
      <c r="G218" s="528"/>
      <c r="H218" s="528"/>
      <c r="I218" s="528"/>
      <c r="J218" s="528"/>
      <c r="K218" s="528"/>
      <c r="L218" s="528"/>
      <c r="M218" s="528"/>
      <c r="N218" s="528"/>
      <c r="O218" s="528"/>
      <c r="P218" s="571"/>
      <c r="Q218" s="489"/>
      <c r="R218" s="486">
        <f>Q218-P218</f>
        <v>0</v>
      </c>
      <c r="S218" s="371"/>
      <c r="T218" s="371"/>
      <c r="U218" s="357"/>
      <c r="V218" s="357"/>
      <c r="W218" s="357"/>
      <c r="X218" s="357"/>
      <c r="Y218" s="357"/>
      <c r="Z218" s="357"/>
      <c r="AA218" s="357"/>
      <c r="AB218" s="357"/>
      <c r="AC218" s="357"/>
      <c r="AD218" s="357"/>
      <c r="AE218" s="357"/>
    </row>
    <row r="219" s="358" customFormat="1" spans="1:31">
      <c r="A219" s="376" t="s">
        <v>668</v>
      </c>
      <c r="B219" s="377"/>
      <c r="C219" s="377"/>
      <c r="D219" s="377"/>
      <c r="E219" s="377"/>
      <c r="F219" s="377"/>
      <c r="G219" s="377"/>
      <c r="H219" s="377"/>
      <c r="I219" s="423"/>
      <c r="J219" s="377"/>
      <c r="K219" s="377"/>
      <c r="L219" s="377"/>
      <c r="M219" s="377"/>
      <c r="N219" s="377"/>
      <c r="O219" s="377"/>
      <c r="P219" s="377"/>
      <c r="Q219" s="480"/>
      <c r="R219" s="481"/>
      <c r="S219" s="481"/>
      <c r="T219" s="481"/>
      <c r="U219" s="357"/>
      <c r="V219" s="357"/>
      <c r="W219" s="357"/>
      <c r="X219" s="357"/>
      <c r="Y219" s="357"/>
      <c r="Z219" s="357"/>
      <c r="AA219" s="357"/>
      <c r="AB219" s="357"/>
      <c r="AC219" s="357"/>
      <c r="AD219" s="357"/>
      <c r="AE219" s="357"/>
    </row>
    <row r="220" s="357" customFormat="1" ht="21" spans="1:20">
      <c r="A220" s="378" t="s">
        <v>43</v>
      </c>
      <c r="B220" s="378" t="s">
        <v>44</v>
      </c>
      <c r="C220" s="378" t="s">
        <v>45</v>
      </c>
      <c r="D220" s="378" t="s">
        <v>46</v>
      </c>
      <c r="E220" s="514" t="s">
        <v>47</v>
      </c>
      <c r="F220" s="378" t="s">
        <v>48</v>
      </c>
      <c r="G220" s="378" t="s">
        <v>49</v>
      </c>
      <c r="H220" s="378" t="s">
        <v>50</v>
      </c>
      <c r="I220" s="424" t="s">
        <v>51</v>
      </c>
      <c r="J220" s="425" t="s">
        <v>52</v>
      </c>
      <c r="K220" s="426" t="s">
        <v>53</v>
      </c>
      <c r="L220" s="378" t="s">
        <v>54</v>
      </c>
      <c r="M220" s="426" t="s">
        <v>55</v>
      </c>
      <c r="N220" s="378" t="s">
        <v>56</v>
      </c>
      <c r="O220" s="426" t="s">
        <v>57</v>
      </c>
      <c r="P220" s="448" t="s">
        <v>58</v>
      </c>
      <c r="Q220" s="482" t="s">
        <v>59</v>
      </c>
      <c r="R220" s="448" t="s">
        <v>60</v>
      </c>
      <c r="S220" s="448" t="s">
        <v>61</v>
      </c>
      <c r="T220" s="522" t="s">
        <v>62</v>
      </c>
    </row>
    <row r="221" s="357" customFormat="1" spans="1:20">
      <c r="A221" s="379" t="s">
        <v>320</v>
      </c>
      <c r="B221" s="380"/>
      <c r="C221" s="380"/>
      <c r="D221" s="380"/>
      <c r="E221" s="380"/>
      <c r="F221" s="380"/>
      <c r="G221" s="380"/>
      <c r="H221" s="380"/>
      <c r="I221" s="427"/>
      <c r="J221" s="380"/>
      <c r="K221" s="380"/>
      <c r="L221" s="380"/>
      <c r="M221" s="380"/>
      <c r="N221" s="380"/>
      <c r="O221" s="380"/>
      <c r="P221" s="380"/>
      <c r="Q221" s="483"/>
      <c r="R221" s="380"/>
      <c r="S221" s="380"/>
      <c r="T221" s="484"/>
    </row>
    <row r="222" s="360" customFormat="1" ht="32" spans="1:20">
      <c r="A222" s="457">
        <v>1</v>
      </c>
      <c r="B222" s="393" t="s">
        <v>669</v>
      </c>
      <c r="C222" s="393" t="s">
        <v>322</v>
      </c>
      <c r="D222" s="457" t="s">
        <v>323</v>
      </c>
      <c r="E222" s="556"/>
      <c r="F222" s="434" t="s">
        <v>308</v>
      </c>
      <c r="G222" s="460" t="s">
        <v>324</v>
      </c>
      <c r="H222" s="434" t="s">
        <v>325</v>
      </c>
      <c r="I222" s="562" t="s">
        <v>326</v>
      </c>
      <c r="J222" s="457"/>
      <c r="K222" s="563">
        <v>90</v>
      </c>
      <c r="L222" s="457"/>
      <c r="M222" s="383">
        <v>18</v>
      </c>
      <c r="N222" s="457"/>
      <c r="O222" s="457">
        <v>1</v>
      </c>
      <c r="P222" s="457"/>
      <c r="Q222" s="539">
        <f>K222*M222*O222</f>
        <v>1620</v>
      </c>
      <c r="R222" s="493"/>
      <c r="S222" s="494"/>
      <c r="T222" s="457" t="s">
        <v>327</v>
      </c>
    </row>
    <row r="223" s="360" customFormat="1" ht="32" spans="1:20">
      <c r="A223" s="457">
        <v>2</v>
      </c>
      <c r="B223" s="393" t="s">
        <v>670</v>
      </c>
      <c r="C223" s="393" t="s">
        <v>330</v>
      </c>
      <c r="D223" s="393" t="s">
        <v>330</v>
      </c>
      <c r="E223" s="556"/>
      <c r="F223" s="434" t="s">
        <v>331</v>
      </c>
      <c r="G223" s="460" t="s">
        <v>332</v>
      </c>
      <c r="H223" s="434" t="s">
        <v>671</v>
      </c>
      <c r="I223" s="564" t="s">
        <v>334</v>
      </c>
      <c r="J223" s="457"/>
      <c r="K223" s="563">
        <v>240</v>
      </c>
      <c r="L223" s="457"/>
      <c r="M223" s="393">
        <v>14</v>
      </c>
      <c r="N223" s="457"/>
      <c r="O223" s="457">
        <v>1</v>
      </c>
      <c r="P223" s="457"/>
      <c r="Q223" s="539">
        <f t="shared" ref="Q223:Q243" si="13">K223*M223*O223</f>
        <v>3360</v>
      </c>
      <c r="R223" s="493"/>
      <c r="S223" s="494"/>
      <c r="T223" s="495" t="s">
        <v>672</v>
      </c>
    </row>
    <row r="224" s="358" customFormat="1" ht="11" spans="1:20">
      <c r="A224" s="457">
        <v>3</v>
      </c>
      <c r="B224" s="393" t="s">
        <v>670</v>
      </c>
      <c r="C224" s="393" t="s">
        <v>330</v>
      </c>
      <c r="D224" s="393" t="s">
        <v>330</v>
      </c>
      <c r="E224" s="556"/>
      <c r="F224" s="434" t="s">
        <v>331</v>
      </c>
      <c r="G224" s="434" t="s">
        <v>336</v>
      </c>
      <c r="H224" s="434" t="s">
        <v>337</v>
      </c>
      <c r="I224" s="396" t="s">
        <v>284</v>
      </c>
      <c r="J224" s="396"/>
      <c r="K224" s="396">
        <v>50</v>
      </c>
      <c r="L224" s="396"/>
      <c r="M224" s="396">
        <v>4</v>
      </c>
      <c r="N224" s="555"/>
      <c r="O224" s="510">
        <v>1</v>
      </c>
      <c r="P224" s="572"/>
      <c r="Q224" s="539">
        <f t="shared" si="13"/>
        <v>200</v>
      </c>
      <c r="R224" s="501"/>
      <c r="S224" s="381"/>
      <c r="T224" s="496"/>
    </row>
    <row r="225" s="358" customFormat="1" ht="21" spans="1:20">
      <c r="A225" s="457">
        <v>4</v>
      </c>
      <c r="B225" s="393" t="s">
        <v>670</v>
      </c>
      <c r="C225" s="393" t="s">
        <v>330</v>
      </c>
      <c r="D225" s="393" t="s">
        <v>330</v>
      </c>
      <c r="E225" s="556"/>
      <c r="F225" s="396" t="s">
        <v>673</v>
      </c>
      <c r="G225" s="396" t="s">
        <v>674</v>
      </c>
      <c r="H225" s="396" t="s">
        <v>674</v>
      </c>
      <c r="I225" s="396" t="s">
        <v>195</v>
      </c>
      <c r="J225" s="396"/>
      <c r="K225" s="396">
        <v>720</v>
      </c>
      <c r="L225" s="396"/>
      <c r="M225" s="396">
        <v>2</v>
      </c>
      <c r="N225" s="555"/>
      <c r="O225" s="510">
        <v>1</v>
      </c>
      <c r="P225" s="572"/>
      <c r="Q225" s="539">
        <f t="shared" si="13"/>
        <v>1440</v>
      </c>
      <c r="R225" s="501"/>
      <c r="S225" s="381"/>
      <c r="T225" s="498"/>
    </row>
    <row r="226" s="360" customFormat="1" ht="11" spans="1:20">
      <c r="A226" s="457">
        <v>5</v>
      </c>
      <c r="B226" s="393" t="s">
        <v>670</v>
      </c>
      <c r="C226" s="393" t="s">
        <v>338</v>
      </c>
      <c r="D226" s="457" t="s">
        <v>339</v>
      </c>
      <c r="E226" s="556"/>
      <c r="F226" s="434" t="s">
        <v>339</v>
      </c>
      <c r="G226" s="460" t="s">
        <v>340</v>
      </c>
      <c r="H226" s="434" t="s">
        <v>341</v>
      </c>
      <c r="I226" s="564" t="s">
        <v>284</v>
      </c>
      <c r="J226" s="457"/>
      <c r="K226" s="563">
        <v>400</v>
      </c>
      <c r="L226" s="457"/>
      <c r="M226" s="393">
        <v>4</v>
      </c>
      <c r="N226" s="457"/>
      <c r="O226" s="457">
        <v>1</v>
      </c>
      <c r="P226" s="457"/>
      <c r="Q226" s="539">
        <f t="shared" si="13"/>
        <v>1600</v>
      </c>
      <c r="R226" s="493"/>
      <c r="S226" s="494" t="s">
        <v>342</v>
      </c>
      <c r="T226" s="495" t="s">
        <v>327</v>
      </c>
    </row>
    <row r="227" s="358" customFormat="1" ht="21" spans="1:20">
      <c r="A227" s="457">
        <v>6</v>
      </c>
      <c r="B227" s="393" t="s">
        <v>670</v>
      </c>
      <c r="C227" s="393" t="s">
        <v>338</v>
      </c>
      <c r="D227" s="457" t="s">
        <v>339</v>
      </c>
      <c r="E227" s="556"/>
      <c r="F227" s="396" t="s">
        <v>673</v>
      </c>
      <c r="G227" s="396" t="s">
        <v>674</v>
      </c>
      <c r="H227" s="396" t="s">
        <v>674</v>
      </c>
      <c r="I227" s="396" t="s">
        <v>195</v>
      </c>
      <c r="J227" s="396"/>
      <c r="K227" s="396">
        <v>500</v>
      </c>
      <c r="L227" s="396"/>
      <c r="M227" s="396">
        <v>1</v>
      </c>
      <c r="N227" s="555"/>
      <c r="O227" s="510">
        <v>1</v>
      </c>
      <c r="P227" s="572"/>
      <c r="Q227" s="539">
        <f t="shared" si="13"/>
        <v>500</v>
      </c>
      <c r="R227" s="501"/>
      <c r="S227" s="381"/>
      <c r="T227" s="498"/>
    </row>
    <row r="228" s="358" customFormat="1" ht="21" spans="1:20">
      <c r="A228" s="457">
        <v>7</v>
      </c>
      <c r="B228" s="383" t="s">
        <v>675</v>
      </c>
      <c r="C228" s="457" t="s">
        <v>307</v>
      </c>
      <c r="D228" s="383" t="s">
        <v>308</v>
      </c>
      <c r="E228" s="556"/>
      <c r="F228" s="383" t="s">
        <v>308</v>
      </c>
      <c r="G228" s="393" t="s">
        <v>676</v>
      </c>
      <c r="H228" s="396" t="s">
        <v>677</v>
      </c>
      <c r="I228" s="396" t="s">
        <v>284</v>
      </c>
      <c r="J228" s="396"/>
      <c r="K228" s="563">
        <v>10</v>
      </c>
      <c r="L228" s="396"/>
      <c r="M228" s="393">
        <v>180</v>
      </c>
      <c r="N228" s="555"/>
      <c r="O228" s="393">
        <v>1</v>
      </c>
      <c r="P228" s="572"/>
      <c r="Q228" s="539">
        <f t="shared" si="13"/>
        <v>1800</v>
      </c>
      <c r="R228" s="501"/>
      <c r="S228" s="381"/>
      <c r="T228" s="503" t="s">
        <v>389</v>
      </c>
    </row>
    <row r="229" s="358" customFormat="1" ht="21" spans="1:20">
      <c r="A229" s="457">
        <v>8</v>
      </c>
      <c r="B229" s="383" t="s">
        <v>675</v>
      </c>
      <c r="C229" s="457" t="s">
        <v>307</v>
      </c>
      <c r="D229" s="383" t="s">
        <v>308</v>
      </c>
      <c r="E229" s="556"/>
      <c r="F229" s="383" t="s">
        <v>308</v>
      </c>
      <c r="G229" s="393" t="s">
        <v>678</v>
      </c>
      <c r="H229" s="396" t="s">
        <v>679</v>
      </c>
      <c r="I229" s="396" t="s">
        <v>397</v>
      </c>
      <c r="J229" s="396"/>
      <c r="K229" s="563">
        <v>1</v>
      </c>
      <c r="L229" s="396"/>
      <c r="M229" s="393">
        <v>150</v>
      </c>
      <c r="N229" s="555"/>
      <c r="O229" s="393">
        <v>4</v>
      </c>
      <c r="P229" s="572"/>
      <c r="Q229" s="539">
        <f t="shared" si="13"/>
        <v>600</v>
      </c>
      <c r="R229" s="501"/>
      <c r="S229" s="381"/>
      <c r="T229" s="504"/>
    </row>
    <row r="230" s="358" customFormat="1" ht="21" spans="1:20">
      <c r="A230" s="457">
        <v>9</v>
      </c>
      <c r="B230" s="383" t="s">
        <v>675</v>
      </c>
      <c r="C230" s="457" t="s">
        <v>307</v>
      </c>
      <c r="D230" s="383" t="s">
        <v>308</v>
      </c>
      <c r="E230" s="556"/>
      <c r="F230" s="383" t="s">
        <v>308</v>
      </c>
      <c r="G230" s="393" t="s">
        <v>678</v>
      </c>
      <c r="H230" s="396" t="s">
        <v>581</v>
      </c>
      <c r="I230" s="396" t="s">
        <v>397</v>
      </c>
      <c r="J230" s="396"/>
      <c r="K230" s="563">
        <v>1</v>
      </c>
      <c r="L230" s="396"/>
      <c r="M230" s="393">
        <v>50</v>
      </c>
      <c r="N230" s="555"/>
      <c r="O230" s="393">
        <v>4</v>
      </c>
      <c r="P230" s="572"/>
      <c r="Q230" s="539">
        <f t="shared" si="13"/>
        <v>200</v>
      </c>
      <c r="R230" s="501"/>
      <c r="S230" s="381"/>
      <c r="T230" s="504"/>
    </row>
    <row r="231" s="358" customFormat="1" ht="21" spans="1:20">
      <c r="A231" s="457">
        <v>10</v>
      </c>
      <c r="B231" s="383" t="s">
        <v>675</v>
      </c>
      <c r="C231" s="457" t="s">
        <v>307</v>
      </c>
      <c r="D231" s="383" t="s">
        <v>308</v>
      </c>
      <c r="E231" s="556"/>
      <c r="F231" s="383" t="s">
        <v>308</v>
      </c>
      <c r="G231" s="393" t="s">
        <v>680</v>
      </c>
      <c r="H231" s="396" t="s">
        <v>681</v>
      </c>
      <c r="I231" s="396" t="s">
        <v>397</v>
      </c>
      <c r="J231" s="396"/>
      <c r="K231" s="563">
        <v>3</v>
      </c>
      <c r="L231" s="396"/>
      <c r="M231" s="393">
        <v>150</v>
      </c>
      <c r="N231" s="555"/>
      <c r="O231" s="393">
        <v>1</v>
      </c>
      <c r="P231" s="572"/>
      <c r="Q231" s="539">
        <f t="shared" si="13"/>
        <v>450</v>
      </c>
      <c r="R231" s="501"/>
      <c r="S231" s="381"/>
      <c r="T231" s="504"/>
    </row>
    <row r="232" s="358" customFormat="1" ht="21" spans="1:20">
      <c r="A232" s="457">
        <v>11</v>
      </c>
      <c r="B232" s="383" t="s">
        <v>675</v>
      </c>
      <c r="C232" s="457" t="s">
        <v>307</v>
      </c>
      <c r="D232" s="383" t="s">
        <v>308</v>
      </c>
      <c r="E232" s="556"/>
      <c r="F232" s="383" t="s">
        <v>308</v>
      </c>
      <c r="G232" s="393" t="s">
        <v>405</v>
      </c>
      <c r="H232" s="396" t="s">
        <v>682</v>
      </c>
      <c r="I232" s="396" t="s">
        <v>397</v>
      </c>
      <c r="J232" s="396"/>
      <c r="K232" s="565">
        <v>2</v>
      </c>
      <c r="L232" s="396"/>
      <c r="M232" s="573">
        <v>150</v>
      </c>
      <c r="N232" s="555"/>
      <c r="O232" s="393">
        <v>1</v>
      </c>
      <c r="P232" s="572"/>
      <c r="Q232" s="539">
        <f t="shared" si="13"/>
        <v>300</v>
      </c>
      <c r="R232" s="501"/>
      <c r="S232" s="381"/>
      <c r="T232" s="504"/>
    </row>
    <row r="233" s="358" customFormat="1" ht="32" spans="1:20">
      <c r="A233" s="457">
        <v>12</v>
      </c>
      <c r="B233" s="383" t="s">
        <v>675</v>
      </c>
      <c r="C233" s="457" t="s">
        <v>307</v>
      </c>
      <c r="D233" s="383" t="s">
        <v>308</v>
      </c>
      <c r="E233" s="556"/>
      <c r="F233" s="383" t="s">
        <v>308</v>
      </c>
      <c r="G233" s="393" t="s">
        <v>461</v>
      </c>
      <c r="H233" s="393" t="s">
        <v>461</v>
      </c>
      <c r="I233" s="396" t="s">
        <v>397</v>
      </c>
      <c r="J233" s="555"/>
      <c r="K233" s="565">
        <v>150</v>
      </c>
      <c r="L233" s="555"/>
      <c r="M233" s="573">
        <v>50</v>
      </c>
      <c r="N233" s="555"/>
      <c r="O233" s="393">
        <v>1</v>
      </c>
      <c r="P233" s="572"/>
      <c r="Q233" s="539">
        <f t="shared" si="13"/>
        <v>7500</v>
      </c>
      <c r="R233" s="501"/>
      <c r="S233" s="381"/>
      <c r="T233" s="504"/>
    </row>
    <row r="234" s="358" customFormat="1" ht="32" spans="1:20">
      <c r="A234" s="457">
        <v>13</v>
      </c>
      <c r="B234" s="383" t="s">
        <v>675</v>
      </c>
      <c r="C234" s="457" t="s">
        <v>307</v>
      </c>
      <c r="D234" s="383" t="s">
        <v>308</v>
      </c>
      <c r="E234" s="556"/>
      <c r="F234" s="383" t="s">
        <v>308</v>
      </c>
      <c r="G234" s="393" t="s">
        <v>683</v>
      </c>
      <c r="H234" s="396" t="s">
        <v>684</v>
      </c>
      <c r="I234" s="396" t="s">
        <v>397</v>
      </c>
      <c r="J234" s="555"/>
      <c r="K234" s="563">
        <v>38</v>
      </c>
      <c r="L234" s="555"/>
      <c r="M234" s="393">
        <v>150</v>
      </c>
      <c r="N234" s="555"/>
      <c r="O234" s="393">
        <v>1</v>
      </c>
      <c r="P234" s="572"/>
      <c r="Q234" s="539">
        <f t="shared" si="13"/>
        <v>5700</v>
      </c>
      <c r="R234" s="501"/>
      <c r="S234" s="381"/>
      <c r="T234" s="504"/>
    </row>
    <row r="235" s="358" customFormat="1" ht="21" spans="1:20">
      <c r="A235" s="457">
        <v>14</v>
      </c>
      <c r="B235" s="383" t="s">
        <v>675</v>
      </c>
      <c r="C235" s="457" t="s">
        <v>307</v>
      </c>
      <c r="D235" s="383" t="s">
        <v>308</v>
      </c>
      <c r="E235" s="556"/>
      <c r="F235" s="383" t="s">
        <v>308</v>
      </c>
      <c r="G235" s="393" t="s">
        <v>685</v>
      </c>
      <c r="H235" s="396"/>
      <c r="I235" s="396" t="s">
        <v>397</v>
      </c>
      <c r="J235" s="555"/>
      <c r="K235" s="563">
        <v>600</v>
      </c>
      <c r="L235" s="555"/>
      <c r="M235" s="393">
        <v>2</v>
      </c>
      <c r="N235" s="555"/>
      <c r="O235" s="393">
        <v>1</v>
      </c>
      <c r="P235" s="572"/>
      <c r="Q235" s="539">
        <f t="shared" si="13"/>
        <v>1200</v>
      </c>
      <c r="R235" s="501"/>
      <c r="S235" s="381"/>
      <c r="T235" s="504"/>
    </row>
    <row r="236" s="360" customFormat="1" ht="21" spans="1:20">
      <c r="A236" s="457">
        <v>15</v>
      </c>
      <c r="B236" s="383" t="s">
        <v>675</v>
      </c>
      <c r="C236" s="457" t="s">
        <v>307</v>
      </c>
      <c r="D236" s="383" t="s">
        <v>308</v>
      </c>
      <c r="E236" s="556"/>
      <c r="F236" s="383" t="s">
        <v>308</v>
      </c>
      <c r="G236" s="393" t="s">
        <v>686</v>
      </c>
      <c r="H236" s="396" t="s">
        <v>687</v>
      </c>
      <c r="I236" s="396" t="s">
        <v>284</v>
      </c>
      <c r="J236" s="555"/>
      <c r="K236" s="563">
        <v>600</v>
      </c>
      <c r="L236" s="555"/>
      <c r="M236" s="393">
        <v>1</v>
      </c>
      <c r="N236" s="555"/>
      <c r="O236" s="393">
        <v>1</v>
      </c>
      <c r="P236" s="572"/>
      <c r="Q236" s="539">
        <f t="shared" si="13"/>
        <v>600</v>
      </c>
      <c r="R236" s="493"/>
      <c r="S236" s="457"/>
      <c r="T236" s="504"/>
    </row>
    <row r="237" s="360" customFormat="1" ht="21" spans="1:20">
      <c r="A237" s="457">
        <v>16</v>
      </c>
      <c r="B237" s="383" t="s">
        <v>675</v>
      </c>
      <c r="C237" s="457" t="s">
        <v>307</v>
      </c>
      <c r="D237" s="383" t="s">
        <v>308</v>
      </c>
      <c r="E237" s="556"/>
      <c r="F237" s="383" t="s">
        <v>308</v>
      </c>
      <c r="G237" s="393" t="s">
        <v>688</v>
      </c>
      <c r="H237" s="396" t="s">
        <v>689</v>
      </c>
      <c r="I237" s="396" t="s">
        <v>284</v>
      </c>
      <c r="J237" s="555"/>
      <c r="K237" s="563">
        <v>25</v>
      </c>
      <c r="L237" s="555"/>
      <c r="M237" s="393">
        <v>200</v>
      </c>
      <c r="N237" s="555"/>
      <c r="O237" s="393">
        <v>1</v>
      </c>
      <c r="P237" s="572"/>
      <c r="Q237" s="539">
        <f t="shared" si="13"/>
        <v>5000</v>
      </c>
      <c r="R237" s="493"/>
      <c r="S237" s="457"/>
      <c r="T237" s="504"/>
    </row>
    <row r="238" s="360" customFormat="1" ht="21" spans="1:20">
      <c r="A238" s="457">
        <v>17</v>
      </c>
      <c r="B238" s="383" t="s">
        <v>675</v>
      </c>
      <c r="C238" s="457" t="s">
        <v>307</v>
      </c>
      <c r="D238" s="383" t="s">
        <v>308</v>
      </c>
      <c r="E238" s="556"/>
      <c r="F238" s="383" t="s">
        <v>308</v>
      </c>
      <c r="G238" s="393" t="s">
        <v>690</v>
      </c>
      <c r="H238" s="396" t="s">
        <v>691</v>
      </c>
      <c r="I238" s="396" t="s">
        <v>397</v>
      </c>
      <c r="J238" s="555"/>
      <c r="K238" s="563">
        <v>2.3</v>
      </c>
      <c r="L238" s="555"/>
      <c r="M238" s="393">
        <v>90</v>
      </c>
      <c r="N238" s="555"/>
      <c r="O238" s="393">
        <v>1</v>
      </c>
      <c r="P238" s="572"/>
      <c r="Q238" s="539">
        <f t="shared" si="13"/>
        <v>207</v>
      </c>
      <c r="R238" s="493"/>
      <c r="S238" s="457"/>
      <c r="T238" s="505"/>
    </row>
    <row r="239" s="360" customFormat="1" ht="21" spans="1:20">
      <c r="A239" s="457">
        <v>18</v>
      </c>
      <c r="B239" s="383" t="s">
        <v>675</v>
      </c>
      <c r="C239" s="457" t="s">
        <v>307</v>
      </c>
      <c r="D239" s="383" t="s">
        <v>308</v>
      </c>
      <c r="E239" s="556"/>
      <c r="F239" s="383" t="s">
        <v>308</v>
      </c>
      <c r="G239" s="460" t="s">
        <v>692</v>
      </c>
      <c r="H239" s="460" t="s">
        <v>693</v>
      </c>
      <c r="I239" s="396" t="s">
        <v>284</v>
      </c>
      <c r="J239" s="555"/>
      <c r="K239" s="566">
        <v>7000</v>
      </c>
      <c r="L239" s="555"/>
      <c r="M239" s="460">
        <v>1</v>
      </c>
      <c r="N239" s="555"/>
      <c r="O239" s="393">
        <v>1</v>
      </c>
      <c r="P239" s="572"/>
      <c r="Q239" s="539">
        <f t="shared" si="13"/>
        <v>7000</v>
      </c>
      <c r="R239" s="493"/>
      <c r="S239" s="457"/>
      <c r="T239" s="576"/>
    </row>
    <row r="240" s="358" customFormat="1" ht="21" spans="1:20">
      <c r="A240" s="457">
        <v>19</v>
      </c>
      <c r="B240" s="383" t="s">
        <v>675</v>
      </c>
      <c r="C240" s="457" t="s">
        <v>307</v>
      </c>
      <c r="D240" s="383" t="s">
        <v>308</v>
      </c>
      <c r="E240" s="556"/>
      <c r="F240" s="383" t="s">
        <v>308</v>
      </c>
      <c r="G240" s="559" t="s">
        <v>694</v>
      </c>
      <c r="H240" s="559" t="s">
        <v>695</v>
      </c>
      <c r="I240" s="396" t="s">
        <v>284</v>
      </c>
      <c r="J240" s="555"/>
      <c r="K240" s="567">
        <v>8050</v>
      </c>
      <c r="L240" s="555"/>
      <c r="M240" s="559">
        <v>1</v>
      </c>
      <c r="N240" s="555"/>
      <c r="O240" s="393">
        <v>1</v>
      </c>
      <c r="P240" s="572"/>
      <c r="Q240" s="539">
        <f t="shared" si="13"/>
        <v>8050</v>
      </c>
      <c r="R240" s="501"/>
      <c r="S240" s="381"/>
      <c r="T240" s="496" t="s">
        <v>696</v>
      </c>
    </row>
    <row r="241" s="358" customFormat="1" ht="21" spans="1:20">
      <c r="A241" s="457">
        <v>20</v>
      </c>
      <c r="B241" s="383" t="s">
        <v>675</v>
      </c>
      <c r="C241" s="457" t="s">
        <v>307</v>
      </c>
      <c r="D241" s="383" t="s">
        <v>308</v>
      </c>
      <c r="E241" s="556"/>
      <c r="F241" s="383" t="s">
        <v>308</v>
      </c>
      <c r="G241" s="559" t="s">
        <v>697</v>
      </c>
      <c r="H241" s="559" t="s">
        <v>698</v>
      </c>
      <c r="I241" s="396" t="s">
        <v>284</v>
      </c>
      <c r="J241" s="555"/>
      <c r="K241" s="567">
        <v>4000</v>
      </c>
      <c r="L241" s="555"/>
      <c r="M241" s="559">
        <v>2</v>
      </c>
      <c r="N241" s="555"/>
      <c r="O241" s="393">
        <v>1</v>
      </c>
      <c r="P241" s="572"/>
      <c r="Q241" s="539">
        <f t="shared" si="13"/>
        <v>8000</v>
      </c>
      <c r="R241" s="501"/>
      <c r="S241" s="381"/>
      <c r="T241" s="496"/>
    </row>
    <row r="242" s="358" customFormat="1" ht="21" spans="1:20">
      <c r="A242" s="457">
        <v>21</v>
      </c>
      <c r="B242" s="383" t="s">
        <v>675</v>
      </c>
      <c r="C242" s="457" t="s">
        <v>307</v>
      </c>
      <c r="D242" s="383" t="s">
        <v>308</v>
      </c>
      <c r="E242" s="556"/>
      <c r="F242" s="383" t="s">
        <v>308</v>
      </c>
      <c r="G242" s="559" t="s">
        <v>699</v>
      </c>
      <c r="H242" s="559" t="s">
        <v>700</v>
      </c>
      <c r="I242" s="396" t="s">
        <v>284</v>
      </c>
      <c r="J242" s="555"/>
      <c r="K242" s="567">
        <v>900</v>
      </c>
      <c r="L242" s="555"/>
      <c r="M242" s="559">
        <v>100</v>
      </c>
      <c r="N242" s="555"/>
      <c r="O242" s="393">
        <v>1</v>
      </c>
      <c r="P242" s="572"/>
      <c r="Q242" s="539">
        <f t="shared" si="13"/>
        <v>90000</v>
      </c>
      <c r="R242" s="501"/>
      <c r="S242" s="381"/>
      <c r="T242" s="498"/>
    </row>
    <row r="243" s="358" customFormat="1" ht="21" spans="1:20">
      <c r="A243" s="457">
        <v>22</v>
      </c>
      <c r="B243" s="383" t="s">
        <v>675</v>
      </c>
      <c r="C243" s="457" t="s">
        <v>307</v>
      </c>
      <c r="D243" s="383" t="s">
        <v>308</v>
      </c>
      <c r="E243" s="556"/>
      <c r="F243" s="383" t="s">
        <v>308</v>
      </c>
      <c r="G243" s="396" t="s">
        <v>701</v>
      </c>
      <c r="H243" s="396" t="s">
        <v>701</v>
      </c>
      <c r="I243" s="396" t="s">
        <v>284</v>
      </c>
      <c r="J243" s="555"/>
      <c r="K243" s="396">
        <v>50</v>
      </c>
      <c r="L243" s="396"/>
      <c r="M243" s="396">
        <v>17</v>
      </c>
      <c r="N243" s="396"/>
      <c r="O243" s="494">
        <v>3</v>
      </c>
      <c r="P243" s="572"/>
      <c r="Q243" s="539">
        <f t="shared" si="13"/>
        <v>2550</v>
      </c>
      <c r="R243" s="501"/>
      <c r="S243" s="381"/>
      <c r="T243" s="503" t="s">
        <v>85</v>
      </c>
    </row>
    <row r="244" s="360" customFormat="1" ht="21" spans="1:20">
      <c r="A244" s="457">
        <v>23</v>
      </c>
      <c r="B244" s="457" t="s">
        <v>702</v>
      </c>
      <c r="C244" s="457" t="s">
        <v>702</v>
      </c>
      <c r="D244" s="457" t="s">
        <v>702</v>
      </c>
      <c r="E244" s="556"/>
      <c r="F244" s="396" t="s">
        <v>302</v>
      </c>
      <c r="G244" s="412" t="s">
        <v>457</v>
      </c>
      <c r="H244" s="412" t="s">
        <v>457</v>
      </c>
      <c r="I244" s="568" t="s">
        <v>265</v>
      </c>
      <c r="J244" s="396"/>
      <c r="K244" s="565">
        <v>25</v>
      </c>
      <c r="L244" s="396"/>
      <c r="M244" s="573">
        <v>2</v>
      </c>
      <c r="N244" s="396"/>
      <c r="O244" s="494">
        <v>1</v>
      </c>
      <c r="P244" s="457"/>
      <c r="Q244" s="563">
        <f t="shared" ref="Q244:Q246" si="14">K244*M244</f>
        <v>50</v>
      </c>
      <c r="R244" s="493"/>
      <c r="S244" s="494"/>
      <c r="T244" s="504"/>
    </row>
    <row r="245" s="360" customFormat="1" ht="11" spans="1:20">
      <c r="A245" s="457">
        <v>24</v>
      </c>
      <c r="B245" s="457" t="s">
        <v>702</v>
      </c>
      <c r="C245" s="457" t="s">
        <v>702</v>
      </c>
      <c r="D245" s="457" t="s">
        <v>702</v>
      </c>
      <c r="E245" s="556"/>
      <c r="F245" s="396" t="s">
        <v>302</v>
      </c>
      <c r="G245" s="516" t="s">
        <v>458</v>
      </c>
      <c r="H245" s="516" t="s">
        <v>458</v>
      </c>
      <c r="I245" s="569" t="s">
        <v>430</v>
      </c>
      <c r="J245" s="396"/>
      <c r="K245" s="565">
        <v>70</v>
      </c>
      <c r="L245" s="396"/>
      <c r="M245" s="573">
        <v>6</v>
      </c>
      <c r="N245" s="396"/>
      <c r="O245" s="494">
        <v>1</v>
      </c>
      <c r="P245" s="457"/>
      <c r="Q245" s="563">
        <f t="shared" si="14"/>
        <v>420</v>
      </c>
      <c r="R245" s="493"/>
      <c r="S245" s="494"/>
      <c r="T245" s="504"/>
    </row>
    <row r="246" s="360" customFormat="1" ht="11" spans="1:20">
      <c r="A246" s="457">
        <v>25</v>
      </c>
      <c r="B246" s="457" t="s">
        <v>702</v>
      </c>
      <c r="C246" s="457" t="s">
        <v>702</v>
      </c>
      <c r="D246" s="457" t="s">
        <v>702</v>
      </c>
      <c r="E246" s="556"/>
      <c r="F246" s="396" t="s">
        <v>302</v>
      </c>
      <c r="G246" s="516" t="s">
        <v>459</v>
      </c>
      <c r="H246" s="516" t="s">
        <v>459</v>
      </c>
      <c r="I246" s="569" t="s">
        <v>265</v>
      </c>
      <c r="J246" s="396"/>
      <c r="K246" s="565">
        <v>50</v>
      </c>
      <c r="L246" s="396"/>
      <c r="M246" s="573">
        <v>4</v>
      </c>
      <c r="N246" s="396"/>
      <c r="O246" s="494">
        <v>1</v>
      </c>
      <c r="P246" s="457"/>
      <c r="Q246" s="563">
        <f t="shared" si="14"/>
        <v>200</v>
      </c>
      <c r="R246" s="493"/>
      <c r="S246" s="494"/>
      <c r="T246" s="504"/>
    </row>
    <row r="247" s="358" customFormat="1" ht="21" spans="1:20">
      <c r="A247" s="457">
        <v>26</v>
      </c>
      <c r="B247" s="383" t="s">
        <v>675</v>
      </c>
      <c r="C247" s="457" t="s">
        <v>307</v>
      </c>
      <c r="D247" s="383" t="s">
        <v>308</v>
      </c>
      <c r="E247" s="556"/>
      <c r="F247" s="383" t="s">
        <v>308</v>
      </c>
      <c r="G247" s="396" t="s">
        <v>432</v>
      </c>
      <c r="H247" s="396" t="s">
        <v>432</v>
      </c>
      <c r="I247" s="396" t="s">
        <v>433</v>
      </c>
      <c r="J247" s="555"/>
      <c r="K247" s="396">
        <v>30</v>
      </c>
      <c r="L247" s="396"/>
      <c r="M247" s="396">
        <v>90</v>
      </c>
      <c r="N247" s="396"/>
      <c r="O247" s="494">
        <v>1</v>
      </c>
      <c r="P247" s="572"/>
      <c r="Q247" s="563">
        <f t="shared" ref="Q247:Q255" si="15">K247*M247</f>
        <v>2700</v>
      </c>
      <c r="R247" s="501"/>
      <c r="S247" s="381"/>
      <c r="T247" s="504"/>
    </row>
    <row r="248" s="358" customFormat="1" ht="21" spans="1:20">
      <c r="A248" s="457">
        <v>27</v>
      </c>
      <c r="B248" s="383" t="s">
        <v>675</v>
      </c>
      <c r="C248" s="457" t="s">
        <v>307</v>
      </c>
      <c r="D248" s="383" t="s">
        <v>308</v>
      </c>
      <c r="E248" s="556"/>
      <c r="F248" s="383" t="s">
        <v>308</v>
      </c>
      <c r="G248" s="396" t="s">
        <v>703</v>
      </c>
      <c r="H248" s="396" t="s">
        <v>703</v>
      </c>
      <c r="I248" s="396" t="s">
        <v>704</v>
      </c>
      <c r="J248" s="555"/>
      <c r="K248" s="396">
        <v>70</v>
      </c>
      <c r="L248" s="396"/>
      <c r="M248" s="396">
        <v>307</v>
      </c>
      <c r="N248" s="396"/>
      <c r="O248" s="494">
        <v>1</v>
      </c>
      <c r="P248" s="572"/>
      <c r="Q248" s="563">
        <f t="shared" si="15"/>
        <v>21490</v>
      </c>
      <c r="R248" s="501"/>
      <c r="S248" s="381"/>
      <c r="T248" s="504"/>
    </row>
    <row r="249" s="358" customFormat="1" ht="21" spans="1:20">
      <c r="A249" s="457">
        <v>28</v>
      </c>
      <c r="B249" s="383" t="s">
        <v>675</v>
      </c>
      <c r="C249" s="457" t="s">
        <v>307</v>
      </c>
      <c r="D249" s="383" t="s">
        <v>308</v>
      </c>
      <c r="E249" s="556"/>
      <c r="F249" s="383" t="s">
        <v>308</v>
      </c>
      <c r="G249" s="396" t="s">
        <v>705</v>
      </c>
      <c r="H249" s="396" t="s">
        <v>705</v>
      </c>
      <c r="I249" s="396" t="s">
        <v>704</v>
      </c>
      <c r="J249" s="555"/>
      <c r="K249" s="396">
        <v>43</v>
      </c>
      <c r="L249" s="396"/>
      <c r="M249" s="396">
        <v>120</v>
      </c>
      <c r="N249" s="396"/>
      <c r="O249" s="494">
        <v>1</v>
      </c>
      <c r="P249" s="572"/>
      <c r="Q249" s="563">
        <f t="shared" si="15"/>
        <v>5160</v>
      </c>
      <c r="R249" s="501"/>
      <c r="S249" s="381"/>
      <c r="T249" s="504"/>
    </row>
    <row r="250" s="358" customFormat="1" ht="21" spans="1:20">
      <c r="A250" s="457">
        <v>29</v>
      </c>
      <c r="B250" s="383" t="s">
        <v>675</v>
      </c>
      <c r="C250" s="457" t="s">
        <v>307</v>
      </c>
      <c r="D250" s="383" t="s">
        <v>308</v>
      </c>
      <c r="E250" s="556"/>
      <c r="F250" s="383" t="s">
        <v>308</v>
      </c>
      <c r="G250" s="396" t="s">
        <v>706</v>
      </c>
      <c r="H250" s="396" t="s">
        <v>706</v>
      </c>
      <c r="I250" s="396" t="s">
        <v>284</v>
      </c>
      <c r="J250" s="555"/>
      <c r="K250" s="396">
        <v>68</v>
      </c>
      <c r="L250" s="396"/>
      <c r="M250" s="396">
        <v>100</v>
      </c>
      <c r="N250" s="396"/>
      <c r="O250" s="494">
        <v>1</v>
      </c>
      <c r="P250" s="572"/>
      <c r="Q250" s="563">
        <f t="shared" si="15"/>
        <v>6800</v>
      </c>
      <c r="R250" s="501"/>
      <c r="S250" s="381"/>
      <c r="T250" s="504"/>
    </row>
    <row r="251" s="358" customFormat="1" ht="21" spans="1:20">
      <c r="A251" s="457">
        <v>30</v>
      </c>
      <c r="B251" s="383" t="s">
        <v>675</v>
      </c>
      <c r="C251" s="457" t="s">
        <v>307</v>
      </c>
      <c r="D251" s="383" t="s">
        <v>308</v>
      </c>
      <c r="E251" s="556"/>
      <c r="F251" s="383" t="s">
        <v>308</v>
      </c>
      <c r="G251" s="396" t="s">
        <v>707</v>
      </c>
      <c r="H251" s="396" t="s">
        <v>707</v>
      </c>
      <c r="I251" s="396" t="s">
        <v>437</v>
      </c>
      <c r="J251" s="555"/>
      <c r="K251" s="396">
        <v>42</v>
      </c>
      <c r="L251" s="396"/>
      <c r="M251" s="396">
        <v>40</v>
      </c>
      <c r="N251" s="396"/>
      <c r="O251" s="494">
        <v>1</v>
      </c>
      <c r="P251" s="572"/>
      <c r="Q251" s="563">
        <f t="shared" si="15"/>
        <v>1680</v>
      </c>
      <c r="R251" s="501"/>
      <c r="S251" s="381"/>
      <c r="T251" s="504"/>
    </row>
    <row r="252" s="358" customFormat="1" ht="21" spans="1:20">
      <c r="A252" s="457">
        <v>31</v>
      </c>
      <c r="B252" s="383" t="s">
        <v>675</v>
      </c>
      <c r="C252" s="457" t="s">
        <v>307</v>
      </c>
      <c r="D252" s="383" t="s">
        <v>308</v>
      </c>
      <c r="E252" s="556"/>
      <c r="F252" s="383" t="s">
        <v>308</v>
      </c>
      <c r="G252" s="396" t="s">
        <v>708</v>
      </c>
      <c r="H252" s="396" t="s">
        <v>708</v>
      </c>
      <c r="I252" s="396" t="s">
        <v>510</v>
      </c>
      <c r="J252" s="555"/>
      <c r="K252" s="396">
        <v>400</v>
      </c>
      <c r="L252" s="396"/>
      <c r="M252" s="396">
        <v>70</v>
      </c>
      <c r="N252" s="396"/>
      <c r="O252" s="494">
        <v>1</v>
      </c>
      <c r="P252" s="572"/>
      <c r="Q252" s="563">
        <f t="shared" si="15"/>
        <v>28000</v>
      </c>
      <c r="R252" s="501"/>
      <c r="S252" s="381"/>
      <c r="T252" s="504"/>
    </row>
    <row r="253" s="358" customFormat="1" ht="21" spans="1:20">
      <c r="A253" s="457">
        <v>32</v>
      </c>
      <c r="B253" s="383" t="s">
        <v>675</v>
      </c>
      <c r="C253" s="457" t="s">
        <v>307</v>
      </c>
      <c r="D253" s="383" t="s">
        <v>308</v>
      </c>
      <c r="E253" s="556"/>
      <c r="F253" s="383" t="s">
        <v>308</v>
      </c>
      <c r="G253" s="396" t="s">
        <v>709</v>
      </c>
      <c r="H253" s="396" t="s">
        <v>709</v>
      </c>
      <c r="I253" s="396" t="s">
        <v>710</v>
      </c>
      <c r="J253" s="555"/>
      <c r="K253" s="396">
        <v>15</v>
      </c>
      <c r="L253" s="396"/>
      <c r="M253" s="396">
        <v>10</v>
      </c>
      <c r="N253" s="396"/>
      <c r="O253" s="494">
        <v>1</v>
      </c>
      <c r="P253" s="572"/>
      <c r="Q253" s="563">
        <f t="shared" si="15"/>
        <v>150</v>
      </c>
      <c r="R253" s="501"/>
      <c r="S253" s="381"/>
      <c r="T253" s="504"/>
    </row>
    <row r="254" s="358" customFormat="1" ht="21" spans="1:20">
      <c r="A254" s="457">
        <v>33</v>
      </c>
      <c r="B254" s="383" t="s">
        <v>675</v>
      </c>
      <c r="C254" s="457" t="s">
        <v>307</v>
      </c>
      <c r="D254" s="383" t="s">
        <v>308</v>
      </c>
      <c r="E254" s="556"/>
      <c r="F254" s="383" t="s">
        <v>308</v>
      </c>
      <c r="G254" s="396" t="s">
        <v>711</v>
      </c>
      <c r="H254" s="396" t="s">
        <v>711</v>
      </c>
      <c r="I254" s="396" t="s">
        <v>326</v>
      </c>
      <c r="J254" s="555"/>
      <c r="K254" s="396">
        <v>250</v>
      </c>
      <c r="L254" s="396"/>
      <c r="M254" s="396">
        <v>2</v>
      </c>
      <c r="N254" s="396"/>
      <c r="O254" s="494">
        <v>1</v>
      </c>
      <c r="P254" s="572"/>
      <c r="Q254" s="563">
        <f t="shared" si="15"/>
        <v>500</v>
      </c>
      <c r="R254" s="501"/>
      <c r="S254" s="381"/>
      <c r="T254" s="504"/>
    </row>
    <row r="255" s="358" customFormat="1" ht="21" spans="1:20">
      <c r="A255" s="457">
        <v>34</v>
      </c>
      <c r="B255" s="383" t="s">
        <v>675</v>
      </c>
      <c r="C255" s="457" t="s">
        <v>307</v>
      </c>
      <c r="D255" s="383" t="s">
        <v>308</v>
      </c>
      <c r="E255" s="556"/>
      <c r="F255" s="383" t="s">
        <v>308</v>
      </c>
      <c r="G255" s="396" t="s">
        <v>712</v>
      </c>
      <c r="H255" s="396" t="s">
        <v>712</v>
      </c>
      <c r="I255" s="396" t="s">
        <v>265</v>
      </c>
      <c r="J255" s="555"/>
      <c r="K255" s="396">
        <v>552</v>
      </c>
      <c r="L255" s="396"/>
      <c r="M255" s="396">
        <v>4</v>
      </c>
      <c r="N255" s="396"/>
      <c r="O255" s="494">
        <v>1</v>
      </c>
      <c r="P255" s="572"/>
      <c r="Q255" s="563">
        <f t="shared" si="15"/>
        <v>2208</v>
      </c>
      <c r="R255" s="501"/>
      <c r="S255" s="381"/>
      <c r="T255" s="505"/>
    </row>
    <row r="256" s="358" customFormat="1" spans="1:20">
      <c r="A256" s="457"/>
      <c r="B256" s="555"/>
      <c r="C256" s="555"/>
      <c r="D256" s="555"/>
      <c r="E256" s="555"/>
      <c r="F256" s="555"/>
      <c r="G256" s="555"/>
      <c r="H256" s="555"/>
      <c r="I256" s="396"/>
      <c r="J256" s="555"/>
      <c r="K256" s="555"/>
      <c r="L256" s="555"/>
      <c r="M256" s="555"/>
      <c r="N256" s="555"/>
      <c r="O256" s="510"/>
      <c r="P256" s="572"/>
      <c r="Q256" s="577"/>
      <c r="R256" s="501"/>
      <c r="S256" s="381"/>
      <c r="T256" s="381"/>
    </row>
    <row r="257" s="358" customFormat="1" spans="1:31">
      <c r="A257" s="529"/>
      <c r="B257" s="529"/>
      <c r="C257" s="529"/>
      <c r="D257" s="529"/>
      <c r="E257" s="529"/>
      <c r="F257" s="529"/>
      <c r="G257" s="529"/>
      <c r="H257" s="529"/>
      <c r="I257" s="528"/>
      <c r="J257" s="529"/>
      <c r="K257" s="529"/>
      <c r="L257" s="529"/>
      <c r="M257" s="529"/>
      <c r="N257" s="529"/>
      <c r="O257" s="510"/>
      <c r="P257" s="543"/>
      <c r="Q257" s="553"/>
      <c r="R257" s="486"/>
      <c r="S257" s="371"/>
      <c r="T257" s="371"/>
      <c r="U257" s="357"/>
      <c r="V257" s="357"/>
      <c r="W257" s="357"/>
      <c r="X257" s="357"/>
      <c r="Y257" s="357"/>
      <c r="Z257" s="357"/>
      <c r="AA257" s="357"/>
      <c r="AB257" s="357"/>
      <c r="AC257" s="357"/>
      <c r="AD257" s="357"/>
      <c r="AE257" s="357"/>
    </row>
    <row r="258" s="358" customFormat="1" spans="1:31">
      <c r="A258" s="529"/>
      <c r="B258" s="529"/>
      <c r="C258" s="529"/>
      <c r="D258" s="529"/>
      <c r="E258" s="529"/>
      <c r="F258" s="529"/>
      <c r="G258" s="529"/>
      <c r="H258" s="529"/>
      <c r="I258" s="528"/>
      <c r="J258" s="529"/>
      <c r="K258" s="529"/>
      <c r="L258" s="529"/>
      <c r="M258" s="529"/>
      <c r="N258" s="529"/>
      <c r="O258" s="510"/>
      <c r="P258" s="543"/>
      <c r="Q258" s="553"/>
      <c r="R258" s="486"/>
      <c r="S258" s="371"/>
      <c r="T258" s="371"/>
      <c r="U258" s="357"/>
      <c r="V258" s="357"/>
      <c r="W258" s="357"/>
      <c r="X258" s="357"/>
      <c r="Y258" s="357"/>
      <c r="Z258" s="357"/>
      <c r="AA258" s="357"/>
      <c r="AB258" s="357"/>
      <c r="AC258" s="357"/>
      <c r="AD258" s="357"/>
      <c r="AE258" s="357"/>
    </row>
    <row r="259" s="358" customFormat="1" spans="1:31">
      <c r="A259" s="529"/>
      <c r="B259" s="529"/>
      <c r="C259" s="529"/>
      <c r="D259" s="529"/>
      <c r="E259" s="529"/>
      <c r="F259" s="529"/>
      <c r="G259" s="529"/>
      <c r="H259" s="529"/>
      <c r="I259" s="528"/>
      <c r="J259" s="529"/>
      <c r="K259" s="529"/>
      <c r="L259" s="529"/>
      <c r="M259" s="529"/>
      <c r="N259" s="529"/>
      <c r="O259" s="510"/>
      <c r="P259" s="543"/>
      <c r="Q259" s="553"/>
      <c r="R259" s="486"/>
      <c r="S259" s="371"/>
      <c r="T259" s="371"/>
      <c r="U259" s="357"/>
      <c r="V259" s="357"/>
      <c r="W259" s="357"/>
      <c r="X259" s="357"/>
      <c r="Y259" s="357"/>
      <c r="Z259" s="357"/>
      <c r="AA259" s="357"/>
      <c r="AB259" s="357"/>
      <c r="AC259" s="357"/>
      <c r="AD259" s="357"/>
      <c r="AE259" s="357"/>
    </row>
    <row r="260" s="358" customFormat="1" spans="1:31">
      <c r="A260" s="529" t="s">
        <v>117</v>
      </c>
      <c r="B260" s="529"/>
      <c r="C260" s="529"/>
      <c r="D260" s="529"/>
      <c r="E260" s="529"/>
      <c r="F260" s="529"/>
      <c r="G260" s="529"/>
      <c r="H260" s="529"/>
      <c r="I260" s="528"/>
      <c r="J260" s="529"/>
      <c r="K260" s="529"/>
      <c r="L260" s="529"/>
      <c r="M260" s="529"/>
      <c r="N260" s="529"/>
      <c r="O260" s="510"/>
      <c r="P260" s="543"/>
      <c r="Q260" s="553">
        <f>SUM(Q222:Q259)</f>
        <v>217235</v>
      </c>
      <c r="R260" s="486">
        <f>Q260-P260</f>
        <v>217235</v>
      </c>
      <c r="S260" s="371"/>
      <c r="T260" s="371"/>
      <c r="U260" s="357"/>
      <c r="V260" s="357"/>
      <c r="W260" s="357"/>
      <c r="X260" s="357"/>
      <c r="Y260" s="357"/>
      <c r="Z260" s="357"/>
      <c r="AA260" s="357"/>
      <c r="AB260" s="357"/>
      <c r="AC260" s="357"/>
      <c r="AD260" s="357"/>
      <c r="AE260" s="357"/>
    </row>
    <row r="261" s="358" customFormat="1" spans="1:31">
      <c r="A261" s="578" t="s">
        <v>475</v>
      </c>
      <c r="B261" s="578"/>
      <c r="C261" s="578"/>
      <c r="D261" s="578"/>
      <c r="E261" s="578"/>
      <c r="F261" s="578"/>
      <c r="G261" s="578"/>
      <c r="H261" s="578"/>
      <c r="I261" s="587"/>
      <c r="J261" s="578"/>
      <c r="K261" s="578"/>
      <c r="L261" s="578"/>
      <c r="M261" s="578"/>
      <c r="N261" s="578"/>
      <c r="O261" s="578"/>
      <c r="P261" s="592">
        <f>P260+P218+P214+P209+P189+P67+P40+P24</f>
        <v>0</v>
      </c>
      <c r="Q261" s="603">
        <f>Q260+Q209+Q189+Q67</f>
        <v>1761912.15</v>
      </c>
      <c r="R261" s="604"/>
      <c r="S261" s="605"/>
      <c r="T261" s="605"/>
      <c r="U261" s="357"/>
      <c r="V261" s="357"/>
      <c r="W261" s="357"/>
      <c r="X261" s="357"/>
      <c r="Y261" s="357"/>
      <c r="Z261" s="357"/>
      <c r="AA261" s="357"/>
      <c r="AB261" s="357"/>
      <c r="AC261" s="357"/>
      <c r="AD261" s="357"/>
      <c r="AE261" s="357"/>
    </row>
    <row r="262" s="361" customFormat="1" spans="1:20">
      <c r="A262" s="579" t="s">
        <v>476</v>
      </c>
      <c r="B262" s="579"/>
      <c r="C262" s="579"/>
      <c r="D262" s="579"/>
      <c r="E262" s="579"/>
      <c r="F262" s="579"/>
      <c r="G262" s="579"/>
      <c r="H262" s="579"/>
      <c r="I262" s="588"/>
      <c r="J262" s="579"/>
      <c r="K262" s="579"/>
      <c r="L262" s="579"/>
      <c r="M262" s="579"/>
      <c r="N262" s="579"/>
      <c r="O262" s="593">
        <v>0.05</v>
      </c>
      <c r="P262" s="594">
        <f>(P261-P5)*O262</f>
        <v>0</v>
      </c>
      <c r="Q262" s="485">
        <f>Q261*O262</f>
        <v>88095.6075</v>
      </c>
      <c r="R262" s="486"/>
      <c r="S262" s="371"/>
      <c r="T262" s="371"/>
    </row>
    <row r="263" s="361" customFormat="1" spans="1:20">
      <c r="A263" s="579" t="s">
        <v>477</v>
      </c>
      <c r="B263" s="579"/>
      <c r="C263" s="579"/>
      <c r="D263" s="579"/>
      <c r="E263" s="579"/>
      <c r="F263" s="579"/>
      <c r="G263" s="579"/>
      <c r="H263" s="579"/>
      <c r="I263" s="588"/>
      <c r="J263" s="579"/>
      <c r="K263" s="579"/>
      <c r="L263" s="579"/>
      <c r="M263" s="579"/>
      <c r="N263" s="579"/>
      <c r="O263" s="593">
        <v>0.1</v>
      </c>
      <c r="P263" s="594"/>
      <c r="Q263" s="485"/>
      <c r="R263" s="486"/>
      <c r="S263" s="371"/>
      <c r="T263" s="371"/>
    </row>
    <row r="264" s="358" customFormat="1" ht="11" spans="1:20">
      <c r="A264" s="494" t="s">
        <v>713</v>
      </c>
      <c r="B264" s="494"/>
      <c r="C264" s="494"/>
      <c r="D264" s="494"/>
      <c r="E264" s="494"/>
      <c r="F264" s="494"/>
      <c r="G264" s="586" t="s">
        <v>479</v>
      </c>
      <c r="H264" s="510" t="s">
        <v>714</v>
      </c>
      <c r="I264" s="494"/>
      <c r="J264" s="510"/>
      <c r="K264" s="510"/>
      <c r="L264" s="510"/>
      <c r="M264" s="510"/>
      <c r="N264" s="510"/>
      <c r="O264" s="595">
        <v>0.06</v>
      </c>
      <c r="P264" s="455">
        <f>(P261+P262+P263)*O264</f>
        <v>0</v>
      </c>
      <c r="Q264" s="485">
        <f>SUM(Q261+Q262)*0.06</f>
        <v>111000.46545</v>
      </c>
      <c r="R264" s="486"/>
      <c r="S264" s="381"/>
      <c r="T264" s="381"/>
    </row>
    <row r="265" s="358" customFormat="1" spans="1:20">
      <c r="A265" s="580" t="s">
        <v>481</v>
      </c>
      <c r="B265" s="581"/>
      <c r="C265" s="581"/>
      <c r="D265" s="581"/>
      <c r="E265" s="581"/>
      <c r="F265" s="581"/>
      <c r="G265" s="581"/>
      <c r="H265" s="581"/>
      <c r="I265" s="589"/>
      <c r="J265" s="581"/>
      <c r="K265" s="581"/>
      <c r="L265" s="581"/>
      <c r="M265" s="581"/>
      <c r="N265" s="581"/>
      <c r="O265" s="596"/>
      <c r="P265" s="455">
        <f>SUM(P261:P264)</f>
        <v>0</v>
      </c>
      <c r="Q265" s="485">
        <f>SUM(Q261:Q264)</f>
        <v>1961008.22295</v>
      </c>
      <c r="R265" s="486"/>
      <c r="S265" s="381"/>
      <c r="T265" s="381"/>
    </row>
    <row r="266" s="357" customFormat="1" spans="1:20">
      <c r="A266" s="582" t="s">
        <v>482</v>
      </c>
      <c r="B266" s="583"/>
      <c r="C266" s="583"/>
      <c r="D266" s="583"/>
      <c r="E266" s="583"/>
      <c r="F266" s="583"/>
      <c r="G266" s="583"/>
      <c r="H266" s="583"/>
      <c r="I266" s="590"/>
      <c r="J266" s="583"/>
      <c r="K266" s="583"/>
      <c r="L266" s="583"/>
      <c r="M266" s="583"/>
      <c r="N266" s="583"/>
      <c r="O266" s="597"/>
      <c r="P266" s="598"/>
      <c r="Q266" s="606"/>
      <c r="R266" s="598"/>
      <c r="S266" s="598"/>
      <c r="T266" s="598"/>
    </row>
    <row r="267" s="357" customFormat="1" ht="15" customHeight="1" spans="1:20">
      <c r="A267" s="584" t="s">
        <v>66</v>
      </c>
      <c r="B267" s="585"/>
      <c r="C267" s="585"/>
      <c r="D267" s="585"/>
      <c r="E267" s="585"/>
      <c r="F267" s="585"/>
      <c r="G267" s="585"/>
      <c r="H267" s="585"/>
      <c r="I267" s="591"/>
      <c r="J267" s="585"/>
      <c r="K267" s="585"/>
      <c r="L267" s="585"/>
      <c r="M267" s="585"/>
      <c r="N267" s="599" t="s">
        <v>483</v>
      </c>
      <c r="O267" s="600" t="s">
        <v>484</v>
      </c>
      <c r="P267" s="601" t="e">
        <f>SUMIF(主播侧报价结算清单!$E$12:$E$1164,A267,主播侧报价结算清单!$P$12:$P$1164)/P261</f>
        <v>#DIV/0!</v>
      </c>
      <c r="Q267" s="607">
        <f>SUMIF(主播侧报价结算清单!$E$12:$E$1164,B267,主播侧报价结算清单!$Q$12:$Q$1164)/Q261</f>
        <v>0</v>
      </c>
      <c r="R267" s="486"/>
      <c r="S267" s="371"/>
      <c r="T267" s="371"/>
    </row>
    <row r="268" s="357" customFormat="1" ht="15" customHeight="1" spans="1:20">
      <c r="A268" s="584" t="s">
        <v>485</v>
      </c>
      <c r="B268" s="585"/>
      <c r="C268" s="585"/>
      <c r="D268" s="585"/>
      <c r="E268" s="585"/>
      <c r="F268" s="585"/>
      <c r="G268" s="585"/>
      <c r="H268" s="585"/>
      <c r="I268" s="591"/>
      <c r="J268" s="585"/>
      <c r="K268" s="585"/>
      <c r="L268" s="585"/>
      <c r="M268" s="585"/>
      <c r="N268" s="599" t="s">
        <v>486</v>
      </c>
      <c r="O268" s="600" t="s">
        <v>484</v>
      </c>
      <c r="P268" s="602" t="e">
        <f>P189/P261</f>
        <v>#DIV/0!</v>
      </c>
      <c r="Q268" s="607">
        <f>Q189/Q261</f>
        <v>0.740549635235786</v>
      </c>
      <c r="R268" s="486"/>
      <c r="S268" s="371"/>
      <c r="T268" s="371"/>
    </row>
    <row r="269" s="357" customFormat="1" ht="15" customHeight="1" spans="1:20">
      <c r="A269" s="584" t="s">
        <v>487</v>
      </c>
      <c r="B269" s="585"/>
      <c r="C269" s="585"/>
      <c r="D269" s="585"/>
      <c r="E269" s="585"/>
      <c r="F269" s="585"/>
      <c r="G269" s="585"/>
      <c r="H269" s="585"/>
      <c r="I269" s="591"/>
      <c r="J269" s="585"/>
      <c r="K269" s="585"/>
      <c r="L269" s="585"/>
      <c r="M269" s="585"/>
      <c r="N269" s="599" t="s">
        <v>486</v>
      </c>
      <c r="O269" s="600" t="s">
        <v>484</v>
      </c>
      <c r="P269" s="602" t="e">
        <f>P209/P261</f>
        <v>#DIV/0!</v>
      </c>
      <c r="Q269" s="607">
        <f>Q209/Q261</f>
        <v>0.078571312423267</v>
      </c>
      <c r="R269" s="486"/>
      <c r="S269" s="371"/>
      <c r="T269" s="371"/>
    </row>
    <row r="270" s="357" customFormat="1" ht="15" customHeight="1" spans="1:20">
      <c r="A270" s="584" t="s">
        <v>488</v>
      </c>
      <c r="B270" s="585"/>
      <c r="C270" s="585"/>
      <c r="D270" s="585"/>
      <c r="E270" s="585"/>
      <c r="F270" s="585"/>
      <c r="G270" s="585"/>
      <c r="H270" s="585"/>
      <c r="I270" s="591"/>
      <c r="J270" s="585"/>
      <c r="K270" s="585"/>
      <c r="L270" s="585"/>
      <c r="M270" s="585"/>
      <c r="N270" s="599" t="s">
        <v>486</v>
      </c>
      <c r="O270" s="600" t="s">
        <v>484</v>
      </c>
      <c r="P270" s="602" t="e">
        <f>P214/P261</f>
        <v>#DIV/0!</v>
      </c>
      <c r="Q270" s="607">
        <f>Q214/Q261</f>
        <v>0</v>
      </c>
      <c r="R270" s="486"/>
      <c r="S270" s="371"/>
      <c r="T270" s="371"/>
    </row>
    <row r="271" s="357" customFormat="1" ht="15" customHeight="1" spans="1:20">
      <c r="A271" s="584" t="s">
        <v>489</v>
      </c>
      <c r="B271" s="585"/>
      <c r="C271" s="585"/>
      <c r="D271" s="585"/>
      <c r="E271" s="585"/>
      <c r="F271" s="585"/>
      <c r="G271" s="585"/>
      <c r="H271" s="585"/>
      <c r="I271" s="591"/>
      <c r="J271" s="585"/>
      <c r="K271" s="585"/>
      <c r="L271" s="585"/>
      <c r="M271" s="585"/>
      <c r="N271" s="599" t="s">
        <v>486</v>
      </c>
      <c r="O271" s="600" t="s">
        <v>484</v>
      </c>
      <c r="P271" s="602" t="e">
        <f>P218/P261</f>
        <v>#DIV/0!</v>
      </c>
      <c r="Q271" s="607">
        <f>Q218/Q261</f>
        <v>0</v>
      </c>
      <c r="R271" s="486"/>
      <c r="S271" s="371"/>
      <c r="T271" s="371"/>
    </row>
    <row r="272" s="357" customFormat="1" ht="15" customHeight="1" spans="1:20">
      <c r="A272" s="584" t="s">
        <v>490</v>
      </c>
      <c r="B272" s="585"/>
      <c r="C272" s="585"/>
      <c r="D272" s="585"/>
      <c r="E272" s="585"/>
      <c r="F272" s="585"/>
      <c r="G272" s="585"/>
      <c r="H272" s="585"/>
      <c r="I272" s="591"/>
      <c r="J272" s="585"/>
      <c r="K272" s="585"/>
      <c r="L272" s="585"/>
      <c r="M272" s="585"/>
      <c r="N272" s="599" t="s">
        <v>491</v>
      </c>
      <c r="O272" s="600" t="s">
        <v>484</v>
      </c>
      <c r="P272" s="602" t="e">
        <f>P260/P261</f>
        <v>#DIV/0!</v>
      </c>
      <c r="Q272" s="607">
        <f>Q260/Q261</f>
        <v>0.123295023534516</v>
      </c>
      <c r="R272" s="486"/>
      <c r="S272" s="371"/>
      <c r="T272" s="371"/>
    </row>
  </sheetData>
  <mergeCells count="103">
    <mergeCell ref="A1:T1"/>
    <mergeCell ref="A2:B2"/>
    <mergeCell ref="C2:G2"/>
    <mergeCell ref="I2:R2"/>
    <mergeCell ref="A3:B3"/>
    <mergeCell ref="C3:G3"/>
    <mergeCell ref="I3:R3"/>
    <mergeCell ref="A4:B4"/>
    <mergeCell ref="C4:G4"/>
    <mergeCell ref="I4:M4"/>
    <mergeCell ref="O4:R4"/>
    <mergeCell ref="A5:B5"/>
    <mergeCell ref="C5:G5"/>
    <mergeCell ref="I5:M5"/>
    <mergeCell ref="O5:R5"/>
    <mergeCell ref="A6:B6"/>
    <mergeCell ref="C6:R6"/>
    <mergeCell ref="A7:B7"/>
    <mergeCell ref="C7:G7"/>
    <mergeCell ref="I7:M7"/>
    <mergeCell ref="O7:R7"/>
    <mergeCell ref="A8:T8"/>
    <mergeCell ref="A9:Q9"/>
    <mergeCell ref="R9:T9"/>
    <mergeCell ref="A11:Q11"/>
    <mergeCell ref="R11:T11"/>
    <mergeCell ref="A24:N24"/>
    <mergeCell ref="A25:Q25"/>
    <mergeCell ref="R25:T25"/>
    <mergeCell ref="A40:N40"/>
    <mergeCell ref="A41:Q41"/>
    <mergeCell ref="R41:T41"/>
    <mergeCell ref="O59:P59"/>
    <mergeCell ref="A66:N66"/>
    <mergeCell ref="A67:N67"/>
    <mergeCell ref="A68:Q68"/>
    <mergeCell ref="R68:T68"/>
    <mergeCell ref="A70:Q70"/>
    <mergeCell ref="R70:T70"/>
    <mergeCell ref="A189:N189"/>
    <mergeCell ref="A190:Q190"/>
    <mergeCell ref="R190:T190"/>
    <mergeCell ref="A192:Q192"/>
    <mergeCell ref="R192:T192"/>
    <mergeCell ref="A209:N209"/>
    <mergeCell ref="A210:Q210"/>
    <mergeCell ref="R210:T210"/>
    <mergeCell ref="A214:N214"/>
    <mergeCell ref="A215:Q215"/>
    <mergeCell ref="R215:T215"/>
    <mergeCell ref="A217:Q217"/>
    <mergeCell ref="A218:N218"/>
    <mergeCell ref="A219:Q219"/>
    <mergeCell ref="R219:T219"/>
    <mergeCell ref="A221:Q221"/>
    <mergeCell ref="A260:N260"/>
    <mergeCell ref="A261:O261"/>
    <mergeCell ref="A262:N262"/>
    <mergeCell ref="A263:N263"/>
    <mergeCell ref="A264:F264"/>
    <mergeCell ref="H264:N264"/>
    <mergeCell ref="A265:O265"/>
    <mergeCell ref="A266:O266"/>
    <mergeCell ref="A267:M267"/>
    <mergeCell ref="A268:M268"/>
    <mergeCell ref="A269:M269"/>
    <mergeCell ref="A270:M270"/>
    <mergeCell ref="A271:M271"/>
    <mergeCell ref="A272:M272"/>
    <mergeCell ref="B12:B19"/>
    <mergeCell ref="B20:B21"/>
    <mergeCell ref="B22:B23"/>
    <mergeCell ref="B26:B31"/>
    <mergeCell ref="B32:B37"/>
    <mergeCell ref="B38:B39"/>
    <mergeCell ref="B118:B163"/>
    <mergeCell ref="C12:C15"/>
    <mergeCell ref="C16:C19"/>
    <mergeCell ref="C20:C21"/>
    <mergeCell ref="C22:C23"/>
    <mergeCell ref="C26:C27"/>
    <mergeCell ref="C28:C29"/>
    <mergeCell ref="C30:C31"/>
    <mergeCell ref="C32:C33"/>
    <mergeCell ref="C34:C35"/>
    <mergeCell ref="C36:C37"/>
    <mergeCell ref="C38:C39"/>
    <mergeCell ref="T43:T50"/>
    <mergeCell ref="T60:T62"/>
    <mergeCell ref="T63:T65"/>
    <mergeCell ref="T73:T104"/>
    <mergeCell ref="T105:T117"/>
    <mergeCell ref="T118:T163"/>
    <mergeCell ref="T164:T165"/>
    <mergeCell ref="T166:T170"/>
    <mergeCell ref="T194:T195"/>
    <mergeCell ref="T197:T203"/>
    <mergeCell ref="T223:T225"/>
    <mergeCell ref="T226:T227"/>
    <mergeCell ref="T228:T238"/>
    <mergeCell ref="T240:T242"/>
    <mergeCell ref="T243:T255"/>
    <mergeCell ref="S2:T3"/>
  </mergeCells>
  <dataValidations count="3">
    <dataValidation type="list" allowBlank="1" showInputMessage="1" showErrorMessage="1" sqref="G264">
      <formula1>"是,否"</formula1>
    </dataValidation>
    <dataValidation type="list" allowBlank="1" showInputMessage="1" showErrorMessage="1" sqref="O264">
      <formula1>"0%,1%,3%,6%"</formula1>
    </dataValidation>
    <dataValidation type="list" allowBlank="1" showInputMessage="1" showErrorMessage="1" sqref="O262:O263">
      <formula1>"0%,5%,10%"</formula1>
    </dataValidation>
  </dataValidations>
  <hyperlinks>
    <hyperlink ref="O7" r:id="rId1" display="zhangqingqing@cct.cn"/>
  </hyperlinks>
  <pageMargins left="0.75" right="0.75" top="1" bottom="1" header="0.511805555555556" footer="0.51180555555555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11"/>
  <sheetViews>
    <sheetView zoomScale="125" zoomScaleNormal="125" workbookViewId="0">
      <pane ySplit="1" topLeftCell="A291" activePane="bottomLeft" state="frozen"/>
      <selection/>
      <selection pane="bottomLeft" activeCell="A235" sqref="$A235:$XFD235"/>
    </sheetView>
  </sheetViews>
  <sheetFormatPr defaultColWidth="11.625" defaultRowHeight="12" outlineLevelCol="7"/>
  <cols>
    <col min="1" max="2" width="11" style="338" customWidth="1"/>
    <col min="3" max="3" width="21.875" style="338" customWidth="1"/>
    <col min="4" max="4" width="22.125" style="338" customWidth="1"/>
    <col min="5" max="5" width="28.5" style="338" customWidth="1"/>
    <col min="6" max="6" width="9.5" style="338" customWidth="1"/>
    <col min="7" max="16384" width="11.625" style="338"/>
  </cols>
  <sheetData>
    <row r="1" s="334" customFormat="1" spans="1:8">
      <c r="A1" s="339" t="s">
        <v>43</v>
      </c>
      <c r="B1" s="339" t="s">
        <v>715</v>
      </c>
      <c r="C1" s="339" t="s">
        <v>716</v>
      </c>
      <c r="D1" s="339" t="s">
        <v>49</v>
      </c>
      <c r="E1" s="339" t="s">
        <v>50</v>
      </c>
      <c r="F1" s="339" t="s">
        <v>51</v>
      </c>
      <c r="G1" s="339" t="s">
        <v>717</v>
      </c>
      <c r="H1" s="342" t="s">
        <v>718</v>
      </c>
    </row>
    <row r="2" s="335" customFormat="1" spans="1:8">
      <c r="A2" s="340"/>
      <c r="B2" s="340"/>
      <c r="C2" s="340"/>
      <c r="D2" s="340"/>
      <c r="E2" s="340"/>
      <c r="F2" s="340"/>
      <c r="G2" s="340"/>
      <c r="H2" s="343"/>
    </row>
    <row r="3" s="336" customFormat="1" ht="24" spans="1:8">
      <c r="A3" s="341" t="s">
        <v>719</v>
      </c>
      <c r="B3" s="341" t="s">
        <v>720</v>
      </c>
      <c r="C3" s="341" t="s">
        <v>721</v>
      </c>
      <c r="D3" s="341" t="s">
        <v>722</v>
      </c>
      <c r="E3" s="341" t="s">
        <v>723</v>
      </c>
      <c r="F3" s="344" t="s">
        <v>349</v>
      </c>
      <c r="G3" s="345">
        <v>100</v>
      </c>
      <c r="H3" s="346" t="e">
        <f>SUMIF([2]报价结算清单!$E$12:$E$573,A3,[2]报价结算清单!$P$12:$P$573)</f>
        <v>#VALUE!</v>
      </c>
    </row>
    <row r="4" s="336" customFormat="1" ht="24" spans="1:8">
      <c r="A4" s="341" t="s">
        <v>724</v>
      </c>
      <c r="B4" s="341" t="s">
        <v>720</v>
      </c>
      <c r="C4" s="341" t="s">
        <v>725</v>
      </c>
      <c r="D4" s="341" t="s">
        <v>726</v>
      </c>
      <c r="E4" s="341" t="s">
        <v>727</v>
      </c>
      <c r="F4" s="344" t="s">
        <v>349</v>
      </c>
      <c r="G4" s="345">
        <v>240</v>
      </c>
      <c r="H4" s="346" t="e">
        <f>SUMIF([2]报价结算清单!$E$12:$E$573,A4,[2]报价结算清单!$P$12:$P$573)</f>
        <v>#VALUE!</v>
      </c>
    </row>
    <row r="5" s="336" customFormat="1" ht="24" spans="1:8">
      <c r="A5" s="341" t="s">
        <v>728</v>
      </c>
      <c r="B5" s="341" t="s">
        <v>720</v>
      </c>
      <c r="C5" s="341" t="s">
        <v>725</v>
      </c>
      <c r="D5" s="341" t="s">
        <v>726</v>
      </c>
      <c r="E5" s="341" t="s">
        <v>729</v>
      </c>
      <c r="F5" s="344" t="s">
        <v>349</v>
      </c>
      <c r="G5" s="345">
        <v>240</v>
      </c>
      <c r="H5" s="346" t="e">
        <f>SUMIF([2]报价结算清单!$E$12:$E$573,A5,[2]报价结算清单!$P$12:$P$573)</f>
        <v>#VALUE!</v>
      </c>
    </row>
    <row r="6" s="336" customFormat="1" ht="12.4" spans="1:8">
      <c r="A6" s="341" t="s">
        <v>730</v>
      </c>
      <c r="B6" s="341" t="s">
        <v>720</v>
      </c>
      <c r="C6" s="341" t="s">
        <v>731</v>
      </c>
      <c r="D6" s="341" t="s">
        <v>732</v>
      </c>
      <c r="E6" s="341" t="s">
        <v>733</v>
      </c>
      <c r="F6" s="344" t="s">
        <v>349</v>
      </c>
      <c r="G6" s="345">
        <v>48</v>
      </c>
      <c r="H6" s="346" t="e">
        <f>SUMIF([2]报价结算清单!$E$12:$E$573,A6,[2]报价结算清单!$P$12:$P$573)</f>
        <v>#VALUE!</v>
      </c>
    </row>
    <row r="7" s="336" customFormat="1" ht="12.4" spans="1:8">
      <c r="A7" s="341" t="s">
        <v>734</v>
      </c>
      <c r="B7" s="341" t="s">
        <v>720</v>
      </c>
      <c r="C7" s="341" t="s">
        <v>731</v>
      </c>
      <c r="D7" s="341" t="s">
        <v>735</v>
      </c>
      <c r="E7" s="341" t="s">
        <v>736</v>
      </c>
      <c r="F7" s="344" t="s">
        <v>349</v>
      </c>
      <c r="G7" s="345">
        <v>60</v>
      </c>
      <c r="H7" s="346" t="e">
        <f>SUMIF([2]报价结算清单!$E$12:$E$573,A7,[2]报价结算清单!$P$12:$P$573)</f>
        <v>#VALUE!</v>
      </c>
    </row>
    <row r="8" ht="12.4" spans="1:8">
      <c r="A8" s="341" t="s">
        <v>737</v>
      </c>
      <c r="B8" s="341" t="s">
        <v>720</v>
      </c>
      <c r="C8" s="341" t="s">
        <v>738</v>
      </c>
      <c r="D8" s="341" t="s">
        <v>739</v>
      </c>
      <c r="E8" s="341" t="s">
        <v>740</v>
      </c>
      <c r="F8" s="344" t="s">
        <v>349</v>
      </c>
      <c r="G8" s="345">
        <v>16</v>
      </c>
      <c r="H8" s="346" t="e">
        <f>SUMIF([2]报价结算清单!$E$12:$E$573,A8,[2]报价结算清单!$P$12:$P$573)</f>
        <v>#VALUE!</v>
      </c>
    </row>
    <row r="9" ht="12.4" spans="1:8">
      <c r="A9" s="341" t="s">
        <v>741</v>
      </c>
      <c r="B9" s="341" t="s">
        <v>720</v>
      </c>
      <c r="C9" s="341" t="s">
        <v>738</v>
      </c>
      <c r="D9" s="341" t="s">
        <v>742</v>
      </c>
      <c r="E9" s="341" t="s">
        <v>743</v>
      </c>
      <c r="F9" s="344" t="s">
        <v>349</v>
      </c>
      <c r="G9" s="345">
        <v>20</v>
      </c>
      <c r="H9" s="346" t="e">
        <f>SUMIF([2]报价结算清单!$E$12:$E$573,A9,[2]报价结算清单!$P$12:$P$573)</f>
        <v>#VALUE!</v>
      </c>
    </row>
    <row r="10" ht="12.4" spans="1:8">
      <c r="A10" s="341" t="s">
        <v>744</v>
      </c>
      <c r="B10" s="341" t="s">
        <v>720</v>
      </c>
      <c r="C10" s="341" t="s">
        <v>368</v>
      </c>
      <c r="D10" s="341" t="s">
        <v>745</v>
      </c>
      <c r="E10" s="341" t="s">
        <v>746</v>
      </c>
      <c r="F10" s="344" t="s">
        <v>349</v>
      </c>
      <c r="G10" s="345">
        <v>100</v>
      </c>
      <c r="H10" s="346" t="e">
        <f>SUMIF([2]报价结算清单!$E$12:$E$573,A10,[2]报价结算清单!$P$12:$P$573)</f>
        <v>#VALUE!</v>
      </c>
    </row>
    <row r="11" ht="12.4" spans="1:8">
      <c r="A11" s="341" t="s">
        <v>747</v>
      </c>
      <c r="B11" s="341" t="s">
        <v>720</v>
      </c>
      <c r="C11" s="341" t="s">
        <v>368</v>
      </c>
      <c r="D11" s="341" t="s">
        <v>745</v>
      </c>
      <c r="E11" s="341" t="s">
        <v>748</v>
      </c>
      <c r="F11" s="344" t="s">
        <v>349</v>
      </c>
      <c r="G11" s="345">
        <v>100</v>
      </c>
      <c r="H11" s="346" t="e">
        <f>SUMIF([2]报价结算清单!$E$12:$E$573,A11,[2]报价结算清单!$P$12:$P$573)</f>
        <v>#VALUE!</v>
      </c>
    </row>
    <row r="12" ht="12.4" spans="1:8">
      <c r="A12" s="341" t="s">
        <v>749</v>
      </c>
      <c r="B12" s="341" t="s">
        <v>720</v>
      </c>
      <c r="C12" s="341" t="s">
        <v>368</v>
      </c>
      <c r="D12" s="341" t="s">
        <v>745</v>
      </c>
      <c r="E12" s="341" t="s">
        <v>750</v>
      </c>
      <c r="F12" s="344" t="s">
        <v>349</v>
      </c>
      <c r="G12" s="347">
        <v>110</v>
      </c>
      <c r="H12" s="346" t="e">
        <f>SUMIF([2]报价结算清单!$E$12:$E$573,A12,[2]报价结算清单!$P$12:$P$573)</f>
        <v>#VALUE!</v>
      </c>
    </row>
    <row r="13" ht="12.4" spans="1:8">
      <c r="A13" s="341" t="s">
        <v>751</v>
      </c>
      <c r="B13" s="341" t="s">
        <v>720</v>
      </c>
      <c r="C13" s="341" t="s">
        <v>368</v>
      </c>
      <c r="D13" s="341" t="s">
        <v>745</v>
      </c>
      <c r="E13" s="341" t="s">
        <v>752</v>
      </c>
      <c r="F13" s="344" t="s">
        <v>349</v>
      </c>
      <c r="G13" s="347">
        <v>120</v>
      </c>
      <c r="H13" s="346" t="e">
        <f>SUMIF([2]报价结算清单!$E$12:$E$573,A13,[2]报价结算清单!$P$12:$P$573)</f>
        <v>#VALUE!</v>
      </c>
    </row>
    <row r="14" ht="12.4" spans="1:8">
      <c r="A14" s="341" t="s">
        <v>753</v>
      </c>
      <c r="B14" s="341" t="s">
        <v>720</v>
      </c>
      <c r="C14" s="341" t="s">
        <v>368</v>
      </c>
      <c r="D14" s="341" t="s">
        <v>745</v>
      </c>
      <c r="E14" s="341" t="s">
        <v>754</v>
      </c>
      <c r="F14" s="344" t="s">
        <v>349</v>
      </c>
      <c r="G14" s="347">
        <v>180</v>
      </c>
      <c r="H14" s="346" t="e">
        <f>SUMIF([2]报价结算清单!$E$12:$E$573,A14,[2]报价结算清单!$P$12:$P$573)</f>
        <v>#VALUE!</v>
      </c>
    </row>
    <row r="15" ht="12.4" spans="1:8">
      <c r="A15" s="341" t="s">
        <v>755</v>
      </c>
      <c r="B15" s="341" t="s">
        <v>720</v>
      </c>
      <c r="C15" s="341" t="s">
        <v>368</v>
      </c>
      <c r="D15" s="341" t="s">
        <v>745</v>
      </c>
      <c r="E15" s="341" t="s">
        <v>756</v>
      </c>
      <c r="F15" s="344" t="s">
        <v>349</v>
      </c>
      <c r="G15" s="347">
        <v>190</v>
      </c>
      <c r="H15" s="346" t="e">
        <f>SUMIF([2]报价结算清单!$E$12:$E$573,A15,[2]报价结算清单!$P$12:$P$573)</f>
        <v>#VALUE!</v>
      </c>
    </row>
    <row r="16" ht="12.4" spans="1:8">
      <c r="A16" s="341" t="s">
        <v>757</v>
      </c>
      <c r="B16" s="341" t="s">
        <v>720</v>
      </c>
      <c r="C16" s="341" t="s">
        <v>368</v>
      </c>
      <c r="D16" s="341" t="s">
        <v>745</v>
      </c>
      <c r="E16" s="341" t="s">
        <v>758</v>
      </c>
      <c r="F16" s="344" t="s">
        <v>349</v>
      </c>
      <c r="G16" s="345">
        <v>220</v>
      </c>
      <c r="H16" s="346" t="e">
        <f>SUMIF([2]报价结算清单!$E$12:$E$573,A16,[2]报价结算清单!$P$12:$P$573)</f>
        <v>#VALUE!</v>
      </c>
    </row>
    <row r="17" ht="12.4" spans="1:8">
      <c r="A17" s="341" t="s">
        <v>759</v>
      </c>
      <c r="B17" s="341" t="s">
        <v>720</v>
      </c>
      <c r="C17" s="341" t="s">
        <v>368</v>
      </c>
      <c r="D17" s="341" t="s">
        <v>745</v>
      </c>
      <c r="E17" s="341" t="s">
        <v>760</v>
      </c>
      <c r="F17" s="344" t="s">
        <v>761</v>
      </c>
      <c r="G17" s="345">
        <v>100</v>
      </c>
      <c r="H17" s="346" t="e">
        <f>SUMIF([2]报价结算清单!$E$12:$E$573,A17,[2]报价结算清单!$P$12:$P$573)</f>
        <v>#VALUE!</v>
      </c>
    </row>
    <row r="18" ht="12.4" spans="1:8">
      <c r="A18" s="341" t="s">
        <v>762</v>
      </c>
      <c r="B18" s="341" t="s">
        <v>720</v>
      </c>
      <c r="C18" s="341" t="s">
        <v>368</v>
      </c>
      <c r="D18" s="341" t="s">
        <v>745</v>
      </c>
      <c r="E18" s="341" t="s">
        <v>763</v>
      </c>
      <c r="F18" s="344" t="s">
        <v>761</v>
      </c>
      <c r="G18" s="345">
        <v>120</v>
      </c>
      <c r="H18" s="346" t="e">
        <f>SUMIF([2]报价结算清单!$E$12:$E$573,A18,[2]报价结算清单!$P$12:$P$573)</f>
        <v>#VALUE!</v>
      </c>
    </row>
    <row r="19" ht="12.4" spans="1:8">
      <c r="A19" s="341" t="s">
        <v>764</v>
      </c>
      <c r="B19" s="341" t="s">
        <v>720</v>
      </c>
      <c r="C19" s="341" t="s">
        <v>368</v>
      </c>
      <c r="D19" s="341" t="s">
        <v>745</v>
      </c>
      <c r="E19" s="341" t="s">
        <v>765</v>
      </c>
      <c r="F19" s="344" t="s">
        <v>761</v>
      </c>
      <c r="G19" s="345">
        <v>120</v>
      </c>
      <c r="H19" s="346" t="e">
        <f>SUMIF([2]报价结算清单!$E$12:$E$573,A19,[2]报价结算清单!$P$12:$P$573)</f>
        <v>#VALUE!</v>
      </c>
    </row>
    <row r="20" ht="12.4" spans="1:8">
      <c r="A20" s="341" t="s">
        <v>766</v>
      </c>
      <c r="B20" s="341" t="s">
        <v>720</v>
      </c>
      <c r="C20" s="341" t="s">
        <v>368</v>
      </c>
      <c r="D20" s="341" t="s">
        <v>745</v>
      </c>
      <c r="E20" s="341" t="s">
        <v>767</v>
      </c>
      <c r="F20" s="344" t="s">
        <v>761</v>
      </c>
      <c r="G20" s="345">
        <v>140</v>
      </c>
      <c r="H20" s="346" t="e">
        <f>SUMIF([2]报价结算清单!$E$12:$E$573,A20,[2]报价结算清单!$P$12:$P$573)</f>
        <v>#VALUE!</v>
      </c>
    </row>
    <row r="21" ht="12.4" spans="1:8">
      <c r="A21" s="341" t="s">
        <v>768</v>
      </c>
      <c r="B21" s="341" t="s">
        <v>720</v>
      </c>
      <c r="C21" s="341" t="s">
        <v>368</v>
      </c>
      <c r="D21" s="341" t="s">
        <v>745</v>
      </c>
      <c r="E21" s="341" t="s">
        <v>769</v>
      </c>
      <c r="F21" s="344" t="s">
        <v>761</v>
      </c>
      <c r="G21" s="345">
        <v>140</v>
      </c>
      <c r="H21" s="346" t="e">
        <f>SUMIF([2]报价结算清单!$E$12:$E$573,A21,[2]报价结算清单!$P$12:$P$573)</f>
        <v>#VALUE!</v>
      </c>
    </row>
    <row r="22" ht="12.4" spans="1:8">
      <c r="A22" s="341" t="s">
        <v>770</v>
      </c>
      <c r="B22" s="341" t="s">
        <v>720</v>
      </c>
      <c r="C22" s="341" t="s">
        <v>771</v>
      </c>
      <c r="D22" s="341" t="s">
        <v>772</v>
      </c>
      <c r="E22" s="341" t="s">
        <v>773</v>
      </c>
      <c r="F22" s="344" t="s">
        <v>774</v>
      </c>
      <c r="G22" s="345">
        <v>130</v>
      </c>
      <c r="H22" s="346" t="e">
        <f>SUMIF([2]报价结算清单!$E$12:$E$573,A22,[2]报价结算清单!$P$12:$P$573)</f>
        <v>#VALUE!</v>
      </c>
    </row>
    <row r="23" s="336" customFormat="1" ht="12.4" spans="1:8">
      <c r="A23" s="341" t="s">
        <v>775</v>
      </c>
      <c r="B23" s="341" t="s">
        <v>720</v>
      </c>
      <c r="C23" s="341" t="s">
        <v>771</v>
      </c>
      <c r="D23" s="341" t="s">
        <v>776</v>
      </c>
      <c r="E23" s="341" t="s">
        <v>777</v>
      </c>
      <c r="F23" s="344" t="s">
        <v>774</v>
      </c>
      <c r="G23" s="347">
        <v>340</v>
      </c>
      <c r="H23" s="346" t="e">
        <f>SUMIF([2]报价结算清单!$E$12:$E$573,A23,[2]报价结算清单!$P$12:$P$573)</f>
        <v>#VALUE!</v>
      </c>
    </row>
    <row r="24" s="336" customFormat="1" ht="12.4" spans="1:8">
      <c r="A24" s="341" t="s">
        <v>778</v>
      </c>
      <c r="B24" s="341" t="s">
        <v>720</v>
      </c>
      <c r="C24" s="341" t="s">
        <v>779</v>
      </c>
      <c r="D24" s="341" t="s">
        <v>779</v>
      </c>
      <c r="E24" s="341" t="s">
        <v>780</v>
      </c>
      <c r="F24" s="344" t="s">
        <v>781</v>
      </c>
      <c r="G24" s="345">
        <v>220</v>
      </c>
      <c r="H24" s="346" t="e">
        <f>SUMIF([2]报价结算清单!$E$12:$E$573,A24,[2]报价结算清单!$P$12:$P$573)</f>
        <v>#VALUE!</v>
      </c>
    </row>
    <row r="25" s="336" customFormat="1" ht="12.4" spans="1:8">
      <c r="A25" s="341" t="s">
        <v>782</v>
      </c>
      <c r="B25" s="341" t="s">
        <v>720</v>
      </c>
      <c r="C25" s="341" t="s">
        <v>783</v>
      </c>
      <c r="D25" s="341" t="s">
        <v>783</v>
      </c>
      <c r="E25" s="341" t="s">
        <v>784</v>
      </c>
      <c r="F25" s="344" t="s">
        <v>781</v>
      </c>
      <c r="G25" s="345">
        <v>54</v>
      </c>
      <c r="H25" s="346" t="e">
        <f>SUMIF([2]报价结算清单!$E$12:$E$573,A25,[2]报价结算清单!$P$12:$P$573)</f>
        <v>#VALUE!</v>
      </c>
    </row>
    <row r="26" s="336" customFormat="1" ht="12.4" spans="1:8">
      <c r="A26" s="341" t="s">
        <v>785</v>
      </c>
      <c r="B26" s="341" t="s">
        <v>720</v>
      </c>
      <c r="C26" s="341" t="s">
        <v>786</v>
      </c>
      <c r="D26" s="341" t="s">
        <v>787</v>
      </c>
      <c r="E26" s="341" t="s">
        <v>788</v>
      </c>
      <c r="F26" s="344" t="s">
        <v>349</v>
      </c>
      <c r="G26" s="345">
        <v>69</v>
      </c>
      <c r="H26" s="346" t="e">
        <f>SUMIF([2]报价结算清单!$E$12:$E$573,A26,[2]报价结算清单!$P$12:$P$573)</f>
        <v>#VALUE!</v>
      </c>
    </row>
    <row r="27" s="336" customFormat="1" ht="12.4" spans="1:8">
      <c r="A27" s="341" t="s">
        <v>789</v>
      </c>
      <c r="B27" s="341" t="s">
        <v>720</v>
      </c>
      <c r="C27" s="341" t="s">
        <v>790</v>
      </c>
      <c r="D27" s="341" t="s">
        <v>791</v>
      </c>
      <c r="E27" s="341" t="s">
        <v>740</v>
      </c>
      <c r="F27" s="344" t="s">
        <v>781</v>
      </c>
      <c r="G27" s="345">
        <v>95</v>
      </c>
      <c r="H27" s="346" t="e">
        <f>SUMIF([2]报价结算清单!$E$12:$E$573,A27,[2]报价结算清单!$P$12:$P$573)</f>
        <v>#VALUE!</v>
      </c>
    </row>
    <row r="28" s="336" customFormat="1" ht="12.4" spans="1:8">
      <c r="A28" s="341" t="s">
        <v>792</v>
      </c>
      <c r="B28" s="341" t="s">
        <v>720</v>
      </c>
      <c r="C28" s="341" t="s">
        <v>790</v>
      </c>
      <c r="D28" s="341" t="s">
        <v>793</v>
      </c>
      <c r="E28" s="341" t="s">
        <v>794</v>
      </c>
      <c r="F28" s="344" t="s">
        <v>349</v>
      </c>
      <c r="G28" s="345">
        <v>300</v>
      </c>
      <c r="H28" s="346" t="e">
        <f>SUMIF([2]报价结算清单!$E$12:$E$573,A28,[2]报价结算清单!$P$12:$P$573)</f>
        <v>#VALUE!</v>
      </c>
    </row>
    <row r="29" s="336" customFormat="1" ht="12.4" spans="1:8">
      <c r="A29" s="341" t="s">
        <v>795</v>
      </c>
      <c r="B29" s="341" t="s">
        <v>720</v>
      </c>
      <c r="C29" s="341" t="s">
        <v>790</v>
      </c>
      <c r="D29" s="341" t="s">
        <v>796</v>
      </c>
      <c r="E29" s="341" t="s">
        <v>794</v>
      </c>
      <c r="F29" s="344" t="s">
        <v>781</v>
      </c>
      <c r="G29" s="345">
        <v>1080</v>
      </c>
      <c r="H29" s="346" t="e">
        <f>SUMIF([2]报价结算清单!$E$12:$E$573,A29,[2]报价结算清单!$P$12:$P$573)</f>
        <v>#VALUE!</v>
      </c>
    </row>
    <row r="30" s="336" customFormat="1" ht="12.4" spans="1:8">
      <c r="A30" s="341" t="s">
        <v>797</v>
      </c>
      <c r="B30" s="341" t="s">
        <v>720</v>
      </c>
      <c r="C30" s="341" t="s">
        <v>790</v>
      </c>
      <c r="D30" s="341" t="s">
        <v>798</v>
      </c>
      <c r="E30" s="341" t="s">
        <v>794</v>
      </c>
      <c r="F30" s="344" t="s">
        <v>781</v>
      </c>
      <c r="G30" s="347">
        <v>1200</v>
      </c>
      <c r="H30" s="346" t="e">
        <f>SUMIF([2]报价结算清单!$E$12:$E$573,A30,[2]报价结算清单!$P$12:$P$573)</f>
        <v>#VALUE!</v>
      </c>
    </row>
    <row r="31" s="336" customFormat="1" ht="24" spans="1:8">
      <c r="A31" s="341" t="s">
        <v>799</v>
      </c>
      <c r="B31" s="341" t="s">
        <v>720</v>
      </c>
      <c r="C31" s="341" t="s">
        <v>800</v>
      </c>
      <c r="D31" s="341" t="s">
        <v>801</v>
      </c>
      <c r="E31" s="341" t="s">
        <v>802</v>
      </c>
      <c r="F31" s="344" t="s">
        <v>761</v>
      </c>
      <c r="G31" s="347">
        <v>80</v>
      </c>
      <c r="H31" s="346" t="e">
        <f>SUMIF([2]报价结算清单!$E$12:$E$573,A31,[2]报价结算清单!$P$12:$P$573)</f>
        <v>#VALUE!</v>
      </c>
    </row>
    <row r="32" s="336" customFormat="1" ht="24" spans="1:8">
      <c r="A32" s="341" t="s">
        <v>803</v>
      </c>
      <c r="B32" s="341" t="s">
        <v>720</v>
      </c>
      <c r="C32" s="341" t="s">
        <v>800</v>
      </c>
      <c r="D32" s="341" t="s">
        <v>804</v>
      </c>
      <c r="E32" s="341" t="s">
        <v>805</v>
      </c>
      <c r="F32" s="344" t="s">
        <v>761</v>
      </c>
      <c r="G32" s="347">
        <v>80</v>
      </c>
      <c r="H32" s="346" t="e">
        <f>SUMIF([2]报价结算清单!$E$12:$E$573,A32,[2]报价结算清单!$P$12:$P$573)</f>
        <v>#VALUE!</v>
      </c>
    </row>
    <row r="33" s="336" customFormat="1" ht="12.4" spans="1:8">
      <c r="A33" s="341" t="s">
        <v>806</v>
      </c>
      <c r="B33" s="341" t="s">
        <v>720</v>
      </c>
      <c r="C33" s="341" t="s">
        <v>800</v>
      </c>
      <c r="D33" s="341" t="s">
        <v>807</v>
      </c>
      <c r="E33" s="341" t="s">
        <v>808</v>
      </c>
      <c r="F33" s="344" t="s">
        <v>761</v>
      </c>
      <c r="G33" s="345">
        <v>93</v>
      </c>
      <c r="H33" s="346" t="e">
        <f>SUMIF([2]报价结算清单!$E$12:$E$573,A33,[2]报价结算清单!$P$12:$P$573)</f>
        <v>#VALUE!</v>
      </c>
    </row>
    <row r="34" s="336" customFormat="1" ht="24" spans="1:8">
      <c r="A34" s="341" t="s">
        <v>809</v>
      </c>
      <c r="B34" s="341" t="s">
        <v>720</v>
      </c>
      <c r="C34" s="341" t="s">
        <v>810</v>
      </c>
      <c r="D34" s="341" t="s">
        <v>811</v>
      </c>
      <c r="E34" s="341" t="s">
        <v>812</v>
      </c>
      <c r="F34" s="344" t="s">
        <v>349</v>
      </c>
      <c r="G34" s="345">
        <v>460</v>
      </c>
      <c r="H34" s="346" t="e">
        <f>SUMIF([2]报价结算清单!$E$12:$E$573,A34,[2]报价结算清单!$P$12:$P$573)</f>
        <v>#VALUE!</v>
      </c>
    </row>
    <row r="35" s="336" customFormat="1" ht="24" spans="1:8">
      <c r="A35" s="341" t="s">
        <v>813</v>
      </c>
      <c r="B35" s="341" t="s">
        <v>720</v>
      </c>
      <c r="C35" s="341" t="s">
        <v>810</v>
      </c>
      <c r="D35" s="341" t="s">
        <v>814</v>
      </c>
      <c r="E35" s="341" t="s">
        <v>815</v>
      </c>
      <c r="F35" s="344" t="s">
        <v>349</v>
      </c>
      <c r="G35" s="345">
        <v>570</v>
      </c>
      <c r="H35" s="346" t="e">
        <f>SUMIF([2]报价结算清单!$E$12:$E$573,A35,[2]报价结算清单!$P$12:$P$573)</f>
        <v>#VALUE!</v>
      </c>
    </row>
    <row r="36" s="336" customFormat="1" ht="24" spans="1:8">
      <c r="A36" s="341" t="s">
        <v>816</v>
      </c>
      <c r="B36" s="341" t="s">
        <v>720</v>
      </c>
      <c r="C36" s="341" t="s">
        <v>810</v>
      </c>
      <c r="D36" s="341" t="s">
        <v>817</v>
      </c>
      <c r="E36" s="341" t="s">
        <v>818</v>
      </c>
      <c r="F36" s="344" t="s">
        <v>349</v>
      </c>
      <c r="G36" s="345">
        <v>600</v>
      </c>
      <c r="H36" s="346" t="e">
        <f>SUMIF([2]报价结算清单!$E$12:$E$573,A36,[2]报价结算清单!$P$12:$P$573)</f>
        <v>#VALUE!</v>
      </c>
    </row>
    <row r="37" s="336" customFormat="1" ht="12.4" spans="1:8">
      <c r="A37" s="341" t="s">
        <v>819</v>
      </c>
      <c r="B37" s="341" t="s">
        <v>720</v>
      </c>
      <c r="C37" s="341" t="s">
        <v>810</v>
      </c>
      <c r="D37" s="341" t="s">
        <v>820</v>
      </c>
      <c r="E37" s="341" t="s">
        <v>821</v>
      </c>
      <c r="F37" s="344" t="s">
        <v>349</v>
      </c>
      <c r="G37" s="345">
        <v>570</v>
      </c>
      <c r="H37" s="346" t="e">
        <f>SUMIF([2]报价结算清单!$E$12:$E$573,A37,[2]报价结算清单!$P$12:$P$573)</f>
        <v>#VALUE!</v>
      </c>
    </row>
    <row r="38" s="336" customFormat="1" ht="24" spans="1:8">
      <c r="A38" s="341" t="s">
        <v>822</v>
      </c>
      <c r="B38" s="341" t="s">
        <v>720</v>
      </c>
      <c r="C38" s="341" t="s">
        <v>823</v>
      </c>
      <c r="D38" s="341" t="s">
        <v>824</v>
      </c>
      <c r="E38" s="341" t="s">
        <v>825</v>
      </c>
      <c r="F38" s="344" t="s">
        <v>781</v>
      </c>
      <c r="G38" s="345">
        <v>600</v>
      </c>
      <c r="H38" s="346" t="e">
        <f>SUMIF([2]报价结算清单!$E$12:$E$573,A38,[2]报价结算清单!$P$12:$P$573)</f>
        <v>#VALUE!</v>
      </c>
    </row>
    <row r="39" s="336" customFormat="1" ht="24" spans="1:8">
      <c r="A39" s="341" t="s">
        <v>826</v>
      </c>
      <c r="B39" s="341" t="s">
        <v>720</v>
      </c>
      <c r="C39" s="341" t="s">
        <v>823</v>
      </c>
      <c r="D39" s="341" t="s">
        <v>827</v>
      </c>
      <c r="E39" s="341" t="s">
        <v>828</v>
      </c>
      <c r="F39" s="344" t="s">
        <v>781</v>
      </c>
      <c r="G39" s="345">
        <v>650</v>
      </c>
      <c r="H39" s="346" t="e">
        <f>SUMIF([2]报价结算清单!$E$12:$E$573,A39,[2]报价结算清单!$P$12:$P$573)</f>
        <v>#VALUE!</v>
      </c>
    </row>
    <row r="40" s="336" customFormat="1" ht="24" spans="1:8">
      <c r="A40" s="341" t="s">
        <v>829</v>
      </c>
      <c r="B40" s="341" t="s">
        <v>720</v>
      </c>
      <c r="C40" s="341" t="s">
        <v>823</v>
      </c>
      <c r="D40" s="341" t="s">
        <v>830</v>
      </c>
      <c r="E40" s="341" t="s">
        <v>828</v>
      </c>
      <c r="F40" s="344" t="s">
        <v>781</v>
      </c>
      <c r="G40" s="345">
        <v>800</v>
      </c>
      <c r="H40" s="346" t="e">
        <f>SUMIF([2]报价结算清单!$E$12:$E$573,A40,[2]报价结算清单!$P$12:$P$573)</f>
        <v>#VALUE!</v>
      </c>
    </row>
    <row r="41" s="336" customFormat="1" ht="12.4" spans="1:8">
      <c r="A41" s="341" t="s">
        <v>831</v>
      </c>
      <c r="B41" s="341" t="s">
        <v>720</v>
      </c>
      <c r="C41" s="341" t="s">
        <v>832</v>
      </c>
      <c r="D41" s="341" t="s">
        <v>833</v>
      </c>
      <c r="E41" s="341" t="s">
        <v>834</v>
      </c>
      <c r="F41" s="344" t="s">
        <v>284</v>
      </c>
      <c r="G41" s="345">
        <v>100</v>
      </c>
      <c r="H41" s="346" t="e">
        <f>SUMIF([2]报价结算清单!$E$12:$E$573,A41,[2]报价结算清单!$P$12:$P$573)</f>
        <v>#VALUE!</v>
      </c>
    </row>
    <row r="42" s="336" customFormat="1" ht="12.4" spans="1:8">
      <c r="A42" s="341" t="s">
        <v>835</v>
      </c>
      <c r="B42" s="341" t="s">
        <v>720</v>
      </c>
      <c r="C42" s="341" t="s">
        <v>832</v>
      </c>
      <c r="D42" s="341" t="s">
        <v>836</v>
      </c>
      <c r="E42" s="341" t="s">
        <v>837</v>
      </c>
      <c r="F42" s="344" t="s">
        <v>284</v>
      </c>
      <c r="G42" s="345">
        <v>780</v>
      </c>
      <c r="H42" s="346" t="e">
        <f>SUMIF([2]报价结算清单!$E$12:$E$573,A42,[2]报价结算清单!$P$12:$P$573)</f>
        <v>#VALUE!</v>
      </c>
    </row>
    <row r="43" s="336" customFormat="1" ht="12.4" spans="1:8">
      <c r="A43" s="341" t="s">
        <v>838</v>
      </c>
      <c r="B43" s="341" t="s">
        <v>720</v>
      </c>
      <c r="C43" s="341" t="s">
        <v>832</v>
      </c>
      <c r="D43" s="341" t="s">
        <v>839</v>
      </c>
      <c r="E43" s="341" t="s">
        <v>837</v>
      </c>
      <c r="F43" s="344" t="s">
        <v>284</v>
      </c>
      <c r="G43" s="345">
        <v>400</v>
      </c>
      <c r="H43" s="346" t="e">
        <f>SUMIF([2]报价结算清单!$E$12:$E$573,A43,[2]报价结算清单!$P$12:$P$573)</f>
        <v>#VALUE!</v>
      </c>
    </row>
    <row r="44" s="336" customFormat="1" ht="48" spans="1:8">
      <c r="A44" s="341" t="s">
        <v>840</v>
      </c>
      <c r="B44" s="341" t="s">
        <v>720</v>
      </c>
      <c r="C44" s="341" t="s">
        <v>832</v>
      </c>
      <c r="D44" s="341" t="s">
        <v>841</v>
      </c>
      <c r="E44" s="341" t="s">
        <v>842</v>
      </c>
      <c r="F44" s="344" t="s">
        <v>284</v>
      </c>
      <c r="G44" s="345">
        <v>370</v>
      </c>
      <c r="H44" s="346" t="e">
        <f>SUMIF([2]报价结算清单!$E$12:$E$573,A44,[2]报价结算清单!$P$12:$P$573)</f>
        <v>#VALUE!</v>
      </c>
    </row>
    <row r="45" s="336" customFormat="1" ht="48" spans="1:8">
      <c r="A45" s="341" t="s">
        <v>843</v>
      </c>
      <c r="B45" s="341" t="s">
        <v>720</v>
      </c>
      <c r="C45" s="341" t="s">
        <v>832</v>
      </c>
      <c r="D45" s="341" t="s">
        <v>841</v>
      </c>
      <c r="E45" s="341" t="s">
        <v>844</v>
      </c>
      <c r="F45" s="344" t="s">
        <v>284</v>
      </c>
      <c r="G45" s="345">
        <v>425</v>
      </c>
      <c r="H45" s="346" t="e">
        <f>SUMIF([2]报价结算清单!$E$12:$E$573,A45,[2]报价结算清单!$P$12:$P$573)</f>
        <v>#VALUE!</v>
      </c>
    </row>
    <row r="46" s="336" customFormat="1" ht="24" spans="1:8">
      <c r="A46" s="341" t="s">
        <v>845</v>
      </c>
      <c r="B46" s="341" t="s">
        <v>720</v>
      </c>
      <c r="C46" s="341" t="s">
        <v>832</v>
      </c>
      <c r="D46" s="341" t="s">
        <v>846</v>
      </c>
      <c r="E46" s="341" t="s">
        <v>847</v>
      </c>
      <c r="F46" s="344" t="s">
        <v>393</v>
      </c>
      <c r="G46" s="345">
        <v>100</v>
      </c>
      <c r="H46" s="346" t="e">
        <f>SUMIF([2]报价结算清单!$E$12:$E$573,A46,[2]报价结算清单!$P$12:$P$573)</f>
        <v>#VALUE!</v>
      </c>
    </row>
    <row r="47" s="336" customFormat="1" ht="24" spans="1:8">
      <c r="A47" s="341" t="s">
        <v>848</v>
      </c>
      <c r="B47" s="341" t="s">
        <v>720</v>
      </c>
      <c r="C47" s="341" t="s">
        <v>832</v>
      </c>
      <c r="D47" s="341" t="s">
        <v>846</v>
      </c>
      <c r="E47" s="341" t="s">
        <v>849</v>
      </c>
      <c r="F47" s="344" t="s">
        <v>393</v>
      </c>
      <c r="G47" s="345">
        <v>120</v>
      </c>
      <c r="H47" s="346" t="e">
        <f>SUMIF([2]报价结算清单!$E$12:$E$573,A47,[2]报价结算清单!$P$12:$P$573)</f>
        <v>#VALUE!</v>
      </c>
    </row>
    <row r="48" s="336" customFormat="1" ht="24" spans="1:8">
      <c r="A48" s="341" t="s">
        <v>850</v>
      </c>
      <c r="B48" s="341" t="s">
        <v>720</v>
      </c>
      <c r="C48" s="341" t="s">
        <v>832</v>
      </c>
      <c r="D48" s="341" t="s">
        <v>851</v>
      </c>
      <c r="E48" s="341" t="s">
        <v>852</v>
      </c>
      <c r="F48" s="344" t="s">
        <v>393</v>
      </c>
      <c r="G48" s="345">
        <v>120</v>
      </c>
      <c r="H48" s="346" t="e">
        <f>SUMIF([2]报价结算清单!$E$12:$E$573,A48,[2]报价结算清单!$P$12:$P$573)</f>
        <v>#VALUE!</v>
      </c>
    </row>
    <row r="49" s="336" customFormat="1" ht="24" spans="1:8">
      <c r="A49" s="341" t="s">
        <v>853</v>
      </c>
      <c r="B49" s="341" t="s">
        <v>720</v>
      </c>
      <c r="C49" s="341" t="s">
        <v>832</v>
      </c>
      <c r="D49" s="341" t="s">
        <v>851</v>
      </c>
      <c r="E49" s="341" t="s">
        <v>854</v>
      </c>
      <c r="F49" s="344" t="s">
        <v>393</v>
      </c>
      <c r="G49" s="345">
        <v>190</v>
      </c>
      <c r="H49" s="346" t="e">
        <f>SUMIF([2]报价结算清单!$E$12:$E$573,A49,[2]报价结算清单!$P$12:$P$573)</f>
        <v>#VALUE!</v>
      </c>
    </row>
    <row r="50" s="336" customFormat="1" ht="12.4" spans="1:8">
      <c r="A50" s="341" t="s">
        <v>855</v>
      </c>
      <c r="B50" s="341" t="s">
        <v>720</v>
      </c>
      <c r="C50" s="341" t="s">
        <v>832</v>
      </c>
      <c r="D50" s="341" t="s">
        <v>856</v>
      </c>
      <c r="E50" s="341" t="s">
        <v>857</v>
      </c>
      <c r="F50" s="344" t="s">
        <v>284</v>
      </c>
      <c r="G50" s="345">
        <v>120</v>
      </c>
      <c r="H50" s="346" t="e">
        <f>SUMIF([2]报价结算清单!$E$12:$E$573,A50,[2]报价结算清单!$P$12:$P$573)</f>
        <v>#VALUE!</v>
      </c>
    </row>
    <row r="51" s="336" customFormat="1" ht="12.4" spans="1:8">
      <c r="A51" s="341" t="s">
        <v>858</v>
      </c>
      <c r="B51" s="341" t="s">
        <v>720</v>
      </c>
      <c r="C51" s="341" t="s">
        <v>859</v>
      </c>
      <c r="D51" s="341" t="s">
        <v>860</v>
      </c>
      <c r="E51" s="341" t="s">
        <v>861</v>
      </c>
      <c r="F51" s="344" t="s">
        <v>862</v>
      </c>
      <c r="G51" s="345">
        <v>162</v>
      </c>
      <c r="H51" s="346" t="e">
        <f>SUMIF([2]报价结算清单!$E$12:$E$573,A51,[2]报价结算清单!$P$12:$P$573)</f>
        <v>#VALUE!</v>
      </c>
    </row>
    <row r="52" s="336" customFormat="1" ht="12.4" spans="1:8">
      <c r="A52" s="341" t="s">
        <v>863</v>
      </c>
      <c r="B52" s="341" t="s">
        <v>720</v>
      </c>
      <c r="C52" s="341" t="s">
        <v>859</v>
      </c>
      <c r="D52" s="341" t="s">
        <v>864</v>
      </c>
      <c r="E52" s="341" t="s">
        <v>861</v>
      </c>
      <c r="F52" s="344" t="s">
        <v>862</v>
      </c>
      <c r="G52" s="345">
        <v>110</v>
      </c>
      <c r="H52" s="346" t="e">
        <f>SUMIF([2]报价结算清单!$E$12:$E$573,A52,[2]报价结算清单!$P$12:$P$573)</f>
        <v>#VALUE!</v>
      </c>
    </row>
    <row r="53" s="336" customFormat="1" ht="12.4" spans="1:8">
      <c r="A53" s="341" t="s">
        <v>865</v>
      </c>
      <c r="B53" s="341" t="s">
        <v>720</v>
      </c>
      <c r="C53" s="341" t="s">
        <v>866</v>
      </c>
      <c r="D53" s="341" t="s">
        <v>867</v>
      </c>
      <c r="E53" s="341" t="s">
        <v>794</v>
      </c>
      <c r="F53" s="344" t="s">
        <v>349</v>
      </c>
      <c r="G53" s="345">
        <v>50</v>
      </c>
      <c r="H53" s="346" t="e">
        <f>SUMIF([2]报价结算清单!$E$12:$E$573,A53,[2]报价结算清单!$P$12:$P$573)</f>
        <v>#VALUE!</v>
      </c>
    </row>
    <row r="54" s="336" customFormat="1" ht="12.4" spans="1:8">
      <c r="A54" s="341" t="s">
        <v>868</v>
      </c>
      <c r="B54" s="341" t="s">
        <v>720</v>
      </c>
      <c r="C54" s="341" t="s">
        <v>866</v>
      </c>
      <c r="D54" s="341" t="s">
        <v>869</v>
      </c>
      <c r="E54" s="341" t="s">
        <v>870</v>
      </c>
      <c r="F54" s="344" t="s">
        <v>349</v>
      </c>
      <c r="G54" s="345">
        <v>20</v>
      </c>
      <c r="H54" s="346" t="e">
        <f>SUMIF([2]报价结算清单!$E$12:$E$573,A54,[2]报价结算清单!$P$12:$P$573)</f>
        <v>#VALUE!</v>
      </c>
    </row>
    <row r="55" s="336" customFormat="1" ht="12.4" spans="1:8">
      <c r="A55" s="341" t="s">
        <v>871</v>
      </c>
      <c r="B55" s="341" t="s">
        <v>720</v>
      </c>
      <c r="C55" s="341" t="s">
        <v>866</v>
      </c>
      <c r="D55" s="341" t="s">
        <v>872</v>
      </c>
      <c r="E55" s="341" t="s">
        <v>794</v>
      </c>
      <c r="F55" s="344" t="s">
        <v>349</v>
      </c>
      <c r="G55" s="345">
        <v>95</v>
      </c>
      <c r="H55" s="346" t="e">
        <f>SUMIF([2]报价结算清单!$E$12:$E$573,A55,[2]报价结算清单!$P$12:$P$573)</f>
        <v>#VALUE!</v>
      </c>
    </row>
    <row r="56" s="336" customFormat="1" ht="24" spans="1:8">
      <c r="A56" s="341" t="s">
        <v>873</v>
      </c>
      <c r="B56" s="341" t="s">
        <v>874</v>
      </c>
      <c r="C56" s="341" t="s">
        <v>875</v>
      </c>
      <c r="D56" s="341" t="s">
        <v>876</v>
      </c>
      <c r="E56" s="341" t="s">
        <v>877</v>
      </c>
      <c r="F56" s="344" t="s">
        <v>349</v>
      </c>
      <c r="G56" s="345">
        <v>50</v>
      </c>
      <c r="H56" s="346" t="e">
        <f>SUMIF([2]报价结算清单!$E$12:$E$573,A56,[2]报价结算清单!$P$12:$P$573)</f>
        <v>#VALUE!</v>
      </c>
    </row>
    <row r="57" s="336" customFormat="1" ht="12.4" spans="1:8">
      <c r="A57" s="341" t="s">
        <v>878</v>
      </c>
      <c r="B57" s="341" t="s">
        <v>874</v>
      </c>
      <c r="C57" s="341" t="s">
        <v>875</v>
      </c>
      <c r="D57" s="341" t="s">
        <v>876</v>
      </c>
      <c r="E57" s="341" t="s">
        <v>879</v>
      </c>
      <c r="F57" s="344" t="s">
        <v>349</v>
      </c>
      <c r="G57" s="345">
        <v>80</v>
      </c>
      <c r="H57" s="346" t="e">
        <f>SUMIF([2]报价结算清单!$E$12:$E$573,A57,[2]报价结算清单!$P$12:$P$573)</f>
        <v>#VALUE!</v>
      </c>
    </row>
    <row r="58" s="336" customFormat="1" ht="24" spans="1:8">
      <c r="A58" s="341" t="s">
        <v>880</v>
      </c>
      <c r="B58" s="341" t="s">
        <v>874</v>
      </c>
      <c r="C58" s="341" t="s">
        <v>881</v>
      </c>
      <c r="D58" s="341" t="s">
        <v>882</v>
      </c>
      <c r="E58" s="341" t="s">
        <v>877</v>
      </c>
      <c r="F58" s="344" t="s">
        <v>349</v>
      </c>
      <c r="G58" s="345">
        <v>50</v>
      </c>
      <c r="H58" s="346" t="e">
        <f>SUMIF([2]报价结算清单!$E$12:$E$573,A58,[2]报价结算清单!$P$12:$P$573)</f>
        <v>#VALUE!</v>
      </c>
    </row>
    <row r="59" s="336" customFormat="1" ht="24" spans="1:8">
      <c r="A59" s="341" t="s">
        <v>883</v>
      </c>
      <c r="B59" s="341" t="s">
        <v>874</v>
      </c>
      <c r="C59" s="341" t="s">
        <v>881</v>
      </c>
      <c r="D59" s="341" t="s">
        <v>882</v>
      </c>
      <c r="E59" s="341" t="s">
        <v>884</v>
      </c>
      <c r="F59" s="344" t="s">
        <v>349</v>
      </c>
      <c r="G59" s="345">
        <v>60</v>
      </c>
      <c r="H59" s="346" t="e">
        <f>SUMIF([2]报价结算清单!$E$12:$E$573,A59,[2]报价结算清单!$P$12:$P$573)</f>
        <v>#VALUE!</v>
      </c>
    </row>
    <row r="60" s="336" customFormat="1" ht="24" spans="1:8">
      <c r="A60" s="341" t="s">
        <v>885</v>
      </c>
      <c r="B60" s="341" t="s">
        <v>874</v>
      </c>
      <c r="C60" s="341" t="s">
        <v>881</v>
      </c>
      <c r="D60" s="341" t="s">
        <v>882</v>
      </c>
      <c r="E60" s="341" t="s">
        <v>886</v>
      </c>
      <c r="F60" s="344" t="s">
        <v>349</v>
      </c>
      <c r="G60" s="345">
        <v>70</v>
      </c>
      <c r="H60" s="346" t="e">
        <f>SUMIF([2]报价结算清单!$E$12:$E$573,A60,[2]报价结算清单!$P$12:$P$573)</f>
        <v>#VALUE!</v>
      </c>
    </row>
    <row r="61" s="336" customFormat="1" ht="24" spans="1:8">
      <c r="A61" s="341" t="s">
        <v>887</v>
      </c>
      <c r="B61" s="341" t="s">
        <v>874</v>
      </c>
      <c r="C61" s="341" t="s">
        <v>881</v>
      </c>
      <c r="D61" s="341" t="s">
        <v>882</v>
      </c>
      <c r="E61" s="341" t="s">
        <v>888</v>
      </c>
      <c r="F61" s="344" t="s">
        <v>349</v>
      </c>
      <c r="G61" s="345">
        <v>110</v>
      </c>
      <c r="H61" s="346" t="e">
        <f>SUMIF([2]报价结算清单!$E$12:$E$573,A61,[2]报价结算清单!$P$12:$P$573)</f>
        <v>#VALUE!</v>
      </c>
    </row>
    <row r="62" s="336" customFormat="1" ht="24" spans="1:8">
      <c r="A62" s="341" t="s">
        <v>889</v>
      </c>
      <c r="B62" s="341" t="s">
        <v>874</v>
      </c>
      <c r="C62" s="341" t="s">
        <v>890</v>
      </c>
      <c r="D62" s="341" t="s">
        <v>891</v>
      </c>
      <c r="E62" s="341" t="s">
        <v>892</v>
      </c>
      <c r="F62" s="344" t="s">
        <v>349</v>
      </c>
      <c r="G62" s="345">
        <v>50</v>
      </c>
      <c r="H62" s="346" t="e">
        <f>SUMIF([2]报价结算清单!$E$12:$E$573,A62,[2]报价结算清单!$P$12:$P$573)</f>
        <v>#VALUE!</v>
      </c>
    </row>
    <row r="63" s="336" customFormat="1" ht="24" spans="1:8">
      <c r="A63" s="341" t="s">
        <v>893</v>
      </c>
      <c r="B63" s="341" t="s">
        <v>874</v>
      </c>
      <c r="C63" s="341" t="s">
        <v>890</v>
      </c>
      <c r="D63" s="341" t="s">
        <v>891</v>
      </c>
      <c r="E63" s="341" t="s">
        <v>894</v>
      </c>
      <c r="F63" s="344" t="s">
        <v>349</v>
      </c>
      <c r="G63" s="345">
        <v>79</v>
      </c>
      <c r="H63" s="346" t="e">
        <f>SUMIF([2]报价结算清单!$E$12:$E$573,A63,[2]报价结算清单!$P$12:$P$573)</f>
        <v>#VALUE!</v>
      </c>
    </row>
    <row r="64" s="336" customFormat="1" ht="24" spans="1:8">
      <c r="A64" s="341" t="s">
        <v>895</v>
      </c>
      <c r="B64" s="341" t="s">
        <v>874</v>
      </c>
      <c r="C64" s="341" t="s">
        <v>896</v>
      </c>
      <c r="D64" s="341" t="s">
        <v>897</v>
      </c>
      <c r="E64" s="341" t="s">
        <v>898</v>
      </c>
      <c r="F64" s="344" t="s">
        <v>349</v>
      </c>
      <c r="G64" s="345">
        <v>60</v>
      </c>
      <c r="H64" s="346" t="e">
        <f>SUMIF([2]报价结算清单!$E$12:$E$573,A64,[2]报价结算清单!$P$12:$P$573)</f>
        <v>#VALUE!</v>
      </c>
    </row>
    <row r="65" s="336" customFormat="1" ht="24" spans="1:8">
      <c r="A65" s="341" t="s">
        <v>899</v>
      </c>
      <c r="B65" s="341" t="s">
        <v>874</v>
      </c>
      <c r="C65" s="341" t="s">
        <v>896</v>
      </c>
      <c r="D65" s="341" t="s">
        <v>897</v>
      </c>
      <c r="E65" s="341" t="s">
        <v>900</v>
      </c>
      <c r="F65" s="344" t="s">
        <v>349</v>
      </c>
      <c r="G65" s="345">
        <v>90</v>
      </c>
      <c r="H65" s="346" t="e">
        <f>SUMIF([2]报价结算清单!$E$12:$E$573,A65,[2]报价结算清单!$P$12:$P$573)</f>
        <v>#VALUE!</v>
      </c>
    </row>
    <row r="66" s="336" customFormat="1" ht="24" spans="1:8">
      <c r="A66" s="341" t="s">
        <v>901</v>
      </c>
      <c r="B66" s="341" t="s">
        <v>874</v>
      </c>
      <c r="C66" s="341" t="s">
        <v>902</v>
      </c>
      <c r="D66" s="341" t="s">
        <v>903</v>
      </c>
      <c r="E66" s="341" t="s">
        <v>904</v>
      </c>
      <c r="F66" s="344" t="s">
        <v>349</v>
      </c>
      <c r="G66" s="345">
        <v>70</v>
      </c>
      <c r="H66" s="346" t="e">
        <f>SUMIF([2]报价结算清单!$E$12:$E$573,A66,[2]报价结算清单!$P$12:$P$573)</f>
        <v>#VALUE!</v>
      </c>
    </row>
    <row r="67" s="336" customFormat="1" ht="12.4" spans="1:8">
      <c r="A67" s="341" t="s">
        <v>905</v>
      </c>
      <c r="B67" s="341" t="s">
        <v>874</v>
      </c>
      <c r="C67" s="341" t="s">
        <v>906</v>
      </c>
      <c r="D67" s="341" t="s">
        <v>907</v>
      </c>
      <c r="E67" s="341" t="s">
        <v>908</v>
      </c>
      <c r="F67" s="344" t="s">
        <v>349</v>
      </c>
      <c r="G67" s="345">
        <v>42</v>
      </c>
      <c r="H67" s="346" t="e">
        <f>SUMIF([2]报价结算清单!$E$12:$E$573,A67,[2]报价结算清单!$P$12:$P$573)</f>
        <v>#VALUE!</v>
      </c>
    </row>
    <row r="68" s="336" customFormat="1" ht="12.4" spans="1:8">
      <c r="A68" s="341" t="s">
        <v>909</v>
      </c>
      <c r="B68" s="341" t="s">
        <v>874</v>
      </c>
      <c r="C68" s="341" t="s">
        <v>906</v>
      </c>
      <c r="D68" s="341" t="s">
        <v>910</v>
      </c>
      <c r="E68" s="341" t="s">
        <v>908</v>
      </c>
      <c r="F68" s="344" t="s">
        <v>349</v>
      </c>
      <c r="G68" s="345">
        <v>55</v>
      </c>
      <c r="H68" s="346" t="e">
        <f>SUMIF([2]报价结算清单!$E$12:$E$573,A68,[2]报价结算清单!$P$12:$P$573)</f>
        <v>#VALUE!</v>
      </c>
    </row>
    <row r="69" s="336" customFormat="1" ht="12.4" spans="1:8">
      <c r="A69" s="341" t="s">
        <v>911</v>
      </c>
      <c r="B69" s="341" t="s">
        <v>874</v>
      </c>
      <c r="C69" s="341" t="s">
        <v>906</v>
      </c>
      <c r="D69" s="341" t="s">
        <v>912</v>
      </c>
      <c r="E69" s="341" t="s">
        <v>908</v>
      </c>
      <c r="F69" s="344" t="s">
        <v>349</v>
      </c>
      <c r="G69" s="345">
        <v>64</v>
      </c>
      <c r="H69" s="346" t="e">
        <f>SUMIF([2]报价结算清单!$E$12:$E$573,A69,[2]报价结算清单!$P$12:$P$573)</f>
        <v>#VALUE!</v>
      </c>
    </row>
    <row r="70" s="336" customFormat="1" ht="12.4" spans="1:8">
      <c r="A70" s="341" t="s">
        <v>913</v>
      </c>
      <c r="B70" s="341" t="s">
        <v>874</v>
      </c>
      <c r="C70" s="341" t="s">
        <v>906</v>
      </c>
      <c r="D70" s="341" t="s">
        <v>914</v>
      </c>
      <c r="E70" s="341" t="s">
        <v>915</v>
      </c>
      <c r="F70" s="344" t="s">
        <v>349</v>
      </c>
      <c r="G70" s="345">
        <v>60</v>
      </c>
      <c r="H70" s="346" t="e">
        <f>SUMIF([2]报价结算清单!$E$12:$E$573,A70,[2]报价结算清单!$P$12:$P$573)</f>
        <v>#VALUE!</v>
      </c>
    </row>
    <row r="71" s="336" customFormat="1" ht="12.4" spans="1:8">
      <c r="A71" s="341" t="s">
        <v>916</v>
      </c>
      <c r="B71" s="341" t="s">
        <v>874</v>
      </c>
      <c r="C71" s="341" t="s">
        <v>906</v>
      </c>
      <c r="D71" s="341" t="s">
        <v>917</v>
      </c>
      <c r="E71" s="341" t="s">
        <v>918</v>
      </c>
      <c r="F71" s="344" t="s">
        <v>349</v>
      </c>
      <c r="G71" s="347">
        <v>150</v>
      </c>
      <c r="H71" s="346" t="e">
        <f>SUMIF([2]报价结算清单!$E$12:$E$573,A71,[2]报价结算清单!$P$12:$P$573)</f>
        <v>#VALUE!</v>
      </c>
    </row>
    <row r="72" s="336" customFormat="1" ht="12.4" spans="1:8">
      <c r="A72" s="341" t="s">
        <v>919</v>
      </c>
      <c r="B72" s="341" t="s">
        <v>874</v>
      </c>
      <c r="C72" s="341" t="s">
        <v>920</v>
      </c>
      <c r="D72" s="341" t="s">
        <v>921</v>
      </c>
      <c r="E72" s="341" t="s">
        <v>922</v>
      </c>
      <c r="F72" s="344" t="s">
        <v>397</v>
      </c>
      <c r="G72" s="345">
        <v>1.4</v>
      </c>
      <c r="H72" s="346" t="e">
        <f>SUMIF([2]报价结算清单!$E$12:$E$573,A72,[2]报价结算清单!$P$12:$P$573)</f>
        <v>#VALUE!</v>
      </c>
    </row>
    <row r="73" s="336" customFormat="1" ht="12.4" spans="1:8">
      <c r="A73" s="341" t="s">
        <v>923</v>
      </c>
      <c r="B73" s="341" t="s">
        <v>874</v>
      </c>
      <c r="C73" s="341" t="s">
        <v>920</v>
      </c>
      <c r="D73" s="341" t="s">
        <v>921</v>
      </c>
      <c r="E73" s="341" t="s">
        <v>924</v>
      </c>
      <c r="F73" s="344" t="s">
        <v>397</v>
      </c>
      <c r="G73" s="345">
        <v>1</v>
      </c>
      <c r="H73" s="346" t="e">
        <f>SUMIF([2]报价结算清单!$E$12:$E$573,A73,[2]报价结算清单!$P$12:$P$573)</f>
        <v>#VALUE!</v>
      </c>
    </row>
    <row r="74" s="336" customFormat="1" ht="12.4" spans="1:8">
      <c r="A74" s="341" t="s">
        <v>925</v>
      </c>
      <c r="B74" s="341" t="s">
        <v>874</v>
      </c>
      <c r="C74" s="341" t="s">
        <v>920</v>
      </c>
      <c r="D74" s="341" t="s">
        <v>926</v>
      </c>
      <c r="E74" s="341" t="s">
        <v>922</v>
      </c>
      <c r="F74" s="344" t="s">
        <v>397</v>
      </c>
      <c r="G74" s="345">
        <v>1.5</v>
      </c>
      <c r="H74" s="346" t="e">
        <f>SUMIF([2]报价结算清单!$E$12:$E$573,A74,[2]报价结算清单!$P$12:$P$573)</f>
        <v>#VALUE!</v>
      </c>
    </row>
    <row r="75" s="336" customFormat="1" ht="12.4" spans="1:8">
      <c r="A75" s="341" t="s">
        <v>927</v>
      </c>
      <c r="B75" s="341" t="s">
        <v>874</v>
      </c>
      <c r="C75" s="341" t="s">
        <v>920</v>
      </c>
      <c r="D75" s="341" t="s">
        <v>926</v>
      </c>
      <c r="E75" s="341" t="s">
        <v>924</v>
      </c>
      <c r="F75" s="344" t="s">
        <v>397</v>
      </c>
      <c r="G75" s="345">
        <v>1.15</v>
      </c>
      <c r="H75" s="346" t="e">
        <f>SUMIF([2]报价结算清单!$E$12:$E$573,A75,[2]报价结算清单!$P$12:$P$573)</f>
        <v>#VALUE!</v>
      </c>
    </row>
    <row r="76" s="336" customFormat="1" ht="12.4" spans="1:8">
      <c r="A76" s="341" t="s">
        <v>928</v>
      </c>
      <c r="B76" s="341" t="s">
        <v>874</v>
      </c>
      <c r="C76" s="341" t="s">
        <v>920</v>
      </c>
      <c r="D76" s="341" t="s">
        <v>929</v>
      </c>
      <c r="E76" s="341" t="s">
        <v>922</v>
      </c>
      <c r="F76" s="344" t="s">
        <v>397</v>
      </c>
      <c r="G76" s="345">
        <v>1.8</v>
      </c>
      <c r="H76" s="346" t="e">
        <f>SUMIF([2]报价结算清单!$E$12:$E$573,A76,[2]报价结算清单!$P$12:$P$573)</f>
        <v>#VALUE!</v>
      </c>
    </row>
    <row r="77" s="336" customFormat="1" ht="12.4" spans="1:8">
      <c r="A77" s="341" t="s">
        <v>930</v>
      </c>
      <c r="B77" s="341" t="s">
        <v>874</v>
      </c>
      <c r="C77" s="341" t="s">
        <v>920</v>
      </c>
      <c r="D77" s="341" t="s">
        <v>929</v>
      </c>
      <c r="E77" s="341" t="s">
        <v>924</v>
      </c>
      <c r="F77" s="344" t="s">
        <v>397</v>
      </c>
      <c r="G77" s="345">
        <v>1.5</v>
      </c>
      <c r="H77" s="346" t="e">
        <f>SUMIF([2]报价结算清单!$E$12:$E$573,A77,[2]报价结算清单!$P$12:$P$573)</f>
        <v>#VALUE!</v>
      </c>
    </row>
    <row r="78" s="336" customFormat="1" ht="12.4" spans="1:8">
      <c r="A78" s="341" t="s">
        <v>931</v>
      </c>
      <c r="B78" s="341" t="s">
        <v>874</v>
      </c>
      <c r="C78" s="341" t="s">
        <v>920</v>
      </c>
      <c r="D78" s="341" t="s">
        <v>932</v>
      </c>
      <c r="E78" s="341" t="s">
        <v>922</v>
      </c>
      <c r="F78" s="344" t="s">
        <v>397</v>
      </c>
      <c r="G78" s="345">
        <v>2</v>
      </c>
      <c r="H78" s="346" t="e">
        <f>SUMIF([2]报价结算清单!$E$12:$E$573,A78,[2]报价结算清单!$P$12:$P$573)</f>
        <v>#VALUE!</v>
      </c>
    </row>
    <row r="79" s="336" customFormat="1" ht="12.4" spans="1:8">
      <c r="A79" s="341" t="s">
        <v>933</v>
      </c>
      <c r="B79" s="341" t="s">
        <v>874</v>
      </c>
      <c r="C79" s="341" t="s">
        <v>920</v>
      </c>
      <c r="D79" s="341" t="s">
        <v>932</v>
      </c>
      <c r="E79" s="341" t="s">
        <v>924</v>
      </c>
      <c r="F79" s="344" t="s">
        <v>397</v>
      </c>
      <c r="G79" s="345">
        <v>1.8</v>
      </c>
      <c r="H79" s="346" t="e">
        <f>SUMIF([2]报价结算清单!$E$12:$E$573,A79,[2]报价结算清单!$P$12:$P$573)</f>
        <v>#VALUE!</v>
      </c>
    </row>
    <row r="80" s="336" customFormat="1" ht="12.4" spans="1:8">
      <c r="A80" s="341" t="s">
        <v>934</v>
      </c>
      <c r="B80" s="341" t="s">
        <v>874</v>
      </c>
      <c r="C80" s="341" t="s">
        <v>920</v>
      </c>
      <c r="D80" s="341" t="s">
        <v>935</v>
      </c>
      <c r="E80" s="341" t="s">
        <v>922</v>
      </c>
      <c r="F80" s="344" t="s">
        <v>397</v>
      </c>
      <c r="G80" s="345">
        <v>2</v>
      </c>
      <c r="H80" s="346" t="e">
        <f>SUMIF([2]报价结算清单!$E$12:$E$573,A80,[2]报价结算清单!$P$12:$P$573)</f>
        <v>#VALUE!</v>
      </c>
    </row>
    <row r="81" s="336" customFormat="1" ht="12.4" spans="1:8">
      <c r="A81" s="341" t="s">
        <v>936</v>
      </c>
      <c r="B81" s="341" t="s">
        <v>874</v>
      </c>
      <c r="C81" s="341" t="s">
        <v>920</v>
      </c>
      <c r="D81" s="341" t="s">
        <v>935</v>
      </c>
      <c r="E81" s="341" t="s">
        <v>924</v>
      </c>
      <c r="F81" s="344" t="s">
        <v>397</v>
      </c>
      <c r="G81" s="345">
        <v>1.8</v>
      </c>
      <c r="H81" s="346" t="e">
        <f>SUMIF([2]报价结算清单!$E$12:$E$573,A81,[2]报价结算清单!$P$12:$P$573)</f>
        <v>#VALUE!</v>
      </c>
    </row>
    <row r="82" s="336" customFormat="1" ht="12.4" spans="1:8">
      <c r="A82" s="341" t="s">
        <v>937</v>
      </c>
      <c r="B82" s="341" t="s">
        <v>874</v>
      </c>
      <c r="C82" s="341" t="s">
        <v>920</v>
      </c>
      <c r="D82" s="341" t="s">
        <v>938</v>
      </c>
      <c r="E82" s="341" t="s">
        <v>922</v>
      </c>
      <c r="F82" s="344" t="s">
        <v>397</v>
      </c>
      <c r="G82" s="345">
        <v>2.3</v>
      </c>
      <c r="H82" s="346" t="e">
        <f>SUMIF([2]报价结算清单!$E$12:$E$573,A82,[2]报价结算清单!$P$12:$P$573)</f>
        <v>#VALUE!</v>
      </c>
    </row>
    <row r="83" s="336" customFormat="1" ht="12.4" spans="1:8">
      <c r="A83" s="341" t="s">
        <v>939</v>
      </c>
      <c r="B83" s="341" t="s">
        <v>874</v>
      </c>
      <c r="C83" s="341" t="s">
        <v>920</v>
      </c>
      <c r="D83" s="341" t="s">
        <v>938</v>
      </c>
      <c r="E83" s="341" t="s">
        <v>924</v>
      </c>
      <c r="F83" s="344" t="s">
        <v>397</v>
      </c>
      <c r="G83" s="345">
        <v>2.3</v>
      </c>
      <c r="H83" s="346" t="e">
        <f>SUMIF([2]报价结算清单!$E$12:$E$573,A83,[2]报价结算清单!$P$12:$P$573)</f>
        <v>#VALUE!</v>
      </c>
    </row>
    <row r="84" s="336" customFormat="1" ht="12.4" spans="1:8">
      <c r="A84" s="341" t="s">
        <v>940</v>
      </c>
      <c r="B84" s="341" t="s">
        <v>874</v>
      </c>
      <c r="C84" s="341" t="s">
        <v>941</v>
      </c>
      <c r="D84" s="341" t="s">
        <v>942</v>
      </c>
      <c r="E84" s="341" t="s">
        <v>943</v>
      </c>
      <c r="F84" s="344" t="s">
        <v>397</v>
      </c>
      <c r="G84" s="345">
        <v>5.5</v>
      </c>
      <c r="H84" s="346" t="e">
        <f>SUMIF([2]报价结算清单!$E$12:$E$573,A84,[2]报价结算清单!$P$12:$P$573)</f>
        <v>#VALUE!</v>
      </c>
    </row>
    <row r="85" s="336" customFormat="1" ht="12.4" spans="1:8">
      <c r="A85" s="341" t="s">
        <v>944</v>
      </c>
      <c r="B85" s="341" t="s">
        <v>874</v>
      </c>
      <c r="C85" s="341" t="s">
        <v>945</v>
      </c>
      <c r="D85" s="341" t="s">
        <v>946</v>
      </c>
      <c r="E85" s="341" t="s">
        <v>947</v>
      </c>
      <c r="F85" s="344" t="s">
        <v>393</v>
      </c>
      <c r="G85" s="345">
        <v>4.5</v>
      </c>
      <c r="H85" s="346" t="e">
        <f>SUMIF([2]报价结算清单!$E$12:$E$573,A85,[2]报价结算清单!$P$12:$P$573)</f>
        <v>#VALUE!</v>
      </c>
    </row>
    <row r="86" s="336" customFormat="1" ht="24" spans="1:8">
      <c r="A86" s="341" t="s">
        <v>948</v>
      </c>
      <c r="B86" s="341" t="s">
        <v>874</v>
      </c>
      <c r="C86" s="341" t="s">
        <v>949</v>
      </c>
      <c r="D86" s="341" t="s">
        <v>950</v>
      </c>
      <c r="E86" s="341" t="s">
        <v>951</v>
      </c>
      <c r="F86" s="344" t="s">
        <v>393</v>
      </c>
      <c r="G86" s="347">
        <v>10</v>
      </c>
      <c r="H86" s="346" t="e">
        <f>SUMIF([2]报价结算清单!$E$12:$E$573,A86,[2]报价结算清单!$P$12:$P$573)</f>
        <v>#VALUE!</v>
      </c>
    </row>
    <row r="87" s="336" customFormat="1" ht="24" spans="1:8">
      <c r="A87" s="341" t="s">
        <v>952</v>
      </c>
      <c r="B87" s="341" t="s">
        <v>874</v>
      </c>
      <c r="C87" s="341" t="s">
        <v>949</v>
      </c>
      <c r="D87" s="341" t="s">
        <v>953</v>
      </c>
      <c r="E87" s="341" t="s">
        <v>951</v>
      </c>
      <c r="F87" s="344" t="s">
        <v>393</v>
      </c>
      <c r="G87" s="347">
        <v>10</v>
      </c>
      <c r="H87" s="346" t="e">
        <f>SUMIF([2]报价结算清单!$E$12:$E$573,A87,[2]报价结算清单!$P$12:$P$573)</f>
        <v>#VALUE!</v>
      </c>
    </row>
    <row r="88" s="336" customFormat="1" ht="24" spans="1:8">
      <c r="A88" s="341" t="s">
        <v>954</v>
      </c>
      <c r="B88" s="341" t="s">
        <v>874</v>
      </c>
      <c r="C88" s="341" t="s">
        <v>949</v>
      </c>
      <c r="D88" s="341" t="s">
        <v>955</v>
      </c>
      <c r="E88" s="341" t="s">
        <v>951</v>
      </c>
      <c r="F88" s="344" t="s">
        <v>393</v>
      </c>
      <c r="G88" s="345">
        <v>6</v>
      </c>
      <c r="H88" s="346" t="e">
        <f>SUMIF([2]报价结算清单!$E$12:$E$573,A88,[2]报价结算清单!$P$12:$P$573)</f>
        <v>#VALUE!</v>
      </c>
    </row>
    <row r="89" s="336" customFormat="1" ht="12.4" spans="1:8">
      <c r="A89" s="341" t="s">
        <v>956</v>
      </c>
      <c r="B89" s="341" t="s">
        <v>874</v>
      </c>
      <c r="C89" s="341" t="s">
        <v>957</v>
      </c>
      <c r="D89" s="341" t="s">
        <v>958</v>
      </c>
      <c r="E89" s="341" t="s">
        <v>959</v>
      </c>
      <c r="F89" s="344" t="s">
        <v>284</v>
      </c>
      <c r="G89" s="345">
        <v>20</v>
      </c>
      <c r="H89" s="346" t="e">
        <f>SUMIF([2]报价结算清单!$E$12:$E$573,A89,[2]报价结算清单!$P$12:$P$573)</f>
        <v>#VALUE!</v>
      </c>
    </row>
    <row r="90" s="336" customFormat="1" ht="12.4" spans="1:8">
      <c r="A90" s="341" t="s">
        <v>960</v>
      </c>
      <c r="B90" s="341" t="s">
        <v>874</v>
      </c>
      <c r="C90" s="341" t="s">
        <v>961</v>
      </c>
      <c r="D90" s="341" t="s">
        <v>962</v>
      </c>
      <c r="E90" s="341" t="s">
        <v>963</v>
      </c>
      <c r="F90" s="344" t="s">
        <v>397</v>
      </c>
      <c r="G90" s="347">
        <v>4</v>
      </c>
      <c r="H90" s="346" t="e">
        <f>SUMIF([2]报价结算清单!$E$12:$E$573,A90,[2]报价结算清单!$P$12:$P$573)</f>
        <v>#VALUE!</v>
      </c>
    </row>
    <row r="91" s="336" customFormat="1" ht="12.4" spans="1:8">
      <c r="A91" s="341" t="s">
        <v>964</v>
      </c>
      <c r="B91" s="341" t="s">
        <v>874</v>
      </c>
      <c r="C91" s="341" t="s">
        <v>965</v>
      </c>
      <c r="D91" s="341" t="s">
        <v>966</v>
      </c>
      <c r="E91" s="341" t="s">
        <v>963</v>
      </c>
      <c r="F91" s="344" t="s">
        <v>397</v>
      </c>
      <c r="G91" s="345">
        <v>0.9</v>
      </c>
      <c r="H91" s="346" t="e">
        <f>SUMIF([2]报价结算清单!$E$12:$E$573,A91,[2]报价结算清单!$P$12:$P$573)</f>
        <v>#VALUE!</v>
      </c>
    </row>
    <row r="92" s="336" customFormat="1" ht="12.4" spans="1:8">
      <c r="A92" s="341" t="s">
        <v>967</v>
      </c>
      <c r="B92" s="341" t="s">
        <v>874</v>
      </c>
      <c r="C92" s="341" t="s">
        <v>968</v>
      </c>
      <c r="D92" s="341" t="s">
        <v>962</v>
      </c>
      <c r="E92" s="341" t="s">
        <v>969</v>
      </c>
      <c r="F92" s="344" t="s">
        <v>397</v>
      </c>
      <c r="G92" s="345">
        <v>0.9</v>
      </c>
      <c r="H92" s="346" t="e">
        <f>SUMIF([2]报价结算清单!$E$12:$E$573,A92,[2]报价结算清单!$P$12:$P$573)</f>
        <v>#VALUE!</v>
      </c>
    </row>
    <row r="93" ht="24" spans="1:8">
      <c r="A93" s="341" t="s">
        <v>970</v>
      </c>
      <c r="B93" s="341" t="s">
        <v>874</v>
      </c>
      <c r="C93" s="341" t="s">
        <v>971</v>
      </c>
      <c r="D93" s="341" t="s">
        <v>972</v>
      </c>
      <c r="E93" s="341" t="s">
        <v>973</v>
      </c>
      <c r="F93" s="344" t="s">
        <v>974</v>
      </c>
      <c r="G93" s="345">
        <v>50</v>
      </c>
      <c r="H93" s="346" t="e">
        <f>SUMIF([2]报价结算清单!$E$12:$E$573,A93,[2]报价结算清单!$P$12:$P$573)</f>
        <v>#VALUE!</v>
      </c>
    </row>
    <row r="94" ht="24" spans="1:8">
      <c r="A94" s="341" t="s">
        <v>975</v>
      </c>
      <c r="B94" s="341" t="s">
        <v>874</v>
      </c>
      <c r="C94" s="341" t="s">
        <v>971</v>
      </c>
      <c r="D94" s="341" t="s">
        <v>976</v>
      </c>
      <c r="E94" s="341" t="s">
        <v>973</v>
      </c>
      <c r="F94" s="344" t="s">
        <v>974</v>
      </c>
      <c r="G94" s="345">
        <v>63</v>
      </c>
      <c r="H94" s="346" t="e">
        <f>SUMIF([2]报价结算清单!$E$12:$E$573,A94,[2]报价结算清单!$P$12:$P$573)</f>
        <v>#VALUE!</v>
      </c>
    </row>
    <row r="95" ht="24" spans="1:8">
      <c r="A95" s="341" t="s">
        <v>977</v>
      </c>
      <c r="B95" s="341" t="s">
        <v>874</v>
      </c>
      <c r="C95" s="341" t="s">
        <v>971</v>
      </c>
      <c r="D95" s="341" t="s">
        <v>978</v>
      </c>
      <c r="E95" s="341" t="s">
        <v>979</v>
      </c>
      <c r="F95" s="344" t="s">
        <v>974</v>
      </c>
      <c r="G95" s="345">
        <v>30</v>
      </c>
      <c r="H95" s="346" t="e">
        <f>SUMIF([2]报价结算清单!$E$12:$E$573,A95,[2]报价结算清单!$P$12:$P$573)</f>
        <v>#VALUE!</v>
      </c>
    </row>
    <row r="96" ht="24" spans="1:8">
      <c r="A96" s="341" t="s">
        <v>980</v>
      </c>
      <c r="B96" s="341" t="s">
        <v>874</v>
      </c>
      <c r="C96" s="341" t="s">
        <v>971</v>
      </c>
      <c r="D96" s="341" t="s">
        <v>981</v>
      </c>
      <c r="E96" s="341" t="s">
        <v>982</v>
      </c>
      <c r="F96" s="344" t="s">
        <v>974</v>
      </c>
      <c r="G96" s="345">
        <v>81</v>
      </c>
      <c r="H96" s="346" t="e">
        <f>SUMIF([2]报价结算清单!$E$12:$E$573,A96,[2]报价结算清单!$P$12:$P$573)</f>
        <v>#VALUE!</v>
      </c>
    </row>
    <row r="97" ht="12.4" spans="1:8">
      <c r="A97" s="341" t="s">
        <v>983</v>
      </c>
      <c r="B97" s="341" t="s">
        <v>874</v>
      </c>
      <c r="C97" s="341" t="s">
        <v>984</v>
      </c>
      <c r="D97" s="341" t="s">
        <v>985</v>
      </c>
      <c r="E97" s="341" t="s">
        <v>986</v>
      </c>
      <c r="F97" s="344" t="s">
        <v>284</v>
      </c>
      <c r="G97" s="347">
        <v>15</v>
      </c>
      <c r="H97" s="346" t="e">
        <f>SUMIF([2]报价结算清单!$E$12:$E$573,A97,[2]报价结算清单!$P$12:$P$573)</f>
        <v>#VALUE!</v>
      </c>
    </row>
    <row r="98" ht="24" spans="1:8">
      <c r="A98" s="341" t="s">
        <v>987</v>
      </c>
      <c r="B98" s="341" t="s">
        <v>874</v>
      </c>
      <c r="C98" s="341" t="s">
        <v>984</v>
      </c>
      <c r="D98" s="341" t="s">
        <v>988</v>
      </c>
      <c r="E98" s="341" t="s">
        <v>989</v>
      </c>
      <c r="F98" s="344" t="s">
        <v>284</v>
      </c>
      <c r="G98" s="345">
        <v>5</v>
      </c>
      <c r="H98" s="346" t="e">
        <f>SUMIF([2]报价结算清单!$E$12:$E$573,A98,[2]报价结算清单!$P$12:$P$573)</f>
        <v>#VALUE!</v>
      </c>
    </row>
    <row r="99" ht="24" spans="1:8">
      <c r="A99" s="341" t="s">
        <v>990</v>
      </c>
      <c r="B99" s="341" t="s">
        <v>874</v>
      </c>
      <c r="C99" s="341" t="s">
        <v>984</v>
      </c>
      <c r="D99" s="341" t="s">
        <v>991</v>
      </c>
      <c r="E99" s="341" t="s">
        <v>992</v>
      </c>
      <c r="F99" s="344" t="s">
        <v>284</v>
      </c>
      <c r="G99" s="345">
        <v>9</v>
      </c>
      <c r="H99" s="346" t="e">
        <f>SUMIF([2]报价结算清单!$E$12:$E$573,A99,[2]报价结算清单!$P$12:$P$573)</f>
        <v>#VALUE!</v>
      </c>
    </row>
    <row r="100" ht="24" spans="1:8">
      <c r="A100" s="341" t="s">
        <v>993</v>
      </c>
      <c r="B100" s="341" t="s">
        <v>874</v>
      </c>
      <c r="C100" s="341" t="s">
        <v>984</v>
      </c>
      <c r="D100" s="341" t="s">
        <v>994</v>
      </c>
      <c r="E100" s="341" t="s">
        <v>992</v>
      </c>
      <c r="F100" s="344" t="s">
        <v>284</v>
      </c>
      <c r="G100" s="345">
        <v>18</v>
      </c>
      <c r="H100" s="346" t="e">
        <f>SUMIF([2]报价结算清单!$E$12:$E$573,A100,[2]报价结算清单!$P$12:$P$573)</f>
        <v>#VALUE!</v>
      </c>
    </row>
    <row r="101" ht="12.4" spans="1:8">
      <c r="A101" s="341" t="s">
        <v>995</v>
      </c>
      <c r="B101" s="341" t="s">
        <v>996</v>
      </c>
      <c r="C101" s="341" t="s">
        <v>996</v>
      </c>
      <c r="D101" s="341" t="s">
        <v>997</v>
      </c>
      <c r="E101" s="341" t="s">
        <v>998</v>
      </c>
      <c r="F101" s="344" t="s">
        <v>284</v>
      </c>
      <c r="G101" s="345">
        <v>31</v>
      </c>
      <c r="H101" s="346" t="e">
        <f>SUMIF([2]报价结算清单!$E$12:$E$573,A101,[2]报价结算清单!$P$12:$P$573)</f>
        <v>#VALUE!</v>
      </c>
    </row>
    <row r="102" ht="12.4" spans="1:8">
      <c r="A102" s="341" t="s">
        <v>999</v>
      </c>
      <c r="B102" s="341" t="s">
        <v>996</v>
      </c>
      <c r="C102" s="341" t="s">
        <v>996</v>
      </c>
      <c r="D102" s="341" t="s">
        <v>1000</v>
      </c>
      <c r="E102" s="341" t="s">
        <v>998</v>
      </c>
      <c r="F102" s="344" t="s">
        <v>284</v>
      </c>
      <c r="G102" s="345">
        <v>50</v>
      </c>
      <c r="H102" s="346" t="e">
        <f>SUMIF([2]报价结算清单!$E$12:$E$573,A102,[2]报价结算清单!$P$12:$P$573)</f>
        <v>#VALUE!</v>
      </c>
    </row>
    <row r="103" ht="12.4" spans="1:8">
      <c r="A103" s="341" t="s">
        <v>1001</v>
      </c>
      <c r="B103" s="341" t="s">
        <v>996</v>
      </c>
      <c r="C103" s="341" t="s">
        <v>996</v>
      </c>
      <c r="D103" s="341" t="s">
        <v>1002</v>
      </c>
      <c r="E103" s="341" t="s">
        <v>998</v>
      </c>
      <c r="F103" s="344" t="s">
        <v>284</v>
      </c>
      <c r="G103" s="345">
        <v>100</v>
      </c>
      <c r="H103" s="346" t="e">
        <f>SUMIF([2]报价结算清单!$E$12:$E$573,A103,[2]报价结算清单!$P$12:$P$573)</f>
        <v>#VALUE!</v>
      </c>
    </row>
    <row r="104" ht="12.4" spans="1:8">
      <c r="A104" s="341" t="s">
        <v>1003</v>
      </c>
      <c r="B104" s="341" t="s">
        <v>1004</v>
      </c>
      <c r="C104" s="341" t="s">
        <v>1005</v>
      </c>
      <c r="D104" s="341" t="s">
        <v>1006</v>
      </c>
      <c r="E104" s="341" t="s">
        <v>1007</v>
      </c>
      <c r="F104" s="344" t="s">
        <v>1008</v>
      </c>
      <c r="G104" s="345">
        <v>280</v>
      </c>
      <c r="H104" s="346" t="e">
        <f>SUMIF([2]报价结算清单!$E$12:$E$573,A104,[2]报价结算清单!$P$12:$P$573)</f>
        <v>#VALUE!</v>
      </c>
    </row>
    <row r="105" ht="12.4" spans="1:8">
      <c r="A105" s="341" t="s">
        <v>1009</v>
      </c>
      <c r="B105" s="341" t="s">
        <v>1004</v>
      </c>
      <c r="C105" s="341" t="s">
        <v>1005</v>
      </c>
      <c r="D105" s="341" t="s">
        <v>1006</v>
      </c>
      <c r="E105" s="341" t="s">
        <v>1010</v>
      </c>
      <c r="F105" s="344" t="s">
        <v>1008</v>
      </c>
      <c r="G105" s="345">
        <v>800</v>
      </c>
      <c r="H105" s="346" t="e">
        <f>SUMIF([2]报价结算清单!$E$12:$E$573,A105,[2]报价结算清单!$P$12:$P$573)</f>
        <v>#VALUE!</v>
      </c>
    </row>
    <row r="106" s="336" customFormat="1" ht="12.4" spans="1:8">
      <c r="A106" s="341" t="s">
        <v>1011</v>
      </c>
      <c r="B106" s="341" t="s">
        <v>1004</v>
      </c>
      <c r="C106" s="341" t="s">
        <v>1005</v>
      </c>
      <c r="D106" s="341" t="s">
        <v>1006</v>
      </c>
      <c r="E106" s="341" t="s">
        <v>1012</v>
      </c>
      <c r="F106" s="344" t="s">
        <v>1008</v>
      </c>
      <c r="G106" s="345">
        <v>1500</v>
      </c>
      <c r="H106" s="346" t="e">
        <f>SUMIF([2]报价结算清单!$E$12:$E$573,A106,[2]报价结算清单!$P$12:$P$573)</f>
        <v>#VALUE!</v>
      </c>
    </row>
    <row r="107" s="336" customFormat="1" ht="12.4" spans="1:8">
      <c r="A107" s="341" t="s">
        <v>1013</v>
      </c>
      <c r="B107" s="341" t="s">
        <v>1004</v>
      </c>
      <c r="C107" s="341" t="s">
        <v>1005</v>
      </c>
      <c r="D107" s="341" t="s">
        <v>1006</v>
      </c>
      <c r="E107" s="341" t="s">
        <v>379</v>
      </c>
      <c r="F107" s="344" t="s">
        <v>1008</v>
      </c>
      <c r="G107" s="345">
        <v>2000</v>
      </c>
      <c r="H107" s="346" t="e">
        <f>SUMIF([2]报价结算清单!$E$12:$E$573,A107,[2]报价结算清单!$P$12:$P$573)</f>
        <v>#VALUE!</v>
      </c>
    </row>
    <row r="108" s="336" customFormat="1" ht="12.4" spans="1:8">
      <c r="A108" s="341" t="s">
        <v>1014</v>
      </c>
      <c r="B108" s="341" t="s">
        <v>1004</v>
      </c>
      <c r="C108" s="341" t="s">
        <v>1005</v>
      </c>
      <c r="D108" s="341" t="s">
        <v>1006</v>
      </c>
      <c r="E108" s="341" t="s">
        <v>1015</v>
      </c>
      <c r="F108" s="344" t="s">
        <v>1008</v>
      </c>
      <c r="G108" s="345">
        <v>2880</v>
      </c>
      <c r="H108" s="346" t="e">
        <f>SUMIF([2]报价结算清单!$E$12:$E$573,A108,[2]报价结算清单!$P$12:$P$573)</f>
        <v>#VALUE!</v>
      </c>
    </row>
    <row r="109" s="336" customFormat="1" ht="12.4" spans="1:8">
      <c r="A109" s="341" t="s">
        <v>1016</v>
      </c>
      <c r="B109" s="341" t="s">
        <v>1017</v>
      </c>
      <c r="C109" s="341" t="s">
        <v>1018</v>
      </c>
      <c r="D109" s="341" t="s">
        <v>1019</v>
      </c>
      <c r="E109" s="341" t="s">
        <v>1020</v>
      </c>
      <c r="F109" s="344" t="s">
        <v>1021</v>
      </c>
      <c r="G109" s="345">
        <v>1100</v>
      </c>
      <c r="H109" s="346" t="e">
        <f>SUMIF([2]报价结算清单!$E$12:$E$573,A109,[2]报价结算清单!$P$12:$P$573)</f>
        <v>#VALUE!</v>
      </c>
    </row>
    <row r="110" s="336" customFormat="1" ht="12.4" spans="1:8">
      <c r="A110" s="348"/>
      <c r="B110" s="349"/>
      <c r="C110" s="349"/>
      <c r="D110" s="349"/>
      <c r="E110" s="349"/>
      <c r="F110" s="349"/>
      <c r="G110" s="345" t="e">
        <v>#DIV/0!</v>
      </c>
      <c r="H110" s="350"/>
    </row>
    <row r="111" ht="36" spans="1:8">
      <c r="A111" s="341" t="s">
        <v>1022</v>
      </c>
      <c r="B111" s="341" t="s">
        <v>73</v>
      </c>
      <c r="C111" s="341" t="s">
        <v>192</v>
      </c>
      <c r="D111" s="341" t="s">
        <v>1023</v>
      </c>
      <c r="E111" s="341" t="s">
        <v>1024</v>
      </c>
      <c r="F111" s="344" t="s">
        <v>349</v>
      </c>
      <c r="G111" s="347">
        <v>1000</v>
      </c>
      <c r="H111" s="346" t="e">
        <f>SUMIF([2]报价结算清单!$E$12:$E$573,A111,[2]报价结算清单!$P$12:$P$573)</f>
        <v>#VALUE!</v>
      </c>
    </row>
    <row r="112" ht="36" spans="1:8">
      <c r="A112" s="341" t="s">
        <v>1025</v>
      </c>
      <c r="B112" s="341" t="s">
        <v>73</v>
      </c>
      <c r="C112" s="341" t="s">
        <v>192</v>
      </c>
      <c r="D112" s="341" t="s">
        <v>1026</v>
      </c>
      <c r="E112" s="341" t="s">
        <v>1024</v>
      </c>
      <c r="F112" s="344" t="s">
        <v>349</v>
      </c>
      <c r="G112" s="347">
        <v>780</v>
      </c>
      <c r="H112" s="346" t="e">
        <f>SUMIF([2]报价结算清单!$E$12:$E$573,A112,[2]报价结算清单!$P$12:$P$573)</f>
        <v>#VALUE!</v>
      </c>
    </row>
    <row r="113" s="336" customFormat="1" ht="36" spans="1:8">
      <c r="A113" s="341" t="s">
        <v>1027</v>
      </c>
      <c r="B113" s="341" t="s">
        <v>73</v>
      </c>
      <c r="C113" s="341" t="s">
        <v>192</v>
      </c>
      <c r="D113" s="341" t="s">
        <v>1028</v>
      </c>
      <c r="E113" s="341" t="s">
        <v>1029</v>
      </c>
      <c r="F113" s="344" t="s">
        <v>349</v>
      </c>
      <c r="G113" s="347">
        <v>500</v>
      </c>
      <c r="H113" s="346" t="e">
        <f>SUMIF([2]报价结算清单!$E$12:$E$573,A113,[2]报价结算清单!$P$12:$P$573)</f>
        <v>#VALUE!</v>
      </c>
    </row>
    <row r="114" s="336" customFormat="1" ht="36" spans="1:8">
      <c r="A114" s="341" t="s">
        <v>1030</v>
      </c>
      <c r="B114" s="341" t="s">
        <v>73</v>
      </c>
      <c r="C114" s="341" t="s">
        <v>192</v>
      </c>
      <c r="D114" s="341" t="s">
        <v>1031</v>
      </c>
      <c r="E114" s="341" t="s">
        <v>1029</v>
      </c>
      <c r="F114" s="344" t="s">
        <v>349</v>
      </c>
      <c r="G114" s="345">
        <v>350</v>
      </c>
      <c r="H114" s="346" t="e">
        <f>SUMIF([2]报价结算清单!$E$12:$E$573,A114,[2]报价结算清单!$P$12:$P$573)</f>
        <v>#VALUE!</v>
      </c>
    </row>
    <row r="115" s="336" customFormat="1" ht="36" spans="1:8">
      <c r="A115" s="341" t="s">
        <v>1032</v>
      </c>
      <c r="B115" s="341" t="s">
        <v>73</v>
      </c>
      <c r="C115" s="341" t="s">
        <v>192</v>
      </c>
      <c r="D115" s="341" t="s">
        <v>1033</v>
      </c>
      <c r="E115" s="341" t="s">
        <v>1034</v>
      </c>
      <c r="F115" s="344" t="s">
        <v>349</v>
      </c>
      <c r="G115" s="345">
        <v>400</v>
      </c>
      <c r="H115" s="346" t="e">
        <f>SUMIF([2]报价结算清单!$E$12:$E$573,A115,[2]报价结算清单!$P$12:$P$573)</f>
        <v>#VALUE!</v>
      </c>
    </row>
    <row r="116" s="336" customFormat="1" ht="48" spans="1:8">
      <c r="A116" s="341" t="s">
        <v>1035</v>
      </c>
      <c r="B116" s="341" t="s">
        <v>73</v>
      </c>
      <c r="C116" s="341" t="s">
        <v>1036</v>
      </c>
      <c r="D116" s="341" t="s">
        <v>1037</v>
      </c>
      <c r="E116" s="341" t="s">
        <v>1038</v>
      </c>
      <c r="F116" s="344" t="s">
        <v>1021</v>
      </c>
      <c r="G116" s="347">
        <v>5500</v>
      </c>
      <c r="H116" s="346" t="e">
        <f>SUMIF([2]报价结算清单!$E$12:$E$573,A116,[2]报价结算清单!$P$12:$P$573)</f>
        <v>#VALUE!</v>
      </c>
    </row>
    <row r="117" s="336" customFormat="1" ht="48" spans="1:8">
      <c r="A117" s="341" t="s">
        <v>1039</v>
      </c>
      <c r="B117" s="341" t="s">
        <v>73</v>
      </c>
      <c r="C117" s="341" t="s">
        <v>1036</v>
      </c>
      <c r="D117" s="341" t="s">
        <v>1040</v>
      </c>
      <c r="E117" s="341" t="s">
        <v>1041</v>
      </c>
      <c r="F117" s="344" t="s">
        <v>1021</v>
      </c>
      <c r="G117" s="347">
        <v>4000</v>
      </c>
      <c r="H117" s="346" t="e">
        <f>SUMIF([2]报价结算清单!$E$12:$E$573,A117,[2]报价结算清单!$P$12:$P$573)</f>
        <v>#VALUE!</v>
      </c>
    </row>
    <row r="118" s="336" customFormat="1" ht="48" spans="1:8">
      <c r="A118" s="341" t="s">
        <v>1042</v>
      </c>
      <c r="B118" s="341" t="s">
        <v>73</v>
      </c>
      <c r="C118" s="341" t="s">
        <v>1036</v>
      </c>
      <c r="D118" s="341" t="s">
        <v>1043</v>
      </c>
      <c r="E118" s="341" t="s">
        <v>1044</v>
      </c>
      <c r="F118" s="344" t="s">
        <v>1021</v>
      </c>
      <c r="G118" s="347">
        <v>4000</v>
      </c>
      <c r="H118" s="346" t="e">
        <f>SUMIF([2]报价结算清单!$E$12:$E$573,A118,[2]报价结算清单!$P$12:$P$573)</f>
        <v>#VALUE!</v>
      </c>
    </row>
    <row r="119" s="336" customFormat="1" ht="48" spans="1:8">
      <c r="A119" s="341" t="s">
        <v>1045</v>
      </c>
      <c r="B119" s="341" t="s">
        <v>73</v>
      </c>
      <c r="C119" s="341" t="s">
        <v>1036</v>
      </c>
      <c r="D119" s="341" t="s">
        <v>1046</v>
      </c>
      <c r="E119" s="341" t="s">
        <v>1047</v>
      </c>
      <c r="F119" s="344" t="s">
        <v>1021</v>
      </c>
      <c r="G119" s="345">
        <v>1500</v>
      </c>
      <c r="H119" s="346" t="e">
        <f>SUMIF([2]报价结算清单!$E$12:$E$573,A119,[2]报价结算清单!$P$12:$P$573)</f>
        <v>#VALUE!</v>
      </c>
    </row>
    <row r="120" s="336" customFormat="1" ht="36" spans="1:8">
      <c r="A120" s="341" t="s">
        <v>1048</v>
      </c>
      <c r="B120" s="341" t="s">
        <v>73</v>
      </c>
      <c r="C120" s="341" t="s">
        <v>1036</v>
      </c>
      <c r="D120" s="341" t="s">
        <v>1049</v>
      </c>
      <c r="E120" s="341" t="s">
        <v>1050</v>
      </c>
      <c r="F120" s="344" t="s">
        <v>1021</v>
      </c>
      <c r="G120" s="345">
        <v>1100</v>
      </c>
      <c r="H120" s="346" t="e">
        <f>SUMIF([2]报价结算清单!$E$12:$E$573,A120,[2]报价结算清单!$P$12:$P$573)</f>
        <v>#VALUE!</v>
      </c>
    </row>
    <row r="121" s="336" customFormat="1" ht="12.4" spans="1:8">
      <c r="A121" s="341" t="s">
        <v>1051</v>
      </c>
      <c r="B121" s="341" t="s">
        <v>73</v>
      </c>
      <c r="C121" s="341" t="s">
        <v>1052</v>
      </c>
      <c r="D121" s="341" t="s">
        <v>1053</v>
      </c>
      <c r="E121" s="341" t="s">
        <v>1054</v>
      </c>
      <c r="F121" s="344" t="s">
        <v>1021</v>
      </c>
      <c r="G121" s="345">
        <v>2061</v>
      </c>
      <c r="H121" s="346" t="e">
        <f>SUMIF([2]报价结算清单!$E$12:$E$573,A121,[2]报价结算清单!$P$12:$P$573)</f>
        <v>#VALUE!</v>
      </c>
    </row>
    <row r="122" s="336" customFormat="1" ht="36" spans="1:8">
      <c r="A122" s="341" t="s">
        <v>1055</v>
      </c>
      <c r="B122" s="341" t="s">
        <v>73</v>
      </c>
      <c r="C122" s="341" t="s">
        <v>1052</v>
      </c>
      <c r="D122" s="341" t="s">
        <v>1056</v>
      </c>
      <c r="E122" s="341" t="s">
        <v>1057</v>
      </c>
      <c r="F122" s="344" t="s">
        <v>1021</v>
      </c>
      <c r="G122" s="345">
        <v>1500</v>
      </c>
      <c r="H122" s="346" t="e">
        <f>SUMIF([2]报价结算清单!$E$12:$E$573,A122,[2]报价结算清单!$P$12:$P$573)</f>
        <v>#VALUE!</v>
      </c>
    </row>
    <row r="123" s="336" customFormat="1" ht="12.4" spans="1:8">
      <c r="A123" s="341" t="s">
        <v>1058</v>
      </c>
      <c r="B123" s="341" t="s">
        <v>73</v>
      </c>
      <c r="C123" s="341" t="s">
        <v>1052</v>
      </c>
      <c r="D123" s="341" t="s">
        <v>1059</v>
      </c>
      <c r="E123" s="341" t="s">
        <v>1060</v>
      </c>
      <c r="F123" s="344" t="s">
        <v>1021</v>
      </c>
      <c r="G123" s="347">
        <v>600</v>
      </c>
      <c r="H123" s="346" t="e">
        <f>SUMIF([2]报价结算清单!$E$12:$E$573,A123,[2]报价结算清单!$P$12:$P$573)</f>
        <v>#VALUE!</v>
      </c>
    </row>
    <row r="124" s="336" customFormat="1" ht="36" spans="1:8">
      <c r="A124" s="341" t="s">
        <v>1061</v>
      </c>
      <c r="B124" s="341" t="s">
        <v>73</v>
      </c>
      <c r="C124" s="341" t="s">
        <v>1052</v>
      </c>
      <c r="D124" s="341" t="s">
        <v>1062</v>
      </c>
      <c r="E124" s="341" t="s">
        <v>1063</v>
      </c>
      <c r="F124" s="344" t="s">
        <v>1021</v>
      </c>
      <c r="G124" s="345">
        <v>779</v>
      </c>
      <c r="H124" s="346" t="e">
        <f>SUMIF([2]报价结算清单!$E$12:$E$573,A124,[2]报价结算清单!$P$12:$P$573)</f>
        <v>#VALUE!</v>
      </c>
    </row>
    <row r="125" s="336" customFormat="1" ht="36" spans="1:8">
      <c r="A125" s="341" t="s">
        <v>1064</v>
      </c>
      <c r="B125" s="341" t="s">
        <v>73</v>
      </c>
      <c r="C125" s="341" t="s">
        <v>1052</v>
      </c>
      <c r="D125" s="341" t="s">
        <v>1065</v>
      </c>
      <c r="E125" s="341" t="s">
        <v>1066</v>
      </c>
      <c r="F125" s="344" t="s">
        <v>1021</v>
      </c>
      <c r="G125" s="345">
        <v>492</v>
      </c>
      <c r="H125" s="346" t="e">
        <f>SUMIF([2]报价结算清单!$E$12:$E$573,A125,[2]报价结算清单!$P$12:$P$573)</f>
        <v>#VALUE!</v>
      </c>
    </row>
    <row r="126" s="336" customFormat="1" ht="24" spans="1:8">
      <c r="A126" s="341" t="s">
        <v>1067</v>
      </c>
      <c r="B126" s="341" t="s">
        <v>73</v>
      </c>
      <c r="C126" s="341" t="s">
        <v>1052</v>
      </c>
      <c r="D126" s="341" t="s">
        <v>1068</v>
      </c>
      <c r="E126" s="341" t="s">
        <v>794</v>
      </c>
      <c r="F126" s="344" t="s">
        <v>1021</v>
      </c>
      <c r="G126" s="345">
        <v>233</v>
      </c>
      <c r="H126" s="346" t="e">
        <f>SUMIF([2]报价结算清单!$E$12:$E$573,A126,[2]报价结算清单!$P$12:$P$573)</f>
        <v>#VALUE!</v>
      </c>
    </row>
    <row r="127" s="336" customFormat="1" ht="24" spans="1:8">
      <c r="A127" s="341" t="s">
        <v>1069</v>
      </c>
      <c r="B127" s="341" t="s">
        <v>73</v>
      </c>
      <c r="C127" s="341" t="s">
        <v>1052</v>
      </c>
      <c r="D127" s="341" t="s">
        <v>1070</v>
      </c>
      <c r="E127" s="341" t="s">
        <v>794</v>
      </c>
      <c r="F127" s="344" t="s">
        <v>1021</v>
      </c>
      <c r="G127" s="345">
        <v>152</v>
      </c>
      <c r="H127" s="346" t="e">
        <f>SUMIF([2]报价结算清单!$E$12:$E$573,A127,[2]报价结算清单!$P$12:$P$573)</f>
        <v>#VALUE!</v>
      </c>
    </row>
    <row r="128" s="336" customFormat="1" ht="36" spans="1:8">
      <c r="A128" s="341" t="s">
        <v>1071</v>
      </c>
      <c r="B128" s="341" t="s">
        <v>73</v>
      </c>
      <c r="C128" s="341" t="s">
        <v>1072</v>
      </c>
      <c r="D128" s="341" t="s">
        <v>1073</v>
      </c>
      <c r="E128" s="341" t="s">
        <v>1074</v>
      </c>
      <c r="F128" s="344" t="s">
        <v>1021</v>
      </c>
      <c r="G128" s="345">
        <v>1767</v>
      </c>
      <c r="H128" s="346" t="e">
        <f>SUMIF([2]报价结算清单!$E$12:$E$573,A128,[2]报价结算清单!$P$12:$P$573)</f>
        <v>#VALUE!</v>
      </c>
    </row>
    <row r="129" s="336" customFormat="1" ht="24" spans="1:8">
      <c r="A129" s="341" t="s">
        <v>1075</v>
      </c>
      <c r="B129" s="341" t="s">
        <v>73</v>
      </c>
      <c r="C129" s="341" t="s">
        <v>1072</v>
      </c>
      <c r="D129" s="341" t="s">
        <v>1076</v>
      </c>
      <c r="E129" s="341" t="s">
        <v>1077</v>
      </c>
      <c r="F129" s="344" t="s">
        <v>1021</v>
      </c>
      <c r="G129" s="345">
        <v>200</v>
      </c>
      <c r="H129" s="346" t="e">
        <f>SUMIF([2]报价结算清单!$E$12:$E$573,A129,[2]报价结算清单!$P$12:$P$573)</f>
        <v>#VALUE!</v>
      </c>
    </row>
    <row r="130" s="336" customFormat="1" ht="36" spans="1:8">
      <c r="A130" s="341" t="s">
        <v>1078</v>
      </c>
      <c r="B130" s="341" t="s">
        <v>73</v>
      </c>
      <c r="C130" s="341" t="s">
        <v>1079</v>
      </c>
      <c r="D130" s="341" t="s">
        <v>1080</v>
      </c>
      <c r="E130" s="341" t="s">
        <v>1081</v>
      </c>
      <c r="F130" s="344" t="s">
        <v>393</v>
      </c>
      <c r="G130" s="345">
        <v>470</v>
      </c>
      <c r="H130" s="346" t="e">
        <f>SUMIF([2]报价结算清单!$E$12:$E$573,A130,[2]报价结算清单!$P$12:$P$573)</f>
        <v>#VALUE!</v>
      </c>
    </row>
    <row r="131" s="336" customFormat="1" ht="36" spans="1:8">
      <c r="A131" s="341" t="s">
        <v>1082</v>
      </c>
      <c r="B131" s="341" t="s">
        <v>73</v>
      </c>
      <c r="C131" s="341" t="s">
        <v>1079</v>
      </c>
      <c r="D131" s="341" t="s">
        <v>1083</v>
      </c>
      <c r="E131" s="341" t="s">
        <v>1081</v>
      </c>
      <c r="F131" s="344" t="s">
        <v>393</v>
      </c>
      <c r="G131" s="345">
        <v>806</v>
      </c>
      <c r="H131" s="346" t="e">
        <f>SUMIF([2]报价结算清单!$E$12:$E$573,A131,[2]报价结算清单!$P$12:$P$573)</f>
        <v>#VALUE!</v>
      </c>
    </row>
    <row r="132" s="336" customFormat="1" ht="36" spans="1:8">
      <c r="A132" s="341" t="s">
        <v>1084</v>
      </c>
      <c r="B132" s="341" t="s">
        <v>73</v>
      </c>
      <c r="C132" s="341" t="s">
        <v>1079</v>
      </c>
      <c r="D132" s="341" t="s">
        <v>1085</v>
      </c>
      <c r="E132" s="341" t="s">
        <v>1081</v>
      </c>
      <c r="F132" s="344" t="s">
        <v>393</v>
      </c>
      <c r="G132" s="345">
        <v>1374</v>
      </c>
      <c r="H132" s="346" t="e">
        <f>SUMIF([2]报价结算清单!$E$12:$E$573,A132,[2]报价结算清单!$P$12:$P$573)</f>
        <v>#VALUE!</v>
      </c>
    </row>
    <row r="133" s="336" customFormat="1" ht="36" spans="1:8">
      <c r="A133" s="341" t="s">
        <v>1086</v>
      </c>
      <c r="B133" s="341" t="s">
        <v>73</v>
      </c>
      <c r="C133" s="341" t="s">
        <v>1079</v>
      </c>
      <c r="D133" s="341" t="s">
        <v>1087</v>
      </c>
      <c r="E133" s="341" t="s">
        <v>794</v>
      </c>
      <c r="F133" s="344" t="s">
        <v>284</v>
      </c>
      <c r="G133" s="345">
        <v>100</v>
      </c>
      <c r="H133" s="346" t="e">
        <f>SUMIF([2]报价结算清单!$E$12:$E$573,A133,[2]报价结算清单!$P$12:$P$573)</f>
        <v>#VALUE!</v>
      </c>
    </row>
    <row r="134" s="336" customFormat="1" ht="24" spans="1:8">
      <c r="A134" s="341" t="s">
        <v>1088</v>
      </c>
      <c r="B134" s="341" t="s">
        <v>74</v>
      </c>
      <c r="C134" s="341" t="s">
        <v>1089</v>
      </c>
      <c r="D134" s="341" t="s">
        <v>1090</v>
      </c>
      <c r="E134" s="341" t="s">
        <v>1091</v>
      </c>
      <c r="F134" s="344" t="s">
        <v>1021</v>
      </c>
      <c r="G134" s="345">
        <v>950</v>
      </c>
      <c r="H134" s="346" t="e">
        <f>SUMIF([2]报价结算清单!$E$12:$E$573,A134,[2]报价结算清单!$P$12:$P$573)</f>
        <v>#VALUE!</v>
      </c>
    </row>
    <row r="135" ht="24" spans="1:8">
      <c r="A135" s="341" t="s">
        <v>1092</v>
      </c>
      <c r="B135" s="341" t="s">
        <v>74</v>
      </c>
      <c r="C135" s="341" t="s">
        <v>1089</v>
      </c>
      <c r="D135" s="341" t="s">
        <v>1093</v>
      </c>
      <c r="E135" s="341" t="s">
        <v>1091</v>
      </c>
      <c r="F135" s="344" t="s">
        <v>1021</v>
      </c>
      <c r="G135" s="345">
        <v>1100</v>
      </c>
      <c r="H135" s="346" t="e">
        <f>SUMIF([2]报价结算清单!$E$12:$E$573,A135,[2]报价结算清单!$P$12:$P$573)</f>
        <v>#VALUE!</v>
      </c>
    </row>
    <row r="136" ht="24" spans="1:8">
      <c r="A136" s="341" t="s">
        <v>1094</v>
      </c>
      <c r="B136" s="341" t="s">
        <v>74</v>
      </c>
      <c r="C136" s="341" t="s">
        <v>1089</v>
      </c>
      <c r="D136" s="341" t="s">
        <v>1095</v>
      </c>
      <c r="E136" s="341" t="s">
        <v>1091</v>
      </c>
      <c r="F136" s="344" t="s">
        <v>1021</v>
      </c>
      <c r="G136" s="347">
        <v>950</v>
      </c>
      <c r="H136" s="346" t="e">
        <f>SUMIF([2]报价结算清单!$E$12:$E$573,A136,[2]报价结算清单!$P$12:$P$573)</f>
        <v>#VALUE!</v>
      </c>
    </row>
    <row r="137" ht="24" spans="1:8">
      <c r="A137" s="341" t="s">
        <v>1096</v>
      </c>
      <c r="B137" s="341" t="s">
        <v>74</v>
      </c>
      <c r="C137" s="341" t="s">
        <v>1089</v>
      </c>
      <c r="D137" s="341" t="s">
        <v>1097</v>
      </c>
      <c r="E137" s="341" t="s">
        <v>1091</v>
      </c>
      <c r="F137" s="344" t="s">
        <v>1021</v>
      </c>
      <c r="G137" s="345">
        <v>722</v>
      </c>
      <c r="H137" s="346" t="e">
        <f>SUMIF([2]报价结算清单!$E$12:$E$573,A137,[2]报价结算清单!$P$12:$P$573)</f>
        <v>#VALUE!</v>
      </c>
    </row>
    <row r="138" ht="24" spans="1:8">
      <c r="A138" s="341" t="s">
        <v>1098</v>
      </c>
      <c r="B138" s="341" t="s">
        <v>74</v>
      </c>
      <c r="C138" s="341" t="s">
        <v>1089</v>
      </c>
      <c r="D138" s="341" t="s">
        <v>1099</v>
      </c>
      <c r="E138" s="341" t="s">
        <v>1100</v>
      </c>
      <c r="F138" s="344" t="s">
        <v>1021</v>
      </c>
      <c r="G138" s="345">
        <v>758</v>
      </c>
      <c r="H138" s="346" t="e">
        <f>SUMIF([2]报价结算清单!$E$12:$E$573,A138,[2]报价结算清单!$P$12:$P$573)</f>
        <v>#VALUE!</v>
      </c>
    </row>
    <row r="139" ht="24" spans="1:8">
      <c r="A139" s="341" t="s">
        <v>1101</v>
      </c>
      <c r="B139" s="341" t="s">
        <v>74</v>
      </c>
      <c r="C139" s="341" t="s">
        <v>1089</v>
      </c>
      <c r="D139" s="341" t="s">
        <v>1102</v>
      </c>
      <c r="E139" s="341" t="s">
        <v>1100</v>
      </c>
      <c r="F139" s="344" t="s">
        <v>1021</v>
      </c>
      <c r="G139" s="345">
        <v>759</v>
      </c>
      <c r="H139" s="346" t="e">
        <f>SUMIF([2]报价结算清单!$E$12:$E$573,A139,[2]报价结算清单!$P$12:$P$573)</f>
        <v>#VALUE!</v>
      </c>
    </row>
    <row r="140" ht="24" spans="1:8">
      <c r="A140" s="341" t="s">
        <v>1103</v>
      </c>
      <c r="B140" s="341" t="s">
        <v>74</v>
      </c>
      <c r="C140" s="341" t="s">
        <v>1089</v>
      </c>
      <c r="D140" s="341" t="s">
        <v>1104</v>
      </c>
      <c r="E140" s="341" t="s">
        <v>1100</v>
      </c>
      <c r="F140" s="344" t="s">
        <v>1021</v>
      </c>
      <c r="G140" s="345">
        <v>600</v>
      </c>
      <c r="H140" s="346" t="e">
        <f>SUMIF([2]报价结算清单!$E$12:$E$573,A140,[2]报价结算清单!$P$12:$P$573)</f>
        <v>#VALUE!</v>
      </c>
    </row>
    <row r="141" ht="24" spans="1:8">
      <c r="A141" s="341" t="s">
        <v>1105</v>
      </c>
      <c r="B141" s="341" t="s">
        <v>74</v>
      </c>
      <c r="C141" s="341" t="s">
        <v>1106</v>
      </c>
      <c r="D141" s="341" t="s">
        <v>1090</v>
      </c>
      <c r="E141" s="341" t="s">
        <v>1107</v>
      </c>
      <c r="F141" s="344" t="s">
        <v>1021</v>
      </c>
      <c r="G141" s="345">
        <v>815</v>
      </c>
      <c r="H141" s="346" t="e">
        <f>SUMIF([2]报价结算清单!$E$12:$E$573,A141,[2]报价结算清单!$P$12:$P$573)</f>
        <v>#VALUE!</v>
      </c>
    </row>
    <row r="142" ht="24" spans="1:8">
      <c r="A142" s="341" t="s">
        <v>1108</v>
      </c>
      <c r="B142" s="341" t="s">
        <v>74</v>
      </c>
      <c r="C142" s="341" t="s">
        <v>1106</v>
      </c>
      <c r="D142" s="341" t="s">
        <v>1093</v>
      </c>
      <c r="E142" s="341" t="s">
        <v>1107</v>
      </c>
      <c r="F142" s="344" t="s">
        <v>1021</v>
      </c>
      <c r="G142" s="345">
        <v>867</v>
      </c>
      <c r="H142" s="346" t="e">
        <f>SUMIF([2]报价结算清单!$E$12:$E$573,A142,[2]报价结算清单!$P$12:$P$573)</f>
        <v>#VALUE!</v>
      </c>
    </row>
    <row r="143" s="336" customFormat="1" ht="24" spans="1:8">
      <c r="A143" s="341" t="s">
        <v>1109</v>
      </c>
      <c r="B143" s="341" t="s">
        <v>74</v>
      </c>
      <c r="C143" s="341" t="s">
        <v>1106</v>
      </c>
      <c r="D143" s="341" t="s">
        <v>1095</v>
      </c>
      <c r="E143" s="341" t="s">
        <v>1107</v>
      </c>
      <c r="F143" s="344" t="s">
        <v>1021</v>
      </c>
      <c r="G143" s="345">
        <v>821</v>
      </c>
      <c r="H143" s="346" t="e">
        <f>SUMIF([2]报价结算清单!$E$12:$E$573,A143,[2]报价结算清单!$P$12:$P$573)</f>
        <v>#VALUE!</v>
      </c>
    </row>
    <row r="144" s="336" customFormat="1" ht="24" spans="1:8">
      <c r="A144" s="341" t="s">
        <v>1110</v>
      </c>
      <c r="B144" s="341" t="s">
        <v>74</v>
      </c>
      <c r="C144" s="341" t="s">
        <v>1106</v>
      </c>
      <c r="D144" s="341" t="s">
        <v>1097</v>
      </c>
      <c r="E144" s="341" t="s">
        <v>1107</v>
      </c>
      <c r="F144" s="344" t="s">
        <v>1021</v>
      </c>
      <c r="G144" s="345">
        <v>629</v>
      </c>
      <c r="H144" s="346" t="e">
        <f>SUMIF([2]报价结算清单!$E$12:$E$573,A144,[2]报价结算清单!$P$12:$P$573)</f>
        <v>#VALUE!</v>
      </c>
    </row>
    <row r="145" s="336" customFormat="1" ht="24" spans="1:8">
      <c r="A145" s="341" t="s">
        <v>1111</v>
      </c>
      <c r="B145" s="341" t="s">
        <v>74</v>
      </c>
      <c r="C145" s="341" t="s">
        <v>1106</v>
      </c>
      <c r="D145" s="341" t="s">
        <v>1099</v>
      </c>
      <c r="E145" s="341" t="s">
        <v>1112</v>
      </c>
      <c r="F145" s="344" t="s">
        <v>1021</v>
      </c>
      <c r="G145" s="345">
        <v>540</v>
      </c>
      <c r="H145" s="346" t="e">
        <f>SUMIF([2]报价结算清单!$E$12:$E$573,A145,[2]报价结算清单!$P$12:$P$573)</f>
        <v>#VALUE!</v>
      </c>
    </row>
    <row r="146" s="336" customFormat="1" ht="24" spans="1:8">
      <c r="A146" s="341" t="s">
        <v>1113</v>
      </c>
      <c r="B146" s="341" t="s">
        <v>74</v>
      </c>
      <c r="C146" s="341" t="s">
        <v>1106</v>
      </c>
      <c r="D146" s="341" t="s">
        <v>1102</v>
      </c>
      <c r="E146" s="341" t="s">
        <v>1112</v>
      </c>
      <c r="F146" s="344" t="s">
        <v>1021</v>
      </c>
      <c r="G146" s="345">
        <v>582</v>
      </c>
      <c r="H146" s="346" t="e">
        <f>SUMIF([2]报价结算清单!$E$12:$E$573,A146,[2]报价结算清单!$P$12:$P$573)</f>
        <v>#VALUE!</v>
      </c>
    </row>
    <row r="147" s="336" customFormat="1" ht="24" spans="1:8">
      <c r="A147" s="341" t="s">
        <v>1114</v>
      </c>
      <c r="B147" s="341" t="s">
        <v>74</v>
      </c>
      <c r="C147" s="341" t="s">
        <v>1106</v>
      </c>
      <c r="D147" s="341" t="s">
        <v>1104</v>
      </c>
      <c r="E147" s="341" t="s">
        <v>1112</v>
      </c>
      <c r="F147" s="344" t="s">
        <v>1021</v>
      </c>
      <c r="G147" s="345">
        <v>514</v>
      </c>
      <c r="H147" s="346" t="e">
        <f>SUMIF([2]报价结算清单!$E$12:$E$573,A147,[2]报价结算清单!$P$12:$P$573)</f>
        <v>#VALUE!</v>
      </c>
    </row>
    <row r="148" s="336" customFormat="1" ht="24" spans="1:8">
      <c r="A148" s="341" t="s">
        <v>1115</v>
      </c>
      <c r="B148" s="341" t="s">
        <v>74</v>
      </c>
      <c r="C148" s="341" t="s">
        <v>1116</v>
      </c>
      <c r="D148" s="341" t="s">
        <v>1090</v>
      </c>
      <c r="E148" s="341" t="s">
        <v>1117</v>
      </c>
      <c r="F148" s="344" t="s">
        <v>1021</v>
      </c>
      <c r="G148" s="345">
        <v>584</v>
      </c>
      <c r="H148" s="346" t="e">
        <f>SUMIF([2]报价结算清单!$E$12:$E$573,A148,[2]报价结算清单!$P$12:$P$573)</f>
        <v>#VALUE!</v>
      </c>
    </row>
    <row r="149" s="336" customFormat="1" ht="24" spans="1:8">
      <c r="A149" s="341" t="s">
        <v>1118</v>
      </c>
      <c r="B149" s="341" t="s">
        <v>74</v>
      </c>
      <c r="C149" s="341" t="s">
        <v>1116</v>
      </c>
      <c r="D149" s="341" t="s">
        <v>1093</v>
      </c>
      <c r="E149" s="341" t="s">
        <v>1117</v>
      </c>
      <c r="F149" s="344" t="s">
        <v>1021</v>
      </c>
      <c r="G149" s="345">
        <v>580</v>
      </c>
      <c r="H149" s="346" t="e">
        <f>SUMIF([2]报价结算清单!$E$12:$E$573,A149,[2]报价结算清单!$P$12:$P$573)</f>
        <v>#VALUE!</v>
      </c>
    </row>
    <row r="150" s="336" customFormat="1" ht="24" spans="1:8">
      <c r="A150" s="341" t="s">
        <v>1119</v>
      </c>
      <c r="B150" s="341" t="s">
        <v>74</v>
      </c>
      <c r="C150" s="341" t="s">
        <v>1116</v>
      </c>
      <c r="D150" s="341" t="s">
        <v>1095</v>
      </c>
      <c r="E150" s="341" t="s">
        <v>1117</v>
      </c>
      <c r="F150" s="344" t="s">
        <v>1021</v>
      </c>
      <c r="G150" s="345">
        <v>564</v>
      </c>
      <c r="H150" s="346" t="e">
        <f>SUMIF([2]报价结算清单!$E$12:$E$573,A150,[2]报价结算清单!$P$12:$P$573)</f>
        <v>#VALUE!</v>
      </c>
    </row>
    <row r="151" s="336" customFormat="1" ht="24" spans="1:8">
      <c r="A151" s="341" t="s">
        <v>1120</v>
      </c>
      <c r="B151" s="341" t="s">
        <v>74</v>
      </c>
      <c r="C151" s="341" t="s">
        <v>1116</v>
      </c>
      <c r="D151" s="341" t="s">
        <v>1097</v>
      </c>
      <c r="E151" s="341" t="s">
        <v>1117</v>
      </c>
      <c r="F151" s="344" t="s">
        <v>1021</v>
      </c>
      <c r="G151" s="345">
        <v>485</v>
      </c>
      <c r="H151" s="346" t="e">
        <f>SUMIF([2]报价结算清单!$E$12:$E$573,A151,[2]报价结算清单!$P$12:$P$573)</f>
        <v>#VALUE!</v>
      </c>
    </row>
    <row r="152" s="336" customFormat="1" ht="24" spans="1:8">
      <c r="A152" s="341" t="s">
        <v>1121</v>
      </c>
      <c r="B152" s="341" t="s">
        <v>74</v>
      </c>
      <c r="C152" s="341" t="s">
        <v>1116</v>
      </c>
      <c r="D152" s="341" t="s">
        <v>1099</v>
      </c>
      <c r="E152" s="341" t="s">
        <v>1122</v>
      </c>
      <c r="F152" s="344" t="s">
        <v>1021</v>
      </c>
      <c r="G152" s="345">
        <v>373</v>
      </c>
      <c r="H152" s="346" t="e">
        <f>SUMIF([2]报价结算清单!$E$12:$E$573,A152,[2]报价结算清单!$P$12:$P$573)</f>
        <v>#VALUE!</v>
      </c>
    </row>
    <row r="153" s="336" customFormat="1" ht="24" spans="1:8">
      <c r="A153" s="341" t="s">
        <v>1123</v>
      </c>
      <c r="B153" s="341" t="s">
        <v>74</v>
      </c>
      <c r="C153" s="341" t="s">
        <v>1116</v>
      </c>
      <c r="D153" s="341" t="s">
        <v>1102</v>
      </c>
      <c r="E153" s="341" t="s">
        <v>1122</v>
      </c>
      <c r="F153" s="344" t="s">
        <v>1021</v>
      </c>
      <c r="G153" s="345">
        <v>400</v>
      </c>
      <c r="H153" s="346" t="e">
        <f>SUMIF([2]报价结算清单!$E$12:$E$573,A153,[2]报价结算清单!$P$12:$P$573)</f>
        <v>#VALUE!</v>
      </c>
    </row>
    <row r="154" s="336" customFormat="1" ht="24" spans="1:8">
      <c r="A154" s="341" t="s">
        <v>1124</v>
      </c>
      <c r="B154" s="341" t="s">
        <v>74</v>
      </c>
      <c r="C154" s="341" t="s">
        <v>1116</v>
      </c>
      <c r="D154" s="341" t="s">
        <v>1104</v>
      </c>
      <c r="E154" s="341" t="s">
        <v>1122</v>
      </c>
      <c r="F154" s="344" t="s">
        <v>1021</v>
      </c>
      <c r="G154" s="345">
        <v>369</v>
      </c>
      <c r="H154" s="346" t="e">
        <f>SUMIF([2]报价结算清单!$E$12:$E$573,A154,[2]报价结算清单!$P$12:$P$573)</f>
        <v>#VALUE!</v>
      </c>
    </row>
    <row r="155" s="336" customFormat="1" ht="12.4" spans="1:8">
      <c r="A155" s="341" t="s">
        <v>1125</v>
      </c>
      <c r="B155" s="341" t="s">
        <v>74</v>
      </c>
      <c r="C155" s="341" t="s">
        <v>1126</v>
      </c>
      <c r="D155" s="341" t="s">
        <v>1127</v>
      </c>
      <c r="E155" s="341" t="s">
        <v>1128</v>
      </c>
      <c r="F155" s="344" t="s">
        <v>1129</v>
      </c>
      <c r="G155" s="345">
        <v>368</v>
      </c>
      <c r="H155" s="346" t="e">
        <f>SUMIF([2]报价结算清单!$E$12:$E$573,A155,[2]报价结算清单!$P$12:$P$573)</f>
        <v>#VALUE!</v>
      </c>
    </row>
    <row r="156" s="336" customFormat="1" ht="24" spans="1:8">
      <c r="A156" s="341" t="s">
        <v>1130</v>
      </c>
      <c r="B156" s="341" t="s">
        <v>74</v>
      </c>
      <c r="C156" s="341" t="s">
        <v>1131</v>
      </c>
      <c r="D156" s="341" t="s">
        <v>1132</v>
      </c>
      <c r="E156" s="341" t="s">
        <v>1133</v>
      </c>
      <c r="F156" s="344" t="s">
        <v>1021</v>
      </c>
      <c r="G156" s="345">
        <v>250</v>
      </c>
      <c r="H156" s="346" t="e">
        <f>SUMIF([2]报价结算清单!$E$12:$E$573,A156,[2]报价结算清单!$P$12:$P$573)</f>
        <v>#VALUE!</v>
      </c>
    </row>
    <row r="157" s="336" customFormat="1" ht="48" spans="1:8">
      <c r="A157" s="341" t="s">
        <v>1134</v>
      </c>
      <c r="B157" s="341" t="s">
        <v>74</v>
      </c>
      <c r="C157" s="341" t="s">
        <v>1135</v>
      </c>
      <c r="D157" s="341" t="s">
        <v>1136</v>
      </c>
      <c r="E157" s="341" t="s">
        <v>1137</v>
      </c>
      <c r="F157" s="344" t="s">
        <v>1021</v>
      </c>
      <c r="G157" s="347">
        <v>2500</v>
      </c>
      <c r="H157" s="346" t="e">
        <f>SUMIF([2]报价结算清单!$E$12:$E$573,A157,[2]报价结算清单!$P$12:$P$573)</f>
        <v>#VALUE!</v>
      </c>
    </row>
    <row r="158" s="336" customFormat="1" ht="48" spans="1:8">
      <c r="A158" s="341" t="s">
        <v>1138</v>
      </c>
      <c r="B158" s="341" t="s">
        <v>74</v>
      </c>
      <c r="C158" s="341" t="s">
        <v>1139</v>
      </c>
      <c r="D158" s="341" t="s">
        <v>1140</v>
      </c>
      <c r="E158" s="341" t="s">
        <v>1141</v>
      </c>
      <c r="F158" s="344" t="s">
        <v>862</v>
      </c>
      <c r="G158" s="345">
        <v>150</v>
      </c>
      <c r="H158" s="346" t="e">
        <f>SUMIF([2]报价结算清单!$E$12:$E$573,A158,[2]报价结算清单!$P$12:$P$573)</f>
        <v>#VALUE!</v>
      </c>
    </row>
    <row r="159" s="336" customFormat="1" ht="48" spans="1:8">
      <c r="A159" s="341" t="s">
        <v>1142</v>
      </c>
      <c r="B159" s="341" t="s">
        <v>74</v>
      </c>
      <c r="C159" s="341" t="s">
        <v>1139</v>
      </c>
      <c r="D159" s="341" t="s">
        <v>1143</v>
      </c>
      <c r="E159" s="341" t="s">
        <v>1141</v>
      </c>
      <c r="F159" s="344" t="s">
        <v>862</v>
      </c>
      <c r="G159" s="345">
        <v>150</v>
      </c>
      <c r="H159" s="346" t="e">
        <f>SUMIF([2]报价结算清单!$E$12:$E$573,A159,[2]报价结算清单!$P$12:$P$573)</f>
        <v>#VALUE!</v>
      </c>
    </row>
    <row r="160" s="336" customFormat="1" ht="60" spans="1:8">
      <c r="A160" s="341" t="s">
        <v>1144</v>
      </c>
      <c r="B160" s="341" t="s">
        <v>74</v>
      </c>
      <c r="C160" s="341" t="s">
        <v>1139</v>
      </c>
      <c r="D160" s="341" t="s">
        <v>1145</v>
      </c>
      <c r="E160" s="341" t="s">
        <v>1141</v>
      </c>
      <c r="F160" s="344" t="s">
        <v>862</v>
      </c>
      <c r="G160" s="345">
        <v>190</v>
      </c>
      <c r="H160" s="346" t="e">
        <f>SUMIF([2]报价结算清单!$E$12:$E$573,A160,[2]报价结算清单!$P$12:$P$573)</f>
        <v>#VALUE!</v>
      </c>
    </row>
    <row r="161" s="336" customFormat="1" ht="36" spans="1:8">
      <c r="A161" s="341" t="s">
        <v>1146</v>
      </c>
      <c r="B161" s="341" t="s">
        <v>74</v>
      </c>
      <c r="C161" s="341" t="s">
        <v>1147</v>
      </c>
      <c r="D161" s="341" t="s">
        <v>1148</v>
      </c>
      <c r="E161" s="341" t="s">
        <v>794</v>
      </c>
      <c r="F161" s="344" t="s">
        <v>1021</v>
      </c>
      <c r="G161" s="345">
        <v>51</v>
      </c>
      <c r="H161" s="346" t="e">
        <f>SUMIF([2]报价结算清单!$E$12:$E$573,A161,[2]报价结算清单!$P$12:$P$573)</f>
        <v>#VALUE!</v>
      </c>
    </row>
    <row r="162" s="336" customFormat="1" ht="36" spans="1:8">
      <c r="A162" s="341" t="s">
        <v>1149</v>
      </c>
      <c r="B162" s="341" t="s">
        <v>74</v>
      </c>
      <c r="C162" s="341" t="s">
        <v>1147</v>
      </c>
      <c r="D162" s="341" t="s">
        <v>1150</v>
      </c>
      <c r="E162" s="341" t="s">
        <v>1151</v>
      </c>
      <c r="F162" s="344" t="s">
        <v>1021</v>
      </c>
      <c r="G162" s="345">
        <v>200</v>
      </c>
      <c r="H162" s="346" t="e">
        <f>SUMIF([2]报价结算清单!$E$12:$E$573,A162,[2]报价结算清单!$P$12:$P$573)</f>
        <v>#VALUE!</v>
      </c>
    </row>
    <row r="163" s="336" customFormat="1" ht="12.4" spans="1:8">
      <c r="A163" s="341" t="s">
        <v>1152</v>
      </c>
      <c r="B163" s="341" t="s">
        <v>75</v>
      </c>
      <c r="C163" s="341" t="s">
        <v>1153</v>
      </c>
      <c r="D163" s="341" t="s">
        <v>1154</v>
      </c>
      <c r="E163" s="341" t="s">
        <v>1155</v>
      </c>
      <c r="F163" s="344" t="s">
        <v>464</v>
      </c>
      <c r="G163" s="345">
        <v>200</v>
      </c>
      <c r="H163" s="346" t="e">
        <f>SUMIF([2]报价结算清单!$E$12:$E$573,A163,[2]报价结算清单!$P$12:$P$573)</f>
        <v>#VALUE!</v>
      </c>
    </row>
    <row r="164" s="336" customFormat="1" ht="12.4" spans="1:8">
      <c r="A164" s="341" t="s">
        <v>1156</v>
      </c>
      <c r="B164" s="341" t="s">
        <v>75</v>
      </c>
      <c r="C164" s="341" t="s">
        <v>1153</v>
      </c>
      <c r="D164" s="341" t="s">
        <v>1157</v>
      </c>
      <c r="E164" s="341" t="s">
        <v>1158</v>
      </c>
      <c r="F164" s="344" t="s">
        <v>464</v>
      </c>
      <c r="G164" s="345">
        <v>120</v>
      </c>
      <c r="H164" s="346" t="e">
        <f>SUMIF([2]报价结算清单!$E$12:$E$573,A164,[2]报价结算清单!$P$12:$P$573)</f>
        <v>#VALUE!</v>
      </c>
    </row>
    <row r="165" s="336" customFormat="1" ht="24" spans="1:8">
      <c r="A165" s="341" t="s">
        <v>1159</v>
      </c>
      <c r="B165" s="341" t="s">
        <v>75</v>
      </c>
      <c r="C165" s="341" t="s">
        <v>1153</v>
      </c>
      <c r="D165" s="341" t="s">
        <v>1160</v>
      </c>
      <c r="E165" s="341" t="s">
        <v>1161</v>
      </c>
      <c r="F165" s="344" t="s">
        <v>1021</v>
      </c>
      <c r="G165" s="347">
        <v>550</v>
      </c>
      <c r="H165" s="346" t="e">
        <f>SUMIF([2]报价结算清单!$E$12:$E$573,A165,[2]报价结算清单!$P$12:$P$573)</f>
        <v>#VALUE!</v>
      </c>
    </row>
    <row r="166" s="336" customFormat="1" ht="24" spans="1:8">
      <c r="A166" s="341" t="s">
        <v>1162</v>
      </c>
      <c r="B166" s="341" t="s">
        <v>75</v>
      </c>
      <c r="C166" s="341" t="s">
        <v>1153</v>
      </c>
      <c r="D166" s="341" t="s">
        <v>1163</v>
      </c>
      <c r="E166" s="341" t="s">
        <v>1164</v>
      </c>
      <c r="F166" s="344" t="s">
        <v>1021</v>
      </c>
      <c r="G166" s="345">
        <v>697</v>
      </c>
      <c r="H166" s="346" t="e">
        <f>SUMIF([2]报价结算清单!$E$12:$E$573,A166,[2]报价结算清单!$P$12:$P$573)</f>
        <v>#VALUE!</v>
      </c>
    </row>
    <row r="167" s="336" customFormat="1" ht="24" spans="1:8">
      <c r="A167" s="341" t="s">
        <v>1165</v>
      </c>
      <c r="B167" s="341" t="s">
        <v>75</v>
      </c>
      <c r="C167" s="341" t="s">
        <v>1153</v>
      </c>
      <c r="D167" s="341" t="s">
        <v>1166</v>
      </c>
      <c r="E167" s="341" t="s">
        <v>1167</v>
      </c>
      <c r="F167" s="344" t="s">
        <v>1021</v>
      </c>
      <c r="G167" s="347">
        <v>550</v>
      </c>
      <c r="H167" s="346" t="e">
        <f>SUMIF([2]报价结算清单!$E$12:$E$573,A167,[2]报价结算清单!$P$12:$P$573)</f>
        <v>#VALUE!</v>
      </c>
    </row>
    <row r="168" s="336" customFormat="1" ht="24" spans="1:8">
      <c r="A168" s="341" t="s">
        <v>1168</v>
      </c>
      <c r="B168" s="341" t="s">
        <v>75</v>
      </c>
      <c r="C168" s="341" t="s">
        <v>1153</v>
      </c>
      <c r="D168" s="341" t="s">
        <v>1169</v>
      </c>
      <c r="E168" s="341" t="s">
        <v>1170</v>
      </c>
      <c r="F168" s="344" t="s">
        <v>1021</v>
      </c>
      <c r="G168" s="345">
        <v>290</v>
      </c>
      <c r="H168" s="346" t="e">
        <f>SUMIF([2]报价结算清单!$E$12:$E$573,A168,[2]报价结算清单!$P$12:$P$573)</f>
        <v>#VALUE!</v>
      </c>
    </row>
    <row r="169" s="336" customFormat="1" ht="24" spans="1:8">
      <c r="A169" s="341" t="s">
        <v>1171</v>
      </c>
      <c r="B169" s="341" t="s">
        <v>75</v>
      </c>
      <c r="C169" s="341" t="s">
        <v>1172</v>
      </c>
      <c r="D169" s="341" t="s">
        <v>1173</v>
      </c>
      <c r="E169" s="341" t="s">
        <v>1174</v>
      </c>
      <c r="F169" s="344" t="s">
        <v>1021</v>
      </c>
      <c r="G169" s="347">
        <v>600</v>
      </c>
      <c r="H169" s="346" t="e">
        <f>SUMIF([2]报价结算清单!$E$12:$E$573,A169,[2]报价结算清单!$P$12:$P$573)</f>
        <v>#VALUE!</v>
      </c>
    </row>
    <row r="170" s="336" customFormat="1" ht="12.4" spans="1:8">
      <c r="A170" s="341" t="s">
        <v>1175</v>
      </c>
      <c r="B170" s="341" t="s">
        <v>75</v>
      </c>
      <c r="C170" s="341" t="s">
        <v>1172</v>
      </c>
      <c r="D170" s="341" t="s">
        <v>1176</v>
      </c>
      <c r="E170" s="341" t="s">
        <v>1177</v>
      </c>
      <c r="F170" s="344" t="s">
        <v>1021</v>
      </c>
      <c r="G170" s="345">
        <v>120</v>
      </c>
      <c r="H170" s="346" t="e">
        <f>SUMIF([2]报价结算清单!$E$12:$E$573,A170,[2]报价结算清单!$P$12:$P$573)</f>
        <v>#VALUE!</v>
      </c>
    </row>
    <row r="171" s="336" customFormat="1" ht="12.4" spans="1:8">
      <c r="A171" s="341" t="s">
        <v>1178</v>
      </c>
      <c r="B171" s="341" t="s">
        <v>75</v>
      </c>
      <c r="C171" s="341" t="s">
        <v>1172</v>
      </c>
      <c r="D171" s="341" t="s">
        <v>1179</v>
      </c>
      <c r="E171" s="341" t="s">
        <v>794</v>
      </c>
      <c r="F171" s="344" t="s">
        <v>1021</v>
      </c>
      <c r="G171" s="345">
        <v>150</v>
      </c>
      <c r="H171" s="346" t="e">
        <f>SUMIF([2]报价结算清单!$E$12:$E$573,A171,[2]报价结算清单!$P$12:$P$573)</f>
        <v>#VALUE!</v>
      </c>
    </row>
    <row r="172" s="336" customFormat="1" ht="12.4" spans="1:8">
      <c r="A172" s="341" t="s">
        <v>1180</v>
      </c>
      <c r="B172" s="341" t="s">
        <v>75</v>
      </c>
      <c r="C172" s="341" t="s">
        <v>1172</v>
      </c>
      <c r="D172" s="341" t="s">
        <v>1181</v>
      </c>
      <c r="E172" s="341" t="s">
        <v>1182</v>
      </c>
      <c r="F172" s="344" t="s">
        <v>1021</v>
      </c>
      <c r="G172" s="345">
        <v>120</v>
      </c>
      <c r="H172" s="346" t="e">
        <f>SUMIF([2]报价结算清单!$E$12:$E$573,A172,[2]报价结算清单!$P$12:$P$573)</f>
        <v>#VALUE!</v>
      </c>
    </row>
    <row r="173" s="336" customFormat="1" ht="24" spans="1:8">
      <c r="A173" s="341" t="s">
        <v>1183</v>
      </c>
      <c r="B173" s="341" t="s">
        <v>75</v>
      </c>
      <c r="C173" s="341" t="s">
        <v>1184</v>
      </c>
      <c r="D173" s="341" t="s">
        <v>1185</v>
      </c>
      <c r="E173" s="341" t="s">
        <v>1186</v>
      </c>
      <c r="F173" s="344" t="s">
        <v>1021</v>
      </c>
      <c r="G173" s="345">
        <v>1800</v>
      </c>
      <c r="H173" s="346" t="e">
        <f>SUMIF([2]报价结算清单!$E$12:$E$573,A173,[2]报价结算清单!$P$12:$P$573)</f>
        <v>#VALUE!</v>
      </c>
    </row>
    <row r="174" s="336" customFormat="1" ht="24" spans="1:8">
      <c r="A174" s="341" t="s">
        <v>1187</v>
      </c>
      <c r="B174" s="341" t="s">
        <v>75</v>
      </c>
      <c r="C174" s="341" t="s">
        <v>1184</v>
      </c>
      <c r="D174" s="341" t="s">
        <v>1185</v>
      </c>
      <c r="E174" s="341" t="s">
        <v>1188</v>
      </c>
      <c r="F174" s="344" t="s">
        <v>1021</v>
      </c>
      <c r="G174" s="347">
        <v>2000</v>
      </c>
      <c r="H174" s="346" t="e">
        <f>SUMIF([2]报价结算清单!$E$12:$E$573,A174,[2]报价结算清单!$P$12:$P$573)</f>
        <v>#VALUE!</v>
      </c>
    </row>
    <row r="175" s="336" customFormat="1" ht="24" spans="1:8">
      <c r="A175" s="341" t="s">
        <v>1189</v>
      </c>
      <c r="B175" s="341" t="s">
        <v>75</v>
      </c>
      <c r="C175" s="341" t="s">
        <v>1184</v>
      </c>
      <c r="D175" s="341" t="s">
        <v>1190</v>
      </c>
      <c r="E175" s="341" t="s">
        <v>1191</v>
      </c>
      <c r="F175" s="344" t="s">
        <v>1021</v>
      </c>
      <c r="G175" s="345">
        <v>950</v>
      </c>
      <c r="H175" s="346" t="e">
        <f>SUMIF([2]报价结算清单!$E$12:$E$573,A175,[2]报价结算清单!$P$12:$P$573)</f>
        <v>#VALUE!</v>
      </c>
    </row>
    <row r="176" s="336" customFormat="1" ht="24" spans="1:8">
      <c r="A176" s="341" t="s">
        <v>1192</v>
      </c>
      <c r="B176" s="341" t="s">
        <v>75</v>
      </c>
      <c r="C176" s="341" t="s">
        <v>1184</v>
      </c>
      <c r="D176" s="341" t="s">
        <v>1193</v>
      </c>
      <c r="E176" s="341" t="s">
        <v>794</v>
      </c>
      <c r="F176" s="344" t="s">
        <v>1021</v>
      </c>
      <c r="G176" s="345">
        <v>100</v>
      </c>
      <c r="H176" s="346" t="e">
        <f>SUMIF([2]报价结算清单!$E$12:$E$573,A176,[2]报价结算清单!$P$12:$P$573)</f>
        <v>#VALUE!</v>
      </c>
    </row>
    <row r="177" s="336" customFormat="1" ht="24" spans="1:8">
      <c r="A177" s="341" t="s">
        <v>1194</v>
      </c>
      <c r="B177" s="341" t="s">
        <v>75</v>
      </c>
      <c r="C177" s="341" t="s">
        <v>1184</v>
      </c>
      <c r="D177" s="341" t="s">
        <v>1195</v>
      </c>
      <c r="E177" s="341" t="s">
        <v>1196</v>
      </c>
      <c r="F177" s="344" t="s">
        <v>1021</v>
      </c>
      <c r="G177" s="347">
        <v>400</v>
      </c>
      <c r="H177" s="346" t="e">
        <f>SUMIF([2]报价结算清单!$E$12:$E$573,A177,[2]报价结算清单!$P$12:$P$573)</f>
        <v>#VALUE!</v>
      </c>
    </row>
    <row r="178" s="336" customFormat="1" ht="24" spans="1:8">
      <c r="A178" s="341" t="s">
        <v>1197</v>
      </c>
      <c r="B178" s="341" t="s">
        <v>75</v>
      </c>
      <c r="C178" s="341" t="s">
        <v>1184</v>
      </c>
      <c r="D178" s="341" t="s">
        <v>1198</v>
      </c>
      <c r="E178" s="341" t="s">
        <v>1199</v>
      </c>
      <c r="F178" s="344" t="s">
        <v>1021</v>
      </c>
      <c r="G178" s="345">
        <v>200</v>
      </c>
      <c r="H178" s="346" t="e">
        <f>SUMIF([2]报价结算清单!$E$12:$E$573,A178,[2]报价结算清单!$P$12:$P$573)</f>
        <v>#VALUE!</v>
      </c>
    </row>
    <row r="179" s="336" customFormat="1" ht="24" spans="1:8">
      <c r="A179" s="341" t="s">
        <v>1200</v>
      </c>
      <c r="B179" s="341" t="s">
        <v>1201</v>
      </c>
      <c r="C179" s="341" t="s">
        <v>1202</v>
      </c>
      <c r="D179" s="341" t="s">
        <v>1203</v>
      </c>
      <c r="E179" s="341" t="s">
        <v>794</v>
      </c>
      <c r="F179" s="344" t="s">
        <v>761</v>
      </c>
      <c r="G179" s="345">
        <v>121</v>
      </c>
      <c r="H179" s="346" t="e">
        <f>SUMIF([2]报价结算清单!$E$12:$E$573,A179,[2]报价结算清单!$P$12:$P$573)</f>
        <v>#VALUE!</v>
      </c>
    </row>
    <row r="180" s="336" customFormat="1" ht="24" spans="1:8">
      <c r="A180" s="341" t="s">
        <v>1204</v>
      </c>
      <c r="B180" s="341" t="s">
        <v>1201</v>
      </c>
      <c r="C180" s="341" t="s">
        <v>1202</v>
      </c>
      <c r="D180" s="341" t="s">
        <v>1205</v>
      </c>
      <c r="E180" s="341" t="s">
        <v>794</v>
      </c>
      <c r="F180" s="344" t="s">
        <v>761</v>
      </c>
      <c r="G180" s="345">
        <v>92</v>
      </c>
      <c r="H180" s="346" t="e">
        <f>SUMIF([2]报价结算清单!$E$12:$E$573,A180,[2]报价结算清单!$P$12:$P$573)</f>
        <v>#VALUE!</v>
      </c>
    </row>
    <row r="181" s="336" customFormat="1" ht="24" spans="1:8">
      <c r="A181" s="341" t="s">
        <v>1206</v>
      </c>
      <c r="B181" s="341" t="s">
        <v>1201</v>
      </c>
      <c r="C181" s="341" t="s">
        <v>1202</v>
      </c>
      <c r="D181" s="341" t="s">
        <v>1207</v>
      </c>
      <c r="E181" s="341" t="s">
        <v>794</v>
      </c>
      <c r="F181" s="344" t="s">
        <v>761</v>
      </c>
      <c r="G181" s="345">
        <v>60</v>
      </c>
      <c r="H181" s="346" t="e">
        <f>SUMIF([2]报价结算清单!$E$12:$E$573,A181,[2]报价结算清单!$P$12:$P$573)</f>
        <v>#VALUE!</v>
      </c>
    </row>
    <row r="182" s="336" customFormat="1" ht="12.4" spans="1:8">
      <c r="A182" s="341" t="s">
        <v>1208</v>
      </c>
      <c r="B182" s="341" t="s">
        <v>1209</v>
      </c>
      <c r="C182" s="341" t="s">
        <v>1210</v>
      </c>
      <c r="D182" s="341" t="s">
        <v>1211</v>
      </c>
      <c r="E182" s="341" t="s">
        <v>794</v>
      </c>
      <c r="F182" s="344" t="s">
        <v>1021</v>
      </c>
      <c r="G182" s="345">
        <v>873</v>
      </c>
      <c r="H182" s="346" t="e">
        <f>SUMIF([2]报价结算清单!$E$12:$E$573,A182,[2]报价结算清单!$P$12:$P$573)</f>
        <v>#VALUE!</v>
      </c>
    </row>
    <row r="183" s="336" customFormat="1" ht="12.4" spans="1:8">
      <c r="A183" s="341" t="s">
        <v>1212</v>
      </c>
      <c r="B183" s="341" t="s">
        <v>1209</v>
      </c>
      <c r="C183" s="341" t="s">
        <v>1210</v>
      </c>
      <c r="D183" s="341" t="s">
        <v>1213</v>
      </c>
      <c r="E183" s="341" t="s">
        <v>794</v>
      </c>
      <c r="F183" s="344" t="s">
        <v>1021</v>
      </c>
      <c r="G183" s="345">
        <v>1100</v>
      </c>
      <c r="H183" s="346" t="e">
        <f>SUMIF([2]报价结算清单!$E$12:$E$573,A183,[2]报价结算清单!$P$12:$P$573)</f>
        <v>#VALUE!</v>
      </c>
    </row>
    <row r="184" s="336" customFormat="1" ht="12.4" spans="1:8">
      <c r="A184" s="341" t="s">
        <v>1214</v>
      </c>
      <c r="B184" s="341" t="s">
        <v>1209</v>
      </c>
      <c r="C184" s="341" t="s">
        <v>1210</v>
      </c>
      <c r="D184" s="341" t="s">
        <v>1215</v>
      </c>
      <c r="E184" s="341" t="s">
        <v>794</v>
      </c>
      <c r="F184" s="344" t="s">
        <v>1021</v>
      </c>
      <c r="G184" s="345">
        <v>220</v>
      </c>
      <c r="H184" s="346" t="e">
        <f>SUMIF([2]报价结算清单!$E$12:$E$573,A184,[2]报价结算清单!$P$12:$P$573)</f>
        <v>#VALUE!</v>
      </c>
    </row>
    <row r="185" s="336" customFormat="1" ht="12.4" spans="1:8">
      <c r="A185" s="341" t="s">
        <v>1216</v>
      </c>
      <c r="B185" s="341" t="s">
        <v>1209</v>
      </c>
      <c r="C185" s="341" t="s">
        <v>1210</v>
      </c>
      <c r="D185" s="341" t="s">
        <v>1217</v>
      </c>
      <c r="E185" s="341" t="s">
        <v>794</v>
      </c>
      <c r="F185" s="344" t="s">
        <v>1021</v>
      </c>
      <c r="G185" s="345">
        <v>500</v>
      </c>
      <c r="H185" s="346" t="e">
        <f>SUMIF([2]报价结算清单!$E$12:$E$573,A185,[2]报价结算清单!$P$12:$P$573)</f>
        <v>#VALUE!</v>
      </c>
    </row>
    <row r="186" s="336" customFormat="1" ht="12.4" spans="1:8">
      <c r="A186" s="341" t="s">
        <v>1218</v>
      </c>
      <c r="B186" s="341" t="s">
        <v>1209</v>
      </c>
      <c r="C186" s="341" t="s">
        <v>1219</v>
      </c>
      <c r="D186" s="341" t="s">
        <v>1220</v>
      </c>
      <c r="E186" s="341" t="s">
        <v>794</v>
      </c>
      <c r="F186" s="344" t="s">
        <v>284</v>
      </c>
      <c r="G186" s="345">
        <v>300</v>
      </c>
      <c r="H186" s="346" t="e">
        <f>SUMIF([2]报价结算清单!$E$12:$E$573,A186,[2]报价结算清单!$P$12:$P$573)</f>
        <v>#VALUE!</v>
      </c>
    </row>
    <row r="187" s="336" customFormat="1" ht="12.4" spans="1:8">
      <c r="A187" s="341" t="s">
        <v>1221</v>
      </c>
      <c r="B187" s="341" t="s">
        <v>1209</v>
      </c>
      <c r="C187" s="341" t="s">
        <v>1219</v>
      </c>
      <c r="D187" s="341" t="s">
        <v>1222</v>
      </c>
      <c r="E187" s="341" t="s">
        <v>794</v>
      </c>
      <c r="F187" s="344" t="s">
        <v>349</v>
      </c>
      <c r="G187" s="345">
        <v>250</v>
      </c>
      <c r="H187" s="346" t="e">
        <f>SUMIF([2]报价结算清单!$E$12:$E$573,A187,[2]报价结算清单!$P$12:$P$573)</f>
        <v>#VALUE!</v>
      </c>
    </row>
    <row r="188" s="336" customFormat="1" ht="24" spans="1:8">
      <c r="A188" s="341" t="s">
        <v>1223</v>
      </c>
      <c r="B188" s="341" t="s">
        <v>1224</v>
      </c>
      <c r="C188" s="341" t="s">
        <v>1225</v>
      </c>
      <c r="D188" s="341" t="s">
        <v>1226</v>
      </c>
      <c r="E188" s="341" t="s">
        <v>794</v>
      </c>
      <c r="F188" s="344" t="s">
        <v>1021</v>
      </c>
      <c r="G188" s="345">
        <v>1000</v>
      </c>
      <c r="H188" s="346" t="e">
        <f>SUMIF([2]报价结算清单!$E$12:$E$573,A188,[2]报价结算清单!$P$12:$P$573)</f>
        <v>#VALUE!</v>
      </c>
    </row>
    <row r="189" s="336" customFormat="1" ht="24" spans="1:8">
      <c r="A189" s="341" t="s">
        <v>1227</v>
      </c>
      <c r="B189" s="341" t="s">
        <v>1224</v>
      </c>
      <c r="C189" s="341" t="s">
        <v>1225</v>
      </c>
      <c r="D189" s="341" t="s">
        <v>1228</v>
      </c>
      <c r="E189" s="341" t="s">
        <v>794</v>
      </c>
      <c r="F189" s="344" t="s">
        <v>284</v>
      </c>
      <c r="G189" s="345">
        <v>100</v>
      </c>
      <c r="H189" s="346" t="e">
        <f>SUMIF([2]报价结算清单!$E$12:$E$573,A189,[2]报价结算清单!$P$12:$P$573)</f>
        <v>#VALUE!</v>
      </c>
    </row>
    <row r="190" s="336" customFormat="1" ht="24" spans="1:8">
      <c r="A190" s="341" t="s">
        <v>1229</v>
      </c>
      <c r="B190" s="341" t="s">
        <v>1224</v>
      </c>
      <c r="C190" s="341" t="s">
        <v>1230</v>
      </c>
      <c r="D190" s="341" t="s">
        <v>1231</v>
      </c>
      <c r="E190" s="341" t="s">
        <v>1232</v>
      </c>
      <c r="F190" s="344" t="s">
        <v>284</v>
      </c>
      <c r="G190" s="345">
        <v>150</v>
      </c>
      <c r="H190" s="346" t="e">
        <f>SUMIF([2]报价结算清单!$E$12:$E$573,A190,[2]报价结算清单!$P$12:$P$573)</f>
        <v>#VALUE!</v>
      </c>
    </row>
    <row r="191" s="336" customFormat="1" ht="24" spans="1:8">
      <c r="A191" s="341" t="s">
        <v>1233</v>
      </c>
      <c r="B191" s="341" t="s">
        <v>1234</v>
      </c>
      <c r="C191" s="341" t="s">
        <v>1235</v>
      </c>
      <c r="D191" s="341" t="s">
        <v>1235</v>
      </c>
      <c r="E191" s="341" t="s">
        <v>794</v>
      </c>
      <c r="F191" s="344" t="s">
        <v>349</v>
      </c>
      <c r="G191" s="345">
        <v>150</v>
      </c>
      <c r="H191" s="346" t="e">
        <f>SUMIF([2]报价结算清单!$E$12:$E$573,A191,[2]报价结算清单!$P$12:$P$573)</f>
        <v>#VALUE!</v>
      </c>
    </row>
    <row r="192" s="336" customFormat="1" ht="12.4" spans="1:8">
      <c r="A192" s="341" t="s">
        <v>1236</v>
      </c>
      <c r="B192" s="341" t="s">
        <v>1237</v>
      </c>
      <c r="C192" s="341" t="s">
        <v>1238</v>
      </c>
      <c r="D192" s="341" t="s">
        <v>1239</v>
      </c>
      <c r="E192" s="341" t="s">
        <v>794</v>
      </c>
      <c r="F192" s="344" t="s">
        <v>1240</v>
      </c>
      <c r="G192" s="345">
        <v>600</v>
      </c>
      <c r="H192" s="346" t="e">
        <f>SUMIF([2]报价结算清单!$E$12:$E$573,A192,[2]报价结算清单!$P$12:$P$573)</f>
        <v>#VALUE!</v>
      </c>
    </row>
    <row r="193" s="336" customFormat="1" ht="12.4" spans="1:8">
      <c r="A193" s="341" t="s">
        <v>1241</v>
      </c>
      <c r="B193" s="341" t="s">
        <v>1237</v>
      </c>
      <c r="C193" s="341" t="s">
        <v>1238</v>
      </c>
      <c r="D193" s="341" t="s">
        <v>1242</v>
      </c>
      <c r="E193" s="341" t="s">
        <v>1243</v>
      </c>
      <c r="F193" s="344" t="s">
        <v>1240</v>
      </c>
      <c r="G193" s="345">
        <v>1800</v>
      </c>
      <c r="H193" s="346" t="e">
        <f>SUMIF([2]报价结算清单!$E$12:$E$573,A193,[2]报价结算清单!$P$12:$P$573)</f>
        <v>#VALUE!</v>
      </c>
    </row>
    <row r="194" s="336" customFormat="1" ht="24" spans="1:8">
      <c r="A194" s="341" t="s">
        <v>1244</v>
      </c>
      <c r="B194" s="341" t="s">
        <v>1237</v>
      </c>
      <c r="C194" s="341" t="s">
        <v>1245</v>
      </c>
      <c r="D194" s="341" t="s">
        <v>1246</v>
      </c>
      <c r="E194" s="341" t="s">
        <v>1247</v>
      </c>
      <c r="F194" s="344" t="s">
        <v>1248</v>
      </c>
      <c r="G194" s="347">
        <v>1200</v>
      </c>
      <c r="H194" s="346" t="e">
        <f>SUMIF([2]报价结算清单!$E$12:$E$573,A194,[2]报价结算清单!$P$12:$P$573)</f>
        <v>#VALUE!</v>
      </c>
    </row>
    <row r="195" s="336" customFormat="1" ht="12.4" spans="1:8">
      <c r="A195" s="341" t="s">
        <v>1249</v>
      </c>
      <c r="B195" s="341" t="s">
        <v>1237</v>
      </c>
      <c r="C195" s="341" t="s">
        <v>1250</v>
      </c>
      <c r="D195" s="341" t="s">
        <v>1251</v>
      </c>
      <c r="E195" s="341" t="s">
        <v>1252</v>
      </c>
      <c r="F195" s="344" t="s">
        <v>1240</v>
      </c>
      <c r="G195" s="351">
        <v>2000</v>
      </c>
      <c r="H195" s="346" t="e">
        <f>SUMIF([2]报价结算清单!$E$12:$E$573,A195,[2]报价结算清单!$P$12:$P$573)</f>
        <v>#VALUE!</v>
      </c>
    </row>
    <row r="196" s="336" customFormat="1" ht="24" spans="1:8">
      <c r="A196" s="341" t="s">
        <v>1253</v>
      </c>
      <c r="B196" s="341" t="s">
        <v>1237</v>
      </c>
      <c r="C196" s="341" t="s">
        <v>1250</v>
      </c>
      <c r="D196" s="341" t="s">
        <v>1251</v>
      </c>
      <c r="E196" s="341" t="s">
        <v>1254</v>
      </c>
      <c r="F196" s="344" t="s">
        <v>1240</v>
      </c>
      <c r="G196" s="351">
        <v>1500</v>
      </c>
      <c r="H196" s="346" t="e">
        <f>SUMIF([2]报价结算清单!$E$12:$E$573,A196,[2]报价结算清单!$P$12:$P$573)</f>
        <v>#VALUE!</v>
      </c>
    </row>
    <row r="197" s="336" customFormat="1" ht="12.4" spans="1:8">
      <c r="A197" s="341" t="s">
        <v>1255</v>
      </c>
      <c r="B197" s="341" t="s">
        <v>1237</v>
      </c>
      <c r="C197" s="341" t="s">
        <v>1250</v>
      </c>
      <c r="D197" s="341" t="s">
        <v>1251</v>
      </c>
      <c r="E197" s="341" t="s">
        <v>1256</v>
      </c>
      <c r="F197" s="344" t="s">
        <v>1240</v>
      </c>
      <c r="G197" s="351">
        <v>2500</v>
      </c>
      <c r="H197" s="346" t="e">
        <f>SUMIF([2]报价结算清单!$E$12:$E$573,A197,[2]报价结算清单!$P$12:$P$573)</f>
        <v>#VALUE!</v>
      </c>
    </row>
    <row r="198" s="336" customFormat="1" spans="1:8">
      <c r="A198" s="348"/>
      <c r="B198" s="349"/>
      <c r="C198" s="349"/>
      <c r="D198" s="349"/>
      <c r="E198" s="349"/>
      <c r="F198" s="349"/>
      <c r="G198" s="349"/>
      <c r="H198" s="350"/>
    </row>
    <row r="199" s="336" customFormat="1" ht="12.4" spans="1:8">
      <c r="A199" s="341" t="s">
        <v>1257</v>
      </c>
      <c r="B199" s="341" t="s">
        <v>1258</v>
      </c>
      <c r="C199" s="341" t="s">
        <v>1259</v>
      </c>
      <c r="D199" s="341" t="s">
        <v>1260</v>
      </c>
      <c r="E199" s="341" t="s">
        <v>1261</v>
      </c>
      <c r="F199" s="344" t="s">
        <v>1262</v>
      </c>
      <c r="G199" s="345">
        <v>2000</v>
      </c>
      <c r="H199" s="346" t="e">
        <f>SUMIF([2]报价结算清单!$E$12:$E$573,A199,[2]报价结算清单!$P$12:$P$573)</f>
        <v>#VALUE!</v>
      </c>
    </row>
    <row r="200" s="336" customFormat="1" ht="24" spans="1:8">
      <c r="A200" s="341" t="s">
        <v>1263</v>
      </c>
      <c r="B200" s="341" t="s">
        <v>1264</v>
      </c>
      <c r="C200" s="341" t="s">
        <v>1265</v>
      </c>
      <c r="D200" s="341" t="s">
        <v>1266</v>
      </c>
      <c r="E200" s="341" t="s">
        <v>1267</v>
      </c>
      <c r="F200" s="344" t="s">
        <v>1268</v>
      </c>
      <c r="G200" s="345">
        <v>260</v>
      </c>
      <c r="H200" s="346" t="e">
        <f>SUMIF([2]报价结算清单!$E$12:$E$573,A200,[2]报价结算清单!$P$12:$P$573)</f>
        <v>#VALUE!</v>
      </c>
    </row>
    <row r="201" s="336" customFormat="1" ht="24" spans="1:8">
      <c r="A201" s="341" t="s">
        <v>1269</v>
      </c>
      <c r="B201" s="341" t="s">
        <v>1264</v>
      </c>
      <c r="C201" s="341" t="s">
        <v>1265</v>
      </c>
      <c r="D201" s="341" t="s">
        <v>1270</v>
      </c>
      <c r="E201" s="341" t="s">
        <v>1271</v>
      </c>
      <c r="F201" s="344" t="s">
        <v>1272</v>
      </c>
      <c r="G201" s="345">
        <v>3000</v>
      </c>
      <c r="H201" s="346" t="e">
        <f>SUMIF([2]报价结算清单!$E$12:$E$573,A201,[2]报价结算清单!$P$12:$P$573)</f>
        <v>#VALUE!</v>
      </c>
    </row>
    <row r="202" s="336" customFormat="1" ht="48" spans="1:8">
      <c r="A202" s="341" t="s">
        <v>1273</v>
      </c>
      <c r="B202" s="341" t="s">
        <v>1274</v>
      </c>
      <c r="C202" s="341" t="s">
        <v>1275</v>
      </c>
      <c r="D202" s="341" t="s">
        <v>1276</v>
      </c>
      <c r="E202" s="341" t="s">
        <v>1277</v>
      </c>
      <c r="F202" s="344" t="s">
        <v>1262</v>
      </c>
      <c r="G202" s="347">
        <v>3500</v>
      </c>
      <c r="H202" s="346" t="e">
        <f>SUMIF([2]报价结算清单!$E$12:$E$573,A202,[2]报价结算清单!$P$12:$P$573)</f>
        <v>#VALUE!</v>
      </c>
    </row>
    <row r="203" s="336" customFormat="1" ht="36" spans="1:8">
      <c r="A203" s="341" t="s">
        <v>1278</v>
      </c>
      <c r="B203" s="341" t="s">
        <v>1274</v>
      </c>
      <c r="C203" s="341" t="s">
        <v>1279</v>
      </c>
      <c r="D203" s="341" t="s">
        <v>1280</v>
      </c>
      <c r="E203" s="341" t="s">
        <v>1281</v>
      </c>
      <c r="F203" s="344" t="s">
        <v>1262</v>
      </c>
      <c r="G203" s="347">
        <v>3500</v>
      </c>
      <c r="H203" s="346" t="e">
        <f>SUMIF([2]报价结算清单!$E$12:$E$573,A203,[2]报价结算清单!$P$12:$P$573)</f>
        <v>#VALUE!</v>
      </c>
    </row>
    <row r="204" s="336" customFormat="1" ht="48" spans="1:8">
      <c r="A204" s="341" t="s">
        <v>1282</v>
      </c>
      <c r="B204" s="341" t="s">
        <v>1274</v>
      </c>
      <c r="C204" s="341" t="s">
        <v>1279</v>
      </c>
      <c r="D204" s="341" t="s">
        <v>1283</v>
      </c>
      <c r="E204" s="341" t="s">
        <v>1277</v>
      </c>
      <c r="F204" s="344" t="s">
        <v>1262</v>
      </c>
      <c r="G204" s="345">
        <v>2300</v>
      </c>
      <c r="H204" s="346" t="e">
        <f>SUMIF([2]报价结算清单!$E$12:$E$573,A204,[2]报价结算清单!$P$12:$P$573)</f>
        <v>#VALUE!</v>
      </c>
    </row>
    <row r="205" s="336" customFormat="1" ht="36" spans="1:8">
      <c r="A205" s="341" t="s">
        <v>1284</v>
      </c>
      <c r="B205" s="341" t="s">
        <v>1274</v>
      </c>
      <c r="C205" s="341" t="s">
        <v>1274</v>
      </c>
      <c r="D205" s="341" t="s">
        <v>1285</v>
      </c>
      <c r="E205" s="341" t="s">
        <v>1286</v>
      </c>
      <c r="F205" s="344" t="s">
        <v>1262</v>
      </c>
      <c r="G205" s="345">
        <v>3500</v>
      </c>
      <c r="H205" s="346" t="e">
        <f>SUMIF([2]报价结算清单!$E$12:$E$573,A205,[2]报价结算清单!$P$12:$P$573)</f>
        <v>#VALUE!</v>
      </c>
    </row>
    <row r="206" s="336" customFormat="1" ht="24" spans="1:8">
      <c r="A206" s="341" t="s">
        <v>1287</v>
      </c>
      <c r="B206" s="341" t="s">
        <v>1274</v>
      </c>
      <c r="C206" s="341" t="s">
        <v>1288</v>
      </c>
      <c r="D206" s="341" t="s">
        <v>1289</v>
      </c>
      <c r="E206" s="341" t="s">
        <v>1290</v>
      </c>
      <c r="F206" s="344" t="s">
        <v>1262</v>
      </c>
      <c r="G206" s="345">
        <v>1500</v>
      </c>
      <c r="H206" s="346" t="e">
        <f>SUMIF([2]报价结算清单!$E$12:$E$573,A206,[2]报价结算清单!$P$12:$P$573)</f>
        <v>#VALUE!</v>
      </c>
    </row>
    <row r="207" s="336" customFormat="1" ht="36" spans="1:8">
      <c r="A207" s="341" t="s">
        <v>1291</v>
      </c>
      <c r="B207" s="341" t="s">
        <v>1274</v>
      </c>
      <c r="C207" s="341" t="s">
        <v>1288</v>
      </c>
      <c r="D207" s="341" t="s">
        <v>1292</v>
      </c>
      <c r="E207" s="341" t="s">
        <v>1293</v>
      </c>
      <c r="F207" s="344" t="s">
        <v>1262</v>
      </c>
      <c r="G207" s="345">
        <v>3495</v>
      </c>
      <c r="H207" s="346" t="e">
        <f>SUMIF([2]报价结算清单!$E$12:$E$573,A207,[2]报价结算清单!$P$12:$P$573)</f>
        <v>#VALUE!</v>
      </c>
    </row>
    <row r="208" s="336" customFormat="1" ht="12.4" spans="1:8">
      <c r="A208" s="341" t="s">
        <v>1294</v>
      </c>
      <c r="B208" s="341" t="s">
        <v>1274</v>
      </c>
      <c r="C208" s="341" t="s">
        <v>1288</v>
      </c>
      <c r="D208" s="341" t="s">
        <v>1295</v>
      </c>
      <c r="E208" s="341" t="s">
        <v>1296</v>
      </c>
      <c r="F208" s="344" t="s">
        <v>1297</v>
      </c>
      <c r="G208" s="345">
        <v>3500</v>
      </c>
      <c r="H208" s="346" t="e">
        <f>SUMIF([2]报价结算清单!$E$12:$E$573,A208,[2]报价结算清单!$P$12:$P$573)</f>
        <v>#VALUE!</v>
      </c>
    </row>
    <row r="209" s="336" customFormat="1" ht="24" spans="1:8">
      <c r="A209" s="341" t="s">
        <v>1298</v>
      </c>
      <c r="B209" s="341" t="s">
        <v>1299</v>
      </c>
      <c r="C209" s="341" t="s">
        <v>1300</v>
      </c>
      <c r="D209" s="341" t="s">
        <v>1301</v>
      </c>
      <c r="E209" s="341" t="s">
        <v>1302</v>
      </c>
      <c r="F209" s="344" t="s">
        <v>1262</v>
      </c>
      <c r="G209" s="345">
        <v>570</v>
      </c>
      <c r="H209" s="346" t="e">
        <f>SUMIF([2]报价结算清单!$E$12:$E$573,A209,[2]报价结算清单!$P$12:$P$573)</f>
        <v>#VALUE!</v>
      </c>
    </row>
    <row r="210" s="336" customFormat="1" ht="24" spans="1:8">
      <c r="A210" s="341" t="s">
        <v>1303</v>
      </c>
      <c r="B210" s="341" t="s">
        <v>1299</v>
      </c>
      <c r="C210" s="341" t="s">
        <v>1300</v>
      </c>
      <c r="D210" s="341" t="s">
        <v>1304</v>
      </c>
      <c r="E210" s="341" t="s">
        <v>1305</v>
      </c>
      <c r="F210" s="344" t="s">
        <v>1262</v>
      </c>
      <c r="G210" s="345">
        <v>600</v>
      </c>
      <c r="H210" s="346" t="e">
        <f>SUMIF([2]报价结算清单!$E$12:$E$573,A210,[2]报价结算清单!$P$12:$P$573)</f>
        <v>#VALUE!</v>
      </c>
    </row>
    <row r="211" s="336" customFormat="1" ht="36" spans="1:8">
      <c r="A211" s="341" t="s">
        <v>1306</v>
      </c>
      <c r="B211" s="341" t="s">
        <v>1299</v>
      </c>
      <c r="C211" s="341" t="s">
        <v>1307</v>
      </c>
      <c r="D211" s="341" t="s">
        <v>1308</v>
      </c>
      <c r="E211" s="341" t="s">
        <v>1309</v>
      </c>
      <c r="F211" s="344" t="s">
        <v>1262</v>
      </c>
      <c r="G211" s="345">
        <v>1722</v>
      </c>
      <c r="H211" s="346" t="e">
        <f>SUMIF([2]报价结算清单!$E$12:$E$573,A211,[2]报价结算清单!$P$12:$P$573)</f>
        <v>#VALUE!</v>
      </c>
    </row>
    <row r="212" s="336" customFormat="1" ht="12.4" spans="1:8">
      <c r="A212" s="341" t="s">
        <v>1310</v>
      </c>
      <c r="B212" s="341" t="s">
        <v>1311</v>
      </c>
      <c r="C212" s="341" t="s">
        <v>1311</v>
      </c>
      <c r="D212" s="341" t="s">
        <v>1312</v>
      </c>
      <c r="E212" s="341" t="s">
        <v>1313</v>
      </c>
      <c r="F212" s="344" t="s">
        <v>1314</v>
      </c>
      <c r="G212" s="345">
        <v>300</v>
      </c>
      <c r="H212" s="346" t="e">
        <f>SUMIF([2]报价结算清单!$E$12:$E$573,A212,[2]报价结算清单!$P$12:$P$573)</f>
        <v>#VALUE!</v>
      </c>
    </row>
    <row r="213" s="336" customFormat="1" ht="24" spans="1:8">
      <c r="A213" s="341" t="s">
        <v>1315</v>
      </c>
      <c r="B213" s="341" t="s">
        <v>1311</v>
      </c>
      <c r="C213" s="341" t="s">
        <v>1311</v>
      </c>
      <c r="D213" s="341" t="s">
        <v>1316</v>
      </c>
      <c r="E213" s="341" t="s">
        <v>1317</v>
      </c>
      <c r="F213" s="344" t="s">
        <v>1314</v>
      </c>
      <c r="G213" s="345">
        <v>500</v>
      </c>
      <c r="H213" s="346" t="e">
        <f>SUMIF([2]报价结算清单!$E$12:$E$573,A213,[2]报价结算清单!$P$12:$P$573)</f>
        <v>#VALUE!</v>
      </c>
    </row>
    <row r="214" s="336" customFormat="1" ht="12.4" spans="1:8">
      <c r="A214" s="341" t="s">
        <v>1318</v>
      </c>
      <c r="B214" s="341" t="s">
        <v>98</v>
      </c>
      <c r="C214" s="341" t="s">
        <v>1319</v>
      </c>
      <c r="D214" s="341" t="s">
        <v>1320</v>
      </c>
      <c r="E214" s="341" t="s">
        <v>1321</v>
      </c>
      <c r="F214" s="344" t="s">
        <v>1314</v>
      </c>
      <c r="G214" s="345">
        <v>187</v>
      </c>
      <c r="H214" s="346" t="e">
        <f>SUMIF([2]报价结算清单!$E$12:$E$573,A214,[2]报价结算清单!$P$12:$P$573)</f>
        <v>#VALUE!</v>
      </c>
    </row>
    <row r="215" s="336" customFormat="1" ht="24" spans="1:8">
      <c r="A215" s="341" t="s">
        <v>1322</v>
      </c>
      <c r="B215" s="341" t="s">
        <v>98</v>
      </c>
      <c r="C215" s="341" t="s">
        <v>1319</v>
      </c>
      <c r="D215" s="341" t="s">
        <v>1323</v>
      </c>
      <c r="E215" s="341" t="s">
        <v>1324</v>
      </c>
      <c r="F215" s="344" t="s">
        <v>1314</v>
      </c>
      <c r="G215" s="345">
        <v>421</v>
      </c>
      <c r="H215" s="346" t="e">
        <f>SUMIF([2]报价结算清单!$E$12:$E$573,A215,[2]报价结算清单!$P$12:$P$573)</f>
        <v>#VALUE!</v>
      </c>
    </row>
    <row r="216" s="336" customFormat="1" ht="24" spans="1:8">
      <c r="A216" s="341" t="s">
        <v>1325</v>
      </c>
      <c r="B216" s="341" t="s">
        <v>98</v>
      </c>
      <c r="C216" s="341" t="s">
        <v>1319</v>
      </c>
      <c r="D216" s="341" t="s">
        <v>1326</v>
      </c>
      <c r="E216" s="341" t="s">
        <v>1327</v>
      </c>
      <c r="F216" s="344" t="s">
        <v>1314</v>
      </c>
      <c r="G216" s="345">
        <v>700</v>
      </c>
      <c r="H216" s="346" t="e">
        <f>SUMIF([2]报价结算清单!$E$12:$E$573,A216,[2]报价结算清单!$P$12:$P$573)</f>
        <v>#VALUE!</v>
      </c>
    </row>
    <row r="217" s="336" customFormat="1" ht="12.4" spans="1:8">
      <c r="A217" s="341" t="s">
        <v>1328</v>
      </c>
      <c r="B217" s="341" t="s">
        <v>98</v>
      </c>
      <c r="C217" s="341" t="s">
        <v>1319</v>
      </c>
      <c r="D217" s="341" t="s">
        <v>1329</v>
      </c>
      <c r="E217" s="341" t="s">
        <v>794</v>
      </c>
      <c r="F217" s="344" t="s">
        <v>1240</v>
      </c>
      <c r="G217" s="345">
        <v>500</v>
      </c>
      <c r="H217" s="346" t="e">
        <f>SUMIF([2]报价结算清单!$E$12:$E$573,A217,[2]报价结算清单!$P$12:$P$573)</f>
        <v>#VALUE!</v>
      </c>
    </row>
    <row r="218" s="336" customFormat="1" ht="12.4" spans="1:8">
      <c r="A218" s="341" t="s">
        <v>1330</v>
      </c>
      <c r="B218" s="341" t="s">
        <v>98</v>
      </c>
      <c r="C218" s="341" t="s">
        <v>1319</v>
      </c>
      <c r="D218" s="341" t="s">
        <v>1331</v>
      </c>
      <c r="E218" s="341" t="s">
        <v>794</v>
      </c>
      <c r="F218" s="344" t="s">
        <v>1240</v>
      </c>
      <c r="G218" s="345">
        <v>1500</v>
      </c>
      <c r="H218" s="346" t="e">
        <f>SUMIF([2]报价结算清单!$E$12:$E$573,A218,[2]报价结算清单!$P$12:$P$573)</f>
        <v>#VALUE!</v>
      </c>
    </row>
    <row r="219" s="336" customFormat="1" ht="12.4" spans="1:8">
      <c r="A219" s="341" t="s">
        <v>1332</v>
      </c>
      <c r="B219" s="341" t="s">
        <v>98</v>
      </c>
      <c r="C219" s="341" t="s">
        <v>1319</v>
      </c>
      <c r="D219" s="341" t="s">
        <v>1333</v>
      </c>
      <c r="E219" s="341" t="s">
        <v>794</v>
      </c>
      <c r="F219" s="344" t="s">
        <v>1240</v>
      </c>
      <c r="G219" s="345">
        <v>2000</v>
      </c>
      <c r="H219" s="346" t="e">
        <f>SUMIF([2]报价结算清单!$E$12:$E$573,A219,[2]报价结算清单!$P$12:$P$573)</f>
        <v>#VALUE!</v>
      </c>
    </row>
    <row r="220" s="337" customFormat="1" ht="60" spans="1:8">
      <c r="A220" s="341" t="s">
        <v>1334</v>
      </c>
      <c r="B220" s="341" t="s">
        <v>98</v>
      </c>
      <c r="C220" s="341" t="s">
        <v>1319</v>
      </c>
      <c r="D220" s="341" t="s">
        <v>1335</v>
      </c>
      <c r="E220" s="341" t="s">
        <v>1336</v>
      </c>
      <c r="F220" s="344" t="s">
        <v>1314</v>
      </c>
      <c r="G220" s="345">
        <v>944</v>
      </c>
      <c r="H220" s="346" t="e">
        <f>SUMIF([2]报价结算清单!$E$12:$E$573,A220,[2]报价结算清单!$P$12:$P$573)</f>
        <v>#VALUE!</v>
      </c>
    </row>
    <row r="221" s="337" customFormat="1" ht="36" spans="1:8">
      <c r="A221" s="341" t="s">
        <v>1337</v>
      </c>
      <c r="B221" s="341" t="s">
        <v>98</v>
      </c>
      <c r="C221" s="341" t="s">
        <v>1319</v>
      </c>
      <c r="D221" s="341" t="s">
        <v>1338</v>
      </c>
      <c r="E221" s="341" t="s">
        <v>1339</v>
      </c>
      <c r="F221" s="344" t="s">
        <v>1314</v>
      </c>
      <c r="G221" s="345">
        <v>650</v>
      </c>
      <c r="H221" s="346" t="e">
        <f>SUMIF([2]报价结算清单!$E$12:$E$573,A221,[2]报价结算清单!$P$12:$P$573)</f>
        <v>#VALUE!</v>
      </c>
    </row>
    <row r="222" s="337" customFormat="1" ht="36" spans="1:8">
      <c r="A222" s="341" t="s">
        <v>1340</v>
      </c>
      <c r="B222" s="341" t="s">
        <v>98</v>
      </c>
      <c r="C222" s="341" t="s">
        <v>1319</v>
      </c>
      <c r="D222" s="341" t="s">
        <v>1341</v>
      </c>
      <c r="E222" s="341" t="s">
        <v>1339</v>
      </c>
      <c r="F222" s="344" t="s">
        <v>1314</v>
      </c>
      <c r="G222" s="345">
        <v>300</v>
      </c>
      <c r="H222" s="346" t="e">
        <f>SUMIF([2]报价结算清单!$E$12:$E$573,A222,[2]报价结算清单!$P$12:$P$573)</f>
        <v>#VALUE!</v>
      </c>
    </row>
    <row r="223" s="337" customFormat="1" ht="48" spans="1:8">
      <c r="A223" s="341" t="s">
        <v>1342</v>
      </c>
      <c r="B223" s="341" t="s">
        <v>98</v>
      </c>
      <c r="C223" s="341" t="s">
        <v>1343</v>
      </c>
      <c r="D223" s="341" t="s">
        <v>1344</v>
      </c>
      <c r="E223" s="341" t="s">
        <v>1345</v>
      </c>
      <c r="F223" s="344" t="s">
        <v>1314</v>
      </c>
      <c r="G223" s="345">
        <v>1500</v>
      </c>
      <c r="H223" s="346" t="e">
        <f>SUMIF([2]报价结算清单!$E$12:$E$573,A223,[2]报价结算清单!$P$12:$P$573)</f>
        <v>#VALUE!</v>
      </c>
    </row>
    <row r="224" s="337" customFormat="1" ht="36" spans="1:8">
      <c r="A224" s="341" t="s">
        <v>1346</v>
      </c>
      <c r="B224" s="341" t="s">
        <v>98</v>
      </c>
      <c r="C224" s="341" t="s">
        <v>1343</v>
      </c>
      <c r="D224" s="341" t="s">
        <v>1347</v>
      </c>
      <c r="E224" s="341" t="s">
        <v>1348</v>
      </c>
      <c r="F224" s="344" t="s">
        <v>1314</v>
      </c>
      <c r="G224" s="345">
        <v>2500</v>
      </c>
      <c r="H224" s="346" t="e">
        <f>SUMIF([2]报价结算清单!$E$12:$E$573,A224,[2]报价结算清单!$P$12:$P$573)</f>
        <v>#VALUE!</v>
      </c>
    </row>
    <row r="225" s="337" customFormat="1" ht="36" spans="1:8">
      <c r="A225" s="341" t="s">
        <v>1349</v>
      </c>
      <c r="B225" s="341" t="s">
        <v>98</v>
      </c>
      <c r="C225" s="341" t="s">
        <v>1343</v>
      </c>
      <c r="D225" s="341" t="s">
        <v>1350</v>
      </c>
      <c r="E225" s="341" t="s">
        <v>1351</v>
      </c>
      <c r="F225" s="344" t="s">
        <v>1352</v>
      </c>
      <c r="G225" s="345">
        <v>2152</v>
      </c>
      <c r="H225" s="346" t="e">
        <f>SUMIF([2]报价结算清单!$E$12:$E$573,A225,[2]报价结算清单!$P$12:$P$573)</f>
        <v>#VALUE!</v>
      </c>
    </row>
    <row r="226" s="337" customFormat="1" ht="36" spans="1:8">
      <c r="A226" s="341" t="s">
        <v>1353</v>
      </c>
      <c r="B226" s="341" t="s">
        <v>98</v>
      </c>
      <c r="C226" s="341" t="s">
        <v>1354</v>
      </c>
      <c r="D226" s="341" t="s">
        <v>1355</v>
      </c>
      <c r="E226" s="341" t="s">
        <v>1356</v>
      </c>
      <c r="F226" s="344" t="s">
        <v>1314</v>
      </c>
      <c r="G226" s="345">
        <v>1400</v>
      </c>
      <c r="H226" s="346" t="e">
        <f>SUMIF([2]报价结算清单!$E$12:$E$573,A226,[2]报价结算清单!$P$12:$P$573)</f>
        <v>#VALUE!</v>
      </c>
    </row>
    <row r="227" s="337" customFormat="1" ht="72" spans="1:8">
      <c r="A227" s="341" t="s">
        <v>1357</v>
      </c>
      <c r="B227" s="341" t="s">
        <v>98</v>
      </c>
      <c r="C227" s="341" t="s">
        <v>1354</v>
      </c>
      <c r="D227" s="341" t="s">
        <v>1358</v>
      </c>
      <c r="E227" s="341" t="s">
        <v>1359</v>
      </c>
      <c r="F227" s="344" t="s">
        <v>1360</v>
      </c>
      <c r="G227" s="345">
        <v>8500</v>
      </c>
      <c r="H227" s="346" t="e">
        <f>SUMIF([2]报价结算清单!$E$12:$E$573,A227,[2]报价结算清单!$P$12:$P$573)</f>
        <v>#VALUE!</v>
      </c>
    </row>
    <row r="228" s="336" customFormat="1" ht="72" spans="1:8">
      <c r="A228" s="341" t="s">
        <v>1361</v>
      </c>
      <c r="B228" s="341" t="s">
        <v>98</v>
      </c>
      <c r="C228" s="341" t="s">
        <v>1354</v>
      </c>
      <c r="D228" s="341" t="s">
        <v>1358</v>
      </c>
      <c r="E228" s="341" t="s">
        <v>1359</v>
      </c>
      <c r="F228" s="344" t="s">
        <v>1262</v>
      </c>
      <c r="G228" s="345">
        <v>10000</v>
      </c>
      <c r="H228" s="346" t="e">
        <f>SUMIF([2]报价结算清单!$E$12:$E$573,A228,[2]报价结算清单!$P$12:$P$573)</f>
        <v>#VALUE!</v>
      </c>
    </row>
    <row r="229" s="336" customFormat="1" ht="72" spans="1:8">
      <c r="A229" s="341" t="s">
        <v>1362</v>
      </c>
      <c r="B229" s="341" t="s">
        <v>98</v>
      </c>
      <c r="C229" s="341" t="s">
        <v>1354</v>
      </c>
      <c r="D229" s="341" t="s">
        <v>1358</v>
      </c>
      <c r="E229" s="341" t="s">
        <v>1363</v>
      </c>
      <c r="F229" s="344" t="s">
        <v>1360</v>
      </c>
      <c r="G229" s="345">
        <v>3800</v>
      </c>
      <c r="H229" s="346" t="e">
        <f>SUMIF([2]报价结算清单!$E$12:$E$573,A229,[2]报价结算清单!$P$12:$P$573)</f>
        <v>#VALUE!</v>
      </c>
    </row>
    <row r="230" s="336" customFormat="1" ht="72" spans="1:8">
      <c r="A230" s="341" t="s">
        <v>1364</v>
      </c>
      <c r="B230" s="341" t="s">
        <v>98</v>
      </c>
      <c r="C230" s="341" t="s">
        <v>1354</v>
      </c>
      <c r="D230" s="341" t="s">
        <v>1358</v>
      </c>
      <c r="E230" s="341" t="s">
        <v>1363</v>
      </c>
      <c r="F230" s="344" t="s">
        <v>1262</v>
      </c>
      <c r="G230" s="345">
        <v>5500</v>
      </c>
      <c r="H230" s="346" t="e">
        <f>SUMIF([2]报价结算清单!$E$12:$E$573,A230,[2]报价结算清单!$P$12:$P$573)</f>
        <v>#VALUE!</v>
      </c>
    </row>
    <row r="231" s="336" customFormat="1" ht="72" spans="1:8">
      <c r="A231" s="341" t="s">
        <v>1365</v>
      </c>
      <c r="B231" s="341" t="s">
        <v>98</v>
      </c>
      <c r="C231" s="341" t="s">
        <v>1354</v>
      </c>
      <c r="D231" s="341" t="s">
        <v>1366</v>
      </c>
      <c r="E231" s="341" t="s">
        <v>1359</v>
      </c>
      <c r="F231" s="344" t="s">
        <v>1360</v>
      </c>
      <c r="G231" s="345">
        <v>8000</v>
      </c>
      <c r="H231" s="346" t="e">
        <f>SUMIF([2]报价结算清单!$E$12:$E$573,A231,[2]报价结算清单!$P$12:$P$573)</f>
        <v>#VALUE!</v>
      </c>
    </row>
    <row r="232" s="336" customFormat="1" ht="72" spans="1:8">
      <c r="A232" s="341" t="s">
        <v>1367</v>
      </c>
      <c r="B232" s="341" t="s">
        <v>98</v>
      </c>
      <c r="C232" s="341" t="s">
        <v>1354</v>
      </c>
      <c r="D232" s="341" t="s">
        <v>1366</v>
      </c>
      <c r="E232" s="341" t="s">
        <v>1359</v>
      </c>
      <c r="F232" s="344" t="s">
        <v>1262</v>
      </c>
      <c r="G232" s="345">
        <v>10000</v>
      </c>
      <c r="H232" s="346" t="e">
        <f>SUMIF([2]报价结算清单!$E$12:$E$573,A232,[2]报价结算清单!$P$12:$P$573)</f>
        <v>#VALUE!</v>
      </c>
    </row>
    <row r="233" s="336" customFormat="1" ht="72" spans="1:8">
      <c r="A233" s="341" t="s">
        <v>1368</v>
      </c>
      <c r="B233" s="341" t="s">
        <v>98</v>
      </c>
      <c r="C233" s="341" t="s">
        <v>1354</v>
      </c>
      <c r="D233" s="341" t="s">
        <v>1366</v>
      </c>
      <c r="E233" s="341" t="s">
        <v>1363</v>
      </c>
      <c r="F233" s="344" t="s">
        <v>1360</v>
      </c>
      <c r="G233" s="345">
        <v>3181</v>
      </c>
      <c r="H233" s="346" t="e">
        <f>SUMIF([2]报价结算清单!$E$12:$E$573,A233,[2]报价结算清单!$P$12:$P$573)</f>
        <v>#VALUE!</v>
      </c>
    </row>
    <row r="234" s="336" customFormat="1" ht="72" spans="1:8">
      <c r="A234" s="341" t="s">
        <v>1369</v>
      </c>
      <c r="B234" s="341" t="s">
        <v>98</v>
      </c>
      <c r="C234" s="341" t="s">
        <v>1354</v>
      </c>
      <c r="D234" s="341" t="s">
        <v>1366</v>
      </c>
      <c r="E234" s="341" t="s">
        <v>1363</v>
      </c>
      <c r="F234" s="344" t="s">
        <v>1262</v>
      </c>
      <c r="G234" s="345">
        <v>4409</v>
      </c>
      <c r="H234" s="346" t="e">
        <f>SUMIF([2]报价结算清单!$E$12:$E$573,A234,[2]报价结算清单!$P$12:$P$573)</f>
        <v>#VALUE!</v>
      </c>
    </row>
    <row r="235" s="336" customFormat="1" ht="24" spans="1:8">
      <c r="A235" s="341" t="s">
        <v>1370</v>
      </c>
      <c r="B235" s="341" t="s">
        <v>98</v>
      </c>
      <c r="C235" s="341" t="s">
        <v>1371</v>
      </c>
      <c r="D235" s="341" t="s">
        <v>1372</v>
      </c>
      <c r="E235" s="341" t="s">
        <v>1373</v>
      </c>
      <c r="F235" s="344" t="s">
        <v>1262</v>
      </c>
      <c r="G235" s="345">
        <v>600</v>
      </c>
      <c r="H235" s="346" t="e">
        <f>SUMIF([2]报价结算清单!$E$12:$E$573,A235,[2]报价结算清单!$P$12:$P$573)</f>
        <v>#VALUE!</v>
      </c>
    </row>
    <row r="236" s="336" customFormat="1" ht="24" spans="1:8">
      <c r="A236" s="341" t="s">
        <v>1374</v>
      </c>
      <c r="B236" s="341" t="s">
        <v>98</v>
      </c>
      <c r="C236" s="341" t="s">
        <v>1371</v>
      </c>
      <c r="D236" s="341" t="s">
        <v>1372</v>
      </c>
      <c r="E236" s="341" t="s">
        <v>1375</v>
      </c>
      <c r="F236" s="344" t="s">
        <v>1262</v>
      </c>
      <c r="G236" s="345">
        <v>600</v>
      </c>
      <c r="H236" s="346" t="e">
        <f>SUMIF([2]报价结算清单!$E$12:$E$573,A236,[2]报价结算清单!$P$12:$P$573)</f>
        <v>#VALUE!</v>
      </c>
    </row>
    <row r="237" s="336" customFormat="1" ht="24" spans="1:8">
      <c r="A237" s="341" t="s">
        <v>1376</v>
      </c>
      <c r="B237" s="341" t="s">
        <v>98</v>
      </c>
      <c r="C237" s="341" t="s">
        <v>1371</v>
      </c>
      <c r="D237" s="341" t="s">
        <v>1377</v>
      </c>
      <c r="E237" s="341" t="s">
        <v>1378</v>
      </c>
      <c r="F237" s="344" t="s">
        <v>1262</v>
      </c>
      <c r="G237" s="345">
        <v>500</v>
      </c>
      <c r="H237" s="346" t="e">
        <f>SUMIF([2]报价结算清单!$E$12:$E$573,A237,[2]报价结算清单!$P$12:$P$573)</f>
        <v>#VALUE!</v>
      </c>
    </row>
    <row r="238" s="336" customFormat="1" ht="24" spans="1:8">
      <c r="A238" s="341" t="s">
        <v>1379</v>
      </c>
      <c r="B238" s="341" t="s">
        <v>98</v>
      </c>
      <c r="C238" s="341" t="s">
        <v>1371</v>
      </c>
      <c r="D238" s="341" t="s">
        <v>1377</v>
      </c>
      <c r="E238" s="341" t="s">
        <v>1380</v>
      </c>
      <c r="F238" s="344" t="s">
        <v>1262</v>
      </c>
      <c r="G238" s="345">
        <v>600</v>
      </c>
      <c r="H238" s="346" t="e">
        <f>SUMIF([2]报价结算清单!$E$12:$E$573,A238,[2]报价结算清单!$P$12:$P$573)</f>
        <v>#VALUE!</v>
      </c>
    </row>
    <row r="239" s="336" customFormat="1" ht="24" spans="1:8">
      <c r="A239" s="341" t="s">
        <v>1381</v>
      </c>
      <c r="B239" s="341" t="s">
        <v>98</v>
      </c>
      <c r="C239" s="341" t="s">
        <v>1371</v>
      </c>
      <c r="D239" s="341" t="s">
        <v>1382</v>
      </c>
      <c r="E239" s="341" t="s">
        <v>1383</v>
      </c>
      <c r="F239" s="344" t="s">
        <v>1262</v>
      </c>
      <c r="G239" s="345">
        <v>600</v>
      </c>
      <c r="H239" s="346" t="e">
        <f>SUMIF([2]报价结算清单!$E$12:$E$573,A239,[2]报价结算清单!$P$12:$P$573)</f>
        <v>#VALUE!</v>
      </c>
    </row>
    <row r="240" s="336" customFormat="1" ht="24" spans="1:8">
      <c r="A240" s="341" t="s">
        <v>1384</v>
      </c>
      <c r="B240" s="341" t="s">
        <v>98</v>
      </c>
      <c r="C240" s="341" t="s">
        <v>1371</v>
      </c>
      <c r="D240" s="341" t="s">
        <v>1382</v>
      </c>
      <c r="E240" s="341" t="s">
        <v>1385</v>
      </c>
      <c r="F240" s="344" t="s">
        <v>1262</v>
      </c>
      <c r="G240" s="345">
        <v>1500</v>
      </c>
      <c r="H240" s="346" t="e">
        <f>SUMIF([2]报价结算清单!$E$12:$E$573,A240,[2]报价结算清单!$P$12:$P$573)</f>
        <v>#VALUE!</v>
      </c>
    </row>
    <row r="241" s="336" customFormat="1" ht="24" spans="1:8">
      <c r="A241" s="341" t="s">
        <v>1386</v>
      </c>
      <c r="B241" s="341" t="s">
        <v>98</v>
      </c>
      <c r="C241" s="341" t="s">
        <v>1371</v>
      </c>
      <c r="D241" s="341" t="s">
        <v>1382</v>
      </c>
      <c r="E241" s="341" t="s">
        <v>1387</v>
      </c>
      <c r="F241" s="344" t="s">
        <v>1262</v>
      </c>
      <c r="G241" s="345">
        <v>1000</v>
      </c>
      <c r="H241" s="346" t="e">
        <f>SUMIF([2]报价结算清单!$E$12:$E$573,A241,[2]报价结算清单!$P$12:$P$573)</f>
        <v>#VALUE!</v>
      </c>
    </row>
    <row r="242" s="336" customFormat="1" ht="24" spans="1:8">
      <c r="A242" s="341" t="s">
        <v>1388</v>
      </c>
      <c r="B242" s="341" t="s">
        <v>98</v>
      </c>
      <c r="C242" s="341" t="s">
        <v>1371</v>
      </c>
      <c r="D242" s="341" t="s">
        <v>1382</v>
      </c>
      <c r="E242" s="341" t="s">
        <v>1389</v>
      </c>
      <c r="F242" s="344" t="s">
        <v>1262</v>
      </c>
      <c r="G242" s="345">
        <v>1000</v>
      </c>
      <c r="H242" s="346" t="e">
        <f>SUMIF([2]报价结算清单!$E$12:$E$573,A242,[2]报价结算清单!$P$12:$P$573)</f>
        <v>#VALUE!</v>
      </c>
    </row>
    <row r="243" s="336" customFormat="1" ht="24" spans="1:8">
      <c r="A243" s="341" t="s">
        <v>1390</v>
      </c>
      <c r="B243" s="341" t="s">
        <v>98</v>
      </c>
      <c r="C243" s="341" t="s">
        <v>1391</v>
      </c>
      <c r="D243" s="341" t="s">
        <v>1392</v>
      </c>
      <c r="E243" s="341" t="s">
        <v>1393</v>
      </c>
      <c r="F243" s="344" t="s">
        <v>1262</v>
      </c>
      <c r="G243" s="345">
        <v>600</v>
      </c>
      <c r="H243" s="346" t="e">
        <f>SUMIF([2]报价结算清单!$E$12:$E$573,A243,[2]报价结算清单!$P$12:$P$573)</f>
        <v>#VALUE!</v>
      </c>
    </row>
    <row r="244" s="336" customFormat="1" ht="24" spans="1:8">
      <c r="A244" s="341" t="s">
        <v>1394</v>
      </c>
      <c r="B244" s="341" t="s">
        <v>98</v>
      </c>
      <c r="C244" s="341" t="s">
        <v>1391</v>
      </c>
      <c r="D244" s="341" t="s">
        <v>1392</v>
      </c>
      <c r="E244" s="341" t="s">
        <v>1395</v>
      </c>
      <c r="F244" s="344" t="s">
        <v>1262</v>
      </c>
      <c r="G244" s="345">
        <v>3000</v>
      </c>
      <c r="H244" s="346" t="e">
        <f>SUMIF([2]报价结算清单!$E$12:$E$573,A244,[2]报价结算清单!$P$12:$P$573)</f>
        <v>#VALUE!</v>
      </c>
    </row>
    <row r="245" s="336" customFormat="1" ht="24" spans="1:8">
      <c r="A245" s="341" t="s">
        <v>1396</v>
      </c>
      <c r="B245" s="341" t="s">
        <v>98</v>
      </c>
      <c r="C245" s="341" t="s">
        <v>1391</v>
      </c>
      <c r="D245" s="341" t="s">
        <v>1392</v>
      </c>
      <c r="E245" s="341" t="s">
        <v>1397</v>
      </c>
      <c r="F245" s="344" t="s">
        <v>1262</v>
      </c>
      <c r="G245" s="345">
        <v>1500</v>
      </c>
      <c r="H245" s="346" t="e">
        <f>SUMIF([2]报价结算清单!$E$12:$E$573,A245,[2]报价结算清单!$P$12:$P$573)</f>
        <v>#VALUE!</v>
      </c>
    </row>
    <row r="246" s="336" customFormat="1" ht="48" spans="1:8">
      <c r="A246" s="341" t="s">
        <v>1398</v>
      </c>
      <c r="B246" s="341" t="s">
        <v>98</v>
      </c>
      <c r="C246" s="341" t="s">
        <v>1391</v>
      </c>
      <c r="D246" s="341" t="s">
        <v>1399</v>
      </c>
      <c r="E246" s="341" t="s">
        <v>1400</v>
      </c>
      <c r="F246" s="344" t="s">
        <v>1262</v>
      </c>
      <c r="G246" s="345">
        <v>1500</v>
      </c>
      <c r="H246" s="346" t="e">
        <f>SUMIF([2]报价结算清单!$E$12:$E$573,A246,[2]报价结算清单!$P$12:$P$573)</f>
        <v>#VALUE!</v>
      </c>
    </row>
    <row r="247" s="336" customFormat="1" ht="36" spans="1:8">
      <c r="A247" s="341" t="s">
        <v>1401</v>
      </c>
      <c r="B247" s="341" t="s">
        <v>98</v>
      </c>
      <c r="C247" s="341" t="s">
        <v>1391</v>
      </c>
      <c r="D247" s="341" t="s">
        <v>1399</v>
      </c>
      <c r="E247" s="341" t="s">
        <v>1402</v>
      </c>
      <c r="F247" s="344" t="s">
        <v>1262</v>
      </c>
      <c r="G247" s="345">
        <v>2500</v>
      </c>
      <c r="H247" s="346" t="e">
        <f>SUMIF([2]报价结算清单!$E$12:$E$573,A247,[2]报价结算清单!$P$12:$P$573)</f>
        <v>#VALUE!</v>
      </c>
    </row>
    <row r="248" s="336" customFormat="1" ht="36" spans="1:8">
      <c r="A248" s="341" t="s">
        <v>1403</v>
      </c>
      <c r="B248" s="341" t="s">
        <v>98</v>
      </c>
      <c r="C248" s="341" t="s">
        <v>1391</v>
      </c>
      <c r="D248" s="341" t="s">
        <v>1399</v>
      </c>
      <c r="E248" s="341" t="s">
        <v>1404</v>
      </c>
      <c r="F248" s="344" t="s">
        <v>1262</v>
      </c>
      <c r="G248" s="345">
        <v>2500</v>
      </c>
      <c r="H248" s="346" t="e">
        <f>SUMIF([2]报价结算清单!$E$12:$E$573,A248,[2]报价结算清单!$P$12:$P$573)</f>
        <v>#VALUE!</v>
      </c>
    </row>
    <row r="249" s="336" customFormat="1" ht="36" spans="1:8">
      <c r="A249" s="341" t="s">
        <v>1405</v>
      </c>
      <c r="B249" s="341" t="s">
        <v>98</v>
      </c>
      <c r="C249" s="341" t="s">
        <v>1391</v>
      </c>
      <c r="D249" s="341" t="s">
        <v>1399</v>
      </c>
      <c r="E249" s="341" t="s">
        <v>1406</v>
      </c>
      <c r="F249" s="344" t="s">
        <v>1262</v>
      </c>
      <c r="G249" s="345">
        <v>3500</v>
      </c>
      <c r="H249" s="346" t="e">
        <f>SUMIF([2]报价结算清单!$E$12:$E$573,A249,[2]报价结算清单!$P$12:$P$573)</f>
        <v>#VALUE!</v>
      </c>
    </row>
    <row r="250" s="336" customFormat="1" ht="36" spans="1:8">
      <c r="A250" s="341" t="s">
        <v>1407</v>
      </c>
      <c r="B250" s="341" t="s">
        <v>98</v>
      </c>
      <c r="C250" s="341" t="s">
        <v>1391</v>
      </c>
      <c r="D250" s="341" t="s">
        <v>1408</v>
      </c>
      <c r="E250" s="341" t="s">
        <v>1409</v>
      </c>
      <c r="F250" s="344" t="s">
        <v>1262</v>
      </c>
      <c r="G250" s="345">
        <v>1200</v>
      </c>
      <c r="H250" s="346" t="e">
        <f>SUMIF([2]报价结算清单!$E$12:$E$573,A250,[2]报价结算清单!$P$12:$P$573)</f>
        <v>#VALUE!</v>
      </c>
    </row>
    <row r="251" s="336" customFormat="1" ht="36" spans="1:8">
      <c r="A251" s="341" t="s">
        <v>1410</v>
      </c>
      <c r="B251" s="341" t="s">
        <v>98</v>
      </c>
      <c r="C251" s="341" t="s">
        <v>1391</v>
      </c>
      <c r="D251" s="341" t="s">
        <v>1408</v>
      </c>
      <c r="E251" s="341" t="s">
        <v>1411</v>
      </c>
      <c r="F251" s="344" t="s">
        <v>1262</v>
      </c>
      <c r="G251" s="345">
        <v>2000</v>
      </c>
      <c r="H251" s="346" t="e">
        <f>SUMIF([2]报价结算清单!$E$12:$E$573,A251,[2]报价结算清单!$P$12:$P$573)</f>
        <v>#VALUE!</v>
      </c>
    </row>
    <row r="252" s="336" customFormat="1" ht="36" spans="1:8">
      <c r="A252" s="341" t="s">
        <v>1412</v>
      </c>
      <c r="B252" s="341" t="s">
        <v>98</v>
      </c>
      <c r="C252" s="341" t="s">
        <v>1391</v>
      </c>
      <c r="D252" s="341" t="s">
        <v>1413</v>
      </c>
      <c r="E252" s="341" t="s">
        <v>1414</v>
      </c>
      <c r="F252" s="344" t="s">
        <v>1262</v>
      </c>
      <c r="G252" s="345">
        <v>1000</v>
      </c>
      <c r="H252" s="346" t="e">
        <f>SUMIF([2]报价结算清单!$E$12:$E$573,A252,[2]报价结算清单!$P$12:$P$573)</f>
        <v>#VALUE!</v>
      </c>
    </row>
    <row r="253" s="336" customFormat="1" ht="36" spans="1:8">
      <c r="A253" s="341" t="s">
        <v>1415</v>
      </c>
      <c r="B253" s="341" t="s">
        <v>98</v>
      </c>
      <c r="C253" s="341" t="s">
        <v>1391</v>
      </c>
      <c r="D253" s="341" t="s">
        <v>1413</v>
      </c>
      <c r="E253" s="341" t="s">
        <v>1416</v>
      </c>
      <c r="F253" s="344" t="s">
        <v>1262</v>
      </c>
      <c r="G253" s="345">
        <v>2000</v>
      </c>
      <c r="H253" s="346" t="e">
        <f>SUMIF([2]报价结算清单!$E$12:$E$573,A253,[2]报价结算清单!$P$12:$P$573)</f>
        <v>#VALUE!</v>
      </c>
    </row>
    <row r="254" s="336" customFormat="1" ht="36" spans="1:8">
      <c r="A254" s="341" t="s">
        <v>1417</v>
      </c>
      <c r="B254" s="341" t="s">
        <v>98</v>
      </c>
      <c r="C254" s="341" t="s">
        <v>1391</v>
      </c>
      <c r="D254" s="341" t="s">
        <v>1418</v>
      </c>
      <c r="E254" s="341" t="s">
        <v>1419</v>
      </c>
      <c r="F254" s="344" t="s">
        <v>1262</v>
      </c>
      <c r="G254" s="345">
        <v>1200</v>
      </c>
      <c r="H254" s="346" t="e">
        <f>SUMIF([2]报价结算清单!$E$12:$E$573,A254,[2]报价结算清单!$P$12:$P$573)</f>
        <v>#VALUE!</v>
      </c>
    </row>
    <row r="255" s="336" customFormat="1" ht="36" spans="1:8">
      <c r="A255" s="341" t="s">
        <v>1420</v>
      </c>
      <c r="B255" s="341" t="s">
        <v>98</v>
      </c>
      <c r="C255" s="341" t="s">
        <v>1391</v>
      </c>
      <c r="D255" s="341" t="s">
        <v>1418</v>
      </c>
      <c r="E255" s="341" t="s">
        <v>1421</v>
      </c>
      <c r="F255" s="344" t="s">
        <v>1262</v>
      </c>
      <c r="G255" s="345">
        <v>2000</v>
      </c>
      <c r="H255" s="346" t="e">
        <f>SUMIF([2]报价结算清单!$E$12:$E$573,A255,[2]报价结算清单!$P$12:$P$573)</f>
        <v>#VALUE!</v>
      </c>
    </row>
    <row r="256" s="336" customFormat="1" ht="36" spans="1:8">
      <c r="A256" s="341" t="s">
        <v>1422</v>
      </c>
      <c r="B256" s="341" t="s">
        <v>98</v>
      </c>
      <c r="C256" s="341" t="s">
        <v>1391</v>
      </c>
      <c r="D256" s="341" t="s">
        <v>1423</v>
      </c>
      <c r="E256" s="341" t="s">
        <v>1424</v>
      </c>
      <c r="F256" s="344" t="s">
        <v>1262</v>
      </c>
      <c r="G256" s="345">
        <v>1500</v>
      </c>
      <c r="H256" s="346" t="e">
        <f>SUMIF([2]报价结算清单!$E$12:$E$573,A256,[2]报价结算清单!$P$12:$P$573)</f>
        <v>#VALUE!</v>
      </c>
    </row>
    <row r="257" s="336" customFormat="1" ht="36" spans="1:8">
      <c r="A257" s="341" t="s">
        <v>1425</v>
      </c>
      <c r="B257" s="341" t="s">
        <v>1426</v>
      </c>
      <c r="C257" s="341" t="s">
        <v>1427</v>
      </c>
      <c r="D257" s="341" t="s">
        <v>1428</v>
      </c>
      <c r="E257" s="341" t="s">
        <v>1429</v>
      </c>
      <c r="F257" s="344" t="s">
        <v>1430</v>
      </c>
      <c r="G257" s="347" t="s">
        <v>1431</v>
      </c>
      <c r="H257" s="346" t="e">
        <f>SUMIF([2]报价结算清单!$E$12:$E$573,A257,[2]报价结算清单!$P$12:$P$573)</f>
        <v>#VALUE!</v>
      </c>
    </row>
    <row r="258" s="337" customFormat="1" ht="12.4" spans="1:8">
      <c r="A258" s="341" t="s">
        <v>1432</v>
      </c>
      <c r="B258" s="341" t="s">
        <v>1426</v>
      </c>
      <c r="C258" s="341" t="s">
        <v>1427</v>
      </c>
      <c r="D258" s="341" t="s">
        <v>1428</v>
      </c>
      <c r="E258" s="341" t="s">
        <v>1433</v>
      </c>
      <c r="F258" s="344" t="s">
        <v>1434</v>
      </c>
      <c r="G258" s="347" t="s">
        <v>1431</v>
      </c>
      <c r="H258" s="346" t="e">
        <f>SUMIF([2]报价结算清单!$E$12:$E$573,A258,[2]报价结算清单!$P$12:$P$573)</f>
        <v>#VALUE!</v>
      </c>
    </row>
    <row r="259" s="337" customFormat="1" ht="12.4" spans="1:8">
      <c r="A259" s="341" t="s">
        <v>1435</v>
      </c>
      <c r="B259" s="341" t="s">
        <v>1426</v>
      </c>
      <c r="C259" s="341" t="s">
        <v>1427</v>
      </c>
      <c r="D259" s="341" t="s">
        <v>1428</v>
      </c>
      <c r="E259" s="341" t="s">
        <v>1436</v>
      </c>
      <c r="F259" s="344" t="s">
        <v>1437</v>
      </c>
      <c r="G259" s="347" t="s">
        <v>1431</v>
      </c>
      <c r="H259" s="346" t="e">
        <f>SUMIF([2]报价结算清单!$E$12:$E$573,A259,[2]报价结算清单!$P$12:$P$573)</f>
        <v>#VALUE!</v>
      </c>
    </row>
    <row r="260" s="337" customFormat="1" ht="36" spans="1:8">
      <c r="A260" s="341" t="s">
        <v>1438</v>
      </c>
      <c r="B260" s="341" t="s">
        <v>1426</v>
      </c>
      <c r="C260" s="341" t="s">
        <v>1427</v>
      </c>
      <c r="D260" s="341" t="s">
        <v>1428</v>
      </c>
      <c r="E260" s="341" t="s">
        <v>1439</v>
      </c>
      <c r="F260" s="344" t="s">
        <v>1430</v>
      </c>
      <c r="G260" s="347" t="s">
        <v>1431</v>
      </c>
      <c r="H260" s="346" t="e">
        <f>SUMIF([2]报价结算清单!$E$12:$E$573,A260,[2]报价结算清单!$P$12:$P$573)</f>
        <v>#VALUE!</v>
      </c>
    </row>
    <row r="261" s="337" customFormat="1" ht="12.4" spans="1:8">
      <c r="A261" s="341" t="s">
        <v>1440</v>
      </c>
      <c r="B261" s="341" t="s">
        <v>1426</v>
      </c>
      <c r="C261" s="341" t="s">
        <v>1427</v>
      </c>
      <c r="D261" s="341" t="s">
        <v>1428</v>
      </c>
      <c r="E261" s="341" t="s">
        <v>1441</v>
      </c>
      <c r="F261" s="344" t="s">
        <v>1434</v>
      </c>
      <c r="G261" s="347" t="s">
        <v>1431</v>
      </c>
      <c r="H261" s="346" t="e">
        <f>SUMIF([2]报价结算清单!$E$12:$E$573,A261,[2]报价结算清单!$P$12:$P$573)</f>
        <v>#VALUE!</v>
      </c>
    </row>
    <row r="262" s="337" customFormat="1" ht="12.4" spans="1:8">
      <c r="A262" s="341" t="s">
        <v>1442</v>
      </c>
      <c r="B262" s="341" t="s">
        <v>1426</v>
      </c>
      <c r="C262" s="341" t="s">
        <v>1427</v>
      </c>
      <c r="D262" s="341" t="s">
        <v>1428</v>
      </c>
      <c r="E262" s="341" t="s">
        <v>1443</v>
      </c>
      <c r="F262" s="344" t="s">
        <v>1437</v>
      </c>
      <c r="G262" s="347" t="s">
        <v>1431</v>
      </c>
      <c r="H262" s="346" t="e">
        <f>SUMIF([2]报价结算清单!$E$12:$E$573,A262,[2]报价结算清单!$P$12:$P$573)</f>
        <v>#VALUE!</v>
      </c>
    </row>
    <row r="263" s="337" customFormat="1" ht="36" spans="1:8">
      <c r="A263" s="341" t="s">
        <v>1444</v>
      </c>
      <c r="B263" s="341" t="s">
        <v>1426</v>
      </c>
      <c r="C263" s="341" t="s">
        <v>1427</v>
      </c>
      <c r="D263" s="341" t="s">
        <v>1428</v>
      </c>
      <c r="E263" s="341" t="s">
        <v>1445</v>
      </c>
      <c r="F263" s="344" t="s">
        <v>1430</v>
      </c>
      <c r="G263" s="347" t="s">
        <v>1431</v>
      </c>
      <c r="H263" s="346" t="e">
        <f>SUMIF([2]报价结算清单!$E$12:$E$573,A263,[2]报价结算清单!$P$12:$P$573)</f>
        <v>#VALUE!</v>
      </c>
    </row>
    <row r="264" s="337" customFormat="1" ht="12.4" spans="1:8">
      <c r="A264" s="341" t="s">
        <v>1446</v>
      </c>
      <c r="B264" s="341" t="s">
        <v>1426</v>
      </c>
      <c r="C264" s="341" t="s">
        <v>1427</v>
      </c>
      <c r="D264" s="341" t="s">
        <v>1428</v>
      </c>
      <c r="E264" s="341" t="s">
        <v>1447</v>
      </c>
      <c r="F264" s="344" t="s">
        <v>1434</v>
      </c>
      <c r="G264" s="347" t="s">
        <v>1431</v>
      </c>
      <c r="H264" s="346" t="e">
        <f>SUMIF([2]报价结算清单!$E$12:$E$573,A264,[2]报价结算清单!$P$12:$P$573)</f>
        <v>#VALUE!</v>
      </c>
    </row>
    <row r="265" s="337" customFormat="1" ht="12.4" spans="1:8">
      <c r="A265" s="341" t="s">
        <v>1448</v>
      </c>
      <c r="B265" s="341" t="s">
        <v>1426</v>
      </c>
      <c r="C265" s="341" t="s">
        <v>1427</v>
      </c>
      <c r="D265" s="341" t="s">
        <v>1428</v>
      </c>
      <c r="E265" s="341" t="s">
        <v>1449</v>
      </c>
      <c r="F265" s="344" t="s">
        <v>1437</v>
      </c>
      <c r="G265" s="347" t="s">
        <v>1431</v>
      </c>
      <c r="H265" s="346" t="e">
        <f>SUMIF([2]报价结算清单!$E$12:$E$573,A265,[2]报价结算清单!$P$12:$P$573)</f>
        <v>#VALUE!</v>
      </c>
    </row>
    <row r="266" s="337" customFormat="1" ht="36" spans="1:8">
      <c r="A266" s="341" t="s">
        <v>1450</v>
      </c>
      <c r="B266" s="341" t="s">
        <v>1426</v>
      </c>
      <c r="C266" s="341" t="s">
        <v>1427</v>
      </c>
      <c r="D266" s="341" t="s">
        <v>1428</v>
      </c>
      <c r="E266" s="341" t="s">
        <v>1451</v>
      </c>
      <c r="F266" s="344" t="s">
        <v>1430</v>
      </c>
      <c r="G266" s="347" t="s">
        <v>1431</v>
      </c>
      <c r="H266" s="346" t="e">
        <f>SUMIF([2]报价结算清单!$E$12:$E$573,A266,[2]报价结算清单!$P$12:$P$573)</f>
        <v>#VALUE!</v>
      </c>
    </row>
    <row r="267" s="337" customFormat="1" ht="12.4" spans="1:8">
      <c r="A267" s="341" t="s">
        <v>1452</v>
      </c>
      <c r="B267" s="341" t="s">
        <v>1426</v>
      </c>
      <c r="C267" s="341" t="s">
        <v>1427</v>
      </c>
      <c r="D267" s="341" t="s">
        <v>1428</v>
      </c>
      <c r="E267" s="341" t="s">
        <v>1453</v>
      </c>
      <c r="F267" s="344" t="s">
        <v>1434</v>
      </c>
      <c r="G267" s="347" t="s">
        <v>1431</v>
      </c>
      <c r="H267" s="346" t="e">
        <f>SUMIF([2]报价结算清单!$E$12:$E$573,A267,[2]报价结算清单!$P$12:$P$573)</f>
        <v>#VALUE!</v>
      </c>
    </row>
    <row r="268" s="337" customFormat="1" ht="12.4" spans="1:8">
      <c r="A268" s="341" t="s">
        <v>1454</v>
      </c>
      <c r="B268" s="341" t="s">
        <v>1426</v>
      </c>
      <c r="C268" s="341" t="s">
        <v>1427</v>
      </c>
      <c r="D268" s="341" t="s">
        <v>1428</v>
      </c>
      <c r="E268" s="341" t="s">
        <v>1455</v>
      </c>
      <c r="F268" s="344" t="s">
        <v>1437</v>
      </c>
      <c r="G268" s="347" t="s">
        <v>1431</v>
      </c>
      <c r="H268" s="346" t="e">
        <f>SUMIF([2]报价结算清单!$E$12:$E$573,A268,[2]报价结算清单!$P$12:$P$573)</f>
        <v>#VALUE!</v>
      </c>
    </row>
    <row r="269" s="337" customFormat="1" ht="12.4" spans="1:8">
      <c r="A269" s="341" t="s">
        <v>1456</v>
      </c>
      <c r="B269" s="341" t="s">
        <v>1426</v>
      </c>
      <c r="C269" s="341" t="s">
        <v>1427</v>
      </c>
      <c r="D269" s="341" t="s">
        <v>1457</v>
      </c>
      <c r="E269" s="341" t="s">
        <v>1458</v>
      </c>
      <c r="F269" s="344" t="s">
        <v>1008</v>
      </c>
      <c r="G269" s="345">
        <v>472</v>
      </c>
      <c r="H269" s="346" t="e">
        <f>SUMIF([2]报价结算清单!$E$12:$E$573,A269,[2]报价结算清单!$P$12:$P$573)</f>
        <v>#VALUE!</v>
      </c>
    </row>
    <row r="270" s="337" customFormat="1" ht="12.4" spans="1:8">
      <c r="A270" s="341" t="s">
        <v>1459</v>
      </c>
      <c r="B270" s="341" t="s">
        <v>1426</v>
      </c>
      <c r="C270" s="341" t="s">
        <v>1427</v>
      </c>
      <c r="D270" s="341" t="s">
        <v>1457</v>
      </c>
      <c r="E270" s="341" t="s">
        <v>1460</v>
      </c>
      <c r="F270" s="344" t="s">
        <v>1008</v>
      </c>
      <c r="G270" s="345">
        <v>650</v>
      </c>
      <c r="H270" s="346" t="e">
        <f>SUMIF([2]报价结算清单!$E$12:$E$573,A270,[2]报价结算清单!$P$12:$P$573)</f>
        <v>#VALUE!</v>
      </c>
    </row>
    <row r="271" s="336" customFormat="1" ht="12.4" spans="1:8">
      <c r="A271" s="341" t="s">
        <v>1461</v>
      </c>
      <c r="B271" s="341" t="s">
        <v>1426</v>
      </c>
      <c r="C271" s="341" t="s">
        <v>1427</v>
      </c>
      <c r="D271" s="341" t="s">
        <v>1457</v>
      </c>
      <c r="E271" s="341" t="s">
        <v>1462</v>
      </c>
      <c r="F271" s="344" t="s">
        <v>1008</v>
      </c>
      <c r="G271" s="345">
        <v>910</v>
      </c>
      <c r="H271" s="346" t="e">
        <f>SUMIF([2]报价结算清单!$E$12:$E$573,A271,[2]报价结算清单!$P$12:$P$573)</f>
        <v>#VALUE!</v>
      </c>
    </row>
    <row r="272" s="336" customFormat="1" ht="12.4" spans="1:8">
      <c r="A272" s="341" t="s">
        <v>1463</v>
      </c>
      <c r="B272" s="341" t="s">
        <v>1426</v>
      </c>
      <c r="C272" s="341" t="s">
        <v>1427</v>
      </c>
      <c r="D272" s="341" t="s">
        <v>1457</v>
      </c>
      <c r="E272" s="341" t="s">
        <v>1464</v>
      </c>
      <c r="F272" s="344" t="s">
        <v>1008</v>
      </c>
      <c r="G272" s="345">
        <v>1200</v>
      </c>
      <c r="H272" s="346" t="e">
        <f>SUMIF([2]报价结算清单!$E$12:$E$573,A272,[2]报价结算清单!$P$12:$P$573)</f>
        <v>#VALUE!</v>
      </c>
    </row>
    <row r="273" s="336" customFormat="1" ht="12.4" spans="1:8">
      <c r="A273" s="341" t="s">
        <v>1465</v>
      </c>
      <c r="B273" s="341" t="s">
        <v>1426</v>
      </c>
      <c r="C273" s="341" t="s">
        <v>1427</v>
      </c>
      <c r="D273" s="341" t="s">
        <v>1457</v>
      </c>
      <c r="E273" s="341" t="s">
        <v>1466</v>
      </c>
      <c r="F273" s="344" t="s">
        <v>1008</v>
      </c>
      <c r="G273" s="345">
        <v>1065</v>
      </c>
      <c r="H273" s="346" t="e">
        <f>SUMIF([2]报价结算清单!$E$12:$E$573,A273,[2]报价结算清单!$P$12:$P$573)</f>
        <v>#VALUE!</v>
      </c>
    </row>
    <row r="274" s="336" customFormat="1" ht="12.4" spans="1:8">
      <c r="A274" s="341" t="s">
        <v>1467</v>
      </c>
      <c r="B274" s="341" t="s">
        <v>1426</v>
      </c>
      <c r="C274" s="341" t="s">
        <v>1427</v>
      </c>
      <c r="D274" s="341" t="s">
        <v>1457</v>
      </c>
      <c r="E274" s="341" t="s">
        <v>1468</v>
      </c>
      <c r="F274" s="344" t="s">
        <v>1008</v>
      </c>
      <c r="G274" s="345">
        <v>1800</v>
      </c>
      <c r="H274" s="346" t="e">
        <f>SUMIF([2]报价结算清单!$E$12:$E$573,A274,[2]报价结算清单!$P$12:$P$573)</f>
        <v>#VALUE!</v>
      </c>
    </row>
    <row r="275" s="336" customFormat="1" ht="12.4" spans="1:8">
      <c r="A275" s="341" t="s">
        <v>1469</v>
      </c>
      <c r="B275" s="341" t="s">
        <v>1426</v>
      </c>
      <c r="C275" s="341" t="s">
        <v>1427</v>
      </c>
      <c r="D275" s="341" t="s">
        <v>1457</v>
      </c>
      <c r="E275" s="341" t="s">
        <v>1470</v>
      </c>
      <c r="F275" s="344" t="s">
        <v>1008</v>
      </c>
      <c r="G275" s="345">
        <v>2100</v>
      </c>
      <c r="H275" s="346" t="e">
        <f>SUMIF([2]报价结算清单!$E$12:$E$573,A275,[2]报价结算清单!$P$12:$P$573)</f>
        <v>#VALUE!</v>
      </c>
    </row>
    <row r="276" s="336" customFormat="1" ht="12.4" spans="1:8">
      <c r="A276" s="341" t="s">
        <v>1471</v>
      </c>
      <c r="B276" s="341" t="s">
        <v>1426</v>
      </c>
      <c r="C276" s="341" t="s">
        <v>1427</v>
      </c>
      <c r="D276" s="341" t="s">
        <v>1457</v>
      </c>
      <c r="E276" s="341" t="s">
        <v>1472</v>
      </c>
      <c r="F276" s="344" t="s">
        <v>1008</v>
      </c>
      <c r="G276" s="345">
        <v>2423</v>
      </c>
      <c r="H276" s="346" t="e">
        <f>SUMIF([2]报价结算清单!$E$12:$E$573,A276,[2]报价结算清单!$P$12:$P$573)</f>
        <v>#VALUE!</v>
      </c>
    </row>
    <row r="277" s="336" customFormat="1" ht="12.4" spans="1:8">
      <c r="A277" s="341" t="s">
        <v>1473</v>
      </c>
      <c r="B277" s="341" t="s">
        <v>1426</v>
      </c>
      <c r="C277" s="341" t="s">
        <v>1427</v>
      </c>
      <c r="D277" s="341" t="s">
        <v>1474</v>
      </c>
      <c r="E277" s="341" t="s">
        <v>1475</v>
      </c>
      <c r="F277" s="344" t="s">
        <v>1476</v>
      </c>
      <c r="G277" s="345">
        <v>7</v>
      </c>
      <c r="H277" s="346" t="e">
        <f>SUMIF([2]报价结算清单!$E$12:$E$573,A277,[2]报价结算清单!$P$12:$P$573)</f>
        <v>#VALUE!</v>
      </c>
    </row>
    <row r="278" s="336" customFormat="1" ht="12.4" spans="1:8">
      <c r="A278" s="341" t="s">
        <v>1477</v>
      </c>
      <c r="B278" s="341" t="s">
        <v>1426</v>
      </c>
      <c r="C278" s="341" t="s">
        <v>1427</v>
      </c>
      <c r="D278" s="341" t="s">
        <v>1474</v>
      </c>
      <c r="E278" s="341" t="s">
        <v>1478</v>
      </c>
      <c r="F278" s="344" t="s">
        <v>1476</v>
      </c>
      <c r="G278" s="345">
        <v>8</v>
      </c>
      <c r="H278" s="346" t="e">
        <f>SUMIF([2]报价结算清单!$E$12:$E$573,A278,[2]报价结算清单!$P$12:$P$573)</f>
        <v>#VALUE!</v>
      </c>
    </row>
    <row r="279" s="336" customFormat="1" ht="12.4" spans="1:8">
      <c r="A279" s="341" t="s">
        <v>1479</v>
      </c>
      <c r="B279" s="341" t="s">
        <v>1426</v>
      </c>
      <c r="C279" s="341" t="s">
        <v>1427</v>
      </c>
      <c r="D279" s="341" t="s">
        <v>1474</v>
      </c>
      <c r="E279" s="341" t="s">
        <v>1480</v>
      </c>
      <c r="F279" s="344" t="s">
        <v>1476</v>
      </c>
      <c r="G279" s="345">
        <v>9</v>
      </c>
      <c r="H279" s="346" t="e">
        <f>SUMIF([2]报价结算清单!$E$12:$E$573,A279,[2]报价结算清单!$P$12:$P$573)</f>
        <v>#VALUE!</v>
      </c>
    </row>
    <row r="280" s="335" customFormat="1" ht="12.4" spans="1:8">
      <c r="A280" s="341" t="s">
        <v>1481</v>
      </c>
      <c r="B280" s="341" t="s">
        <v>1426</v>
      </c>
      <c r="C280" s="341" t="s">
        <v>1427</v>
      </c>
      <c r="D280" s="341" t="s">
        <v>1474</v>
      </c>
      <c r="E280" s="341" t="s">
        <v>1482</v>
      </c>
      <c r="F280" s="344" t="s">
        <v>1476</v>
      </c>
      <c r="G280" s="345">
        <v>10</v>
      </c>
      <c r="H280" s="346" t="e">
        <f>SUMIF([2]报价结算清单!$E$12:$E$573,A280,[2]报价结算清单!$P$12:$P$573)</f>
        <v>#VALUE!</v>
      </c>
    </row>
    <row r="281" s="337" customFormat="1" ht="12.4" spans="1:8">
      <c r="A281" s="341" t="s">
        <v>1483</v>
      </c>
      <c r="B281" s="341" t="s">
        <v>1426</v>
      </c>
      <c r="C281" s="341" t="s">
        <v>1427</v>
      </c>
      <c r="D281" s="341" t="s">
        <v>1474</v>
      </c>
      <c r="E281" s="341" t="s">
        <v>1484</v>
      </c>
      <c r="F281" s="344" t="s">
        <v>1476</v>
      </c>
      <c r="G281" s="345">
        <v>13</v>
      </c>
      <c r="H281" s="346" t="e">
        <f>SUMIF([2]报价结算清单!$E$12:$E$573,A281,[2]报价结算清单!$P$12:$P$573)</f>
        <v>#VALUE!</v>
      </c>
    </row>
    <row r="282" s="337" customFormat="1" ht="12.4" spans="1:8">
      <c r="A282" s="341" t="s">
        <v>1485</v>
      </c>
      <c r="B282" s="341" t="s">
        <v>1426</v>
      </c>
      <c r="C282" s="341" t="s">
        <v>1427</v>
      </c>
      <c r="D282" s="341" t="s">
        <v>1474</v>
      </c>
      <c r="E282" s="341" t="s">
        <v>1486</v>
      </c>
      <c r="F282" s="344" t="s">
        <v>1476</v>
      </c>
      <c r="G282" s="345">
        <v>17</v>
      </c>
      <c r="H282" s="346" t="e">
        <f>SUMIF([2]报价结算清单!$E$12:$E$573,A282,[2]报价结算清单!$P$12:$P$573)</f>
        <v>#VALUE!</v>
      </c>
    </row>
    <row r="283" s="337" customFormat="1" spans="1:8">
      <c r="A283" s="348"/>
      <c r="B283" s="349"/>
      <c r="C283" s="349"/>
      <c r="D283" s="349"/>
      <c r="E283" s="349"/>
      <c r="F283" s="349"/>
      <c r="G283" s="349"/>
      <c r="H283" s="350"/>
    </row>
    <row r="284" s="337" customFormat="1" ht="36" spans="1:8">
      <c r="A284" s="341" t="s">
        <v>1487</v>
      </c>
      <c r="B284" s="341" t="s">
        <v>1488</v>
      </c>
      <c r="C284" s="341" t="s">
        <v>1489</v>
      </c>
      <c r="D284" s="341" t="s">
        <v>1490</v>
      </c>
      <c r="E284" s="341" t="s">
        <v>1491</v>
      </c>
      <c r="F284" s="341" t="s">
        <v>361</v>
      </c>
      <c r="G284" s="353"/>
      <c r="H284" s="354" t="e">
        <f>SUMIF([2]报价结算清单!$E$12:$E$573,A284,[2]报价结算清单!$P$12:$P$573)</f>
        <v>#VALUE!</v>
      </c>
    </row>
    <row r="285" s="337" customFormat="1" spans="1:8">
      <c r="A285" s="348"/>
      <c r="B285" s="349"/>
      <c r="C285" s="349"/>
      <c r="D285" s="349"/>
      <c r="E285" s="349"/>
      <c r="F285" s="349"/>
      <c r="G285" s="349"/>
      <c r="H285" s="350"/>
    </row>
    <row r="286" s="337" customFormat="1" spans="1:8">
      <c r="A286" s="341" t="s">
        <v>1492</v>
      </c>
      <c r="B286" s="341" t="s">
        <v>1493</v>
      </c>
      <c r="C286" s="341" t="s">
        <v>1494</v>
      </c>
      <c r="D286" s="341" t="s">
        <v>1495</v>
      </c>
      <c r="E286" s="341" t="s">
        <v>794</v>
      </c>
      <c r="F286" s="341" t="s">
        <v>361</v>
      </c>
      <c r="G286" s="353"/>
      <c r="H286" s="354" t="e">
        <f>SUMIF([2]报价结算清单!$E$12:$E$573,A286,[2]报价结算清单!$P$12:$P$573)</f>
        <v>#VALUE!</v>
      </c>
    </row>
    <row r="287" s="337" customFormat="1" spans="1:8">
      <c r="A287" s="341" t="s">
        <v>1496</v>
      </c>
      <c r="B287" s="341" t="s">
        <v>1493</v>
      </c>
      <c r="C287" s="341" t="s">
        <v>1494</v>
      </c>
      <c r="D287" s="341" t="s">
        <v>1497</v>
      </c>
      <c r="E287" s="341" t="s">
        <v>794</v>
      </c>
      <c r="F287" s="341" t="s">
        <v>361</v>
      </c>
      <c r="G287" s="353"/>
      <c r="H287" s="354" t="e">
        <f>SUMIF([2]报价结算清单!$E$12:$E$573,A287,[2]报价结算清单!$P$12:$P$573)</f>
        <v>#VALUE!</v>
      </c>
    </row>
    <row r="288" s="337" customFormat="1" spans="1:8">
      <c r="A288" s="341" t="s">
        <v>1498</v>
      </c>
      <c r="B288" s="341" t="s">
        <v>1493</v>
      </c>
      <c r="C288" s="341" t="s">
        <v>1494</v>
      </c>
      <c r="D288" s="341" t="s">
        <v>197</v>
      </c>
      <c r="E288" s="341" t="s">
        <v>794</v>
      </c>
      <c r="F288" s="341" t="s">
        <v>361</v>
      </c>
      <c r="G288" s="353"/>
      <c r="H288" s="354" t="e">
        <f>SUMIF([2]报价结算清单!$E$12:$E$573,A288,[2]报价结算清单!$P$12:$P$573)</f>
        <v>#VALUE!</v>
      </c>
    </row>
    <row r="289" s="337" customFormat="1" spans="1:8">
      <c r="A289" s="341" t="s">
        <v>1499</v>
      </c>
      <c r="B289" s="341" t="s">
        <v>1493</v>
      </c>
      <c r="C289" s="341" t="s">
        <v>1494</v>
      </c>
      <c r="D289" s="341" t="s">
        <v>1500</v>
      </c>
      <c r="E289" s="341" t="s">
        <v>794</v>
      </c>
      <c r="F289" s="341" t="s">
        <v>361</v>
      </c>
      <c r="G289" s="353"/>
      <c r="H289" s="354" t="e">
        <f>SUMIF([2]报价结算清单!$E$12:$E$573,A289,[2]报价结算清单!$P$12:$P$573)</f>
        <v>#VALUE!</v>
      </c>
    </row>
    <row r="290" s="337" customFormat="1" spans="1:8">
      <c r="A290" s="341" t="s">
        <v>1501</v>
      </c>
      <c r="B290" s="341" t="s">
        <v>1493</v>
      </c>
      <c r="C290" s="341" t="s">
        <v>1494</v>
      </c>
      <c r="D290" s="341" t="s">
        <v>1502</v>
      </c>
      <c r="E290" s="341" t="s">
        <v>794</v>
      </c>
      <c r="F290" s="341" t="s">
        <v>361</v>
      </c>
      <c r="G290" s="353"/>
      <c r="H290" s="354" t="e">
        <f>SUMIF([2]报价结算清单!$E$12:$E$573,A290,[2]报价结算清单!$P$12:$P$573)</f>
        <v>#VALUE!</v>
      </c>
    </row>
    <row r="291" s="337" customFormat="1" spans="1:8">
      <c r="A291" s="341" t="s">
        <v>1503</v>
      </c>
      <c r="B291" s="341" t="s">
        <v>1493</v>
      </c>
      <c r="C291" s="341" t="s">
        <v>1504</v>
      </c>
      <c r="D291" s="341" t="s">
        <v>1505</v>
      </c>
      <c r="E291" s="341" t="s">
        <v>1506</v>
      </c>
      <c r="F291" s="341" t="s">
        <v>361</v>
      </c>
      <c r="G291" s="353"/>
      <c r="H291" s="354" t="e">
        <f>SUMIF([2]报价结算清单!$E$12:$E$573,A291,[2]报价结算清单!$P$12:$P$573)</f>
        <v>#VALUE!</v>
      </c>
    </row>
    <row r="292" s="337" customFormat="1" spans="1:8">
      <c r="A292" s="341" t="s">
        <v>1507</v>
      </c>
      <c r="B292" s="341" t="s">
        <v>1493</v>
      </c>
      <c r="C292" s="341" t="s">
        <v>1504</v>
      </c>
      <c r="D292" s="341" t="s">
        <v>1505</v>
      </c>
      <c r="E292" s="341" t="s">
        <v>1508</v>
      </c>
      <c r="F292" s="341" t="s">
        <v>361</v>
      </c>
      <c r="G292" s="353"/>
      <c r="H292" s="354" t="e">
        <f>SUMIF([2]报价结算清单!$E$12:$E$573,A292,[2]报价结算清单!$P$12:$P$573)</f>
        <v>#VALUE!</v>
      </c>
    </row>
    <row r="293" s="337" customFormat="1" spans="1:8">
      <c r="A293" s="341" t="s">
        <v>1509</v>
      </c>
      <c r="B293" s="341" t="s">
        <v>1493</v>
      </c>
      <c r="C293" s="341" t="s">
        <v>1504</v>
      </c>
      <c r="D293" s="341" t="s">
        <v>1505</v>
      </c>
      <c r="E293" s="341" t="s">
        <v>1510</v>
      </c>
      <c r="F293" s="341" t="s">
        <v>361</v>
      </c>
      <c r="G293" s="353"/>
      <c r="H293" s="354" t="e">
        <f>SUMIF([2]报价结算清单!$E$12:$E$573,A293,[2]报价结算清单!$P$12:$P$573)</f>
        <v>#VALUE!</v>
      </c>
    </row>
    <row r="294" s="337" customFormat="1" spans="1:8">
      <c r="A294" s="341" t="s">
        <v>1511</v>
      </c>
      <c r="B294" s="341" t="s">
        <v>1493</v>
      </c>
      <c r="C294" s="341" t="s">
        <v>1504</v>
      </c>
      <c r="D294" s="341" t="s">
        <v>1505</v>
      </c>
      <c r="E294" s="341" t="s">
        <v>1512</v>
      </c>
      <c r="F294" s="341" t="s">
        <v>361</v>
      </c>
      <c r="G294" s="353"/>
      <c r="H294" s="354" t="e">
        <f>SUMIF([2]报价结算清单!$E$12:$E$573,A294,[2]报价结算清单!$P$12:$P$573)</f>
        <v>#VALUE!</v>
      </c>
    </row>
    <row r="295" s="337" customFormat="1" spans="1:8">
      <c r="A295" s="341" t="s">
        <v>1513</v>
      </c>
      <c r="B295" s="341" t="s">
        <v>1514</v>
      </c>
      <c r="C295" s="341" t="s">
        <v>1515</v>
      </c>
      <c r="D295" s="341" t="s">
        <v>1516</v>
      </c>
      <c r="E295" s="341" t="s">
        <v>1517</v>
      </c>
      <c r="F295" s="341" t="s">
        <v>361</v>
      </c>
      <c r="G295" s="353"/>
      <c r="H295" s="354" t="e">
        <f>SUMIF([2]报价结算清单!$E$12:$E$573,A295,[2]报价结算清单!$P$12:$P$573)</f>
        <v>#VALUE!</v>
      </c>
    </row>
    <row r="296" spans="1:8">
      <c r="A296" s="341" t="s">
        <v>1518</v>
      </c>
      <c r="B296" s="341" t="s">
        <v>1514</v>
      </c>
      <c r="C296" s="341" t="s">
        <v>1515</v>
      </c>
      <c r="D296" s="341" t="s">
        <v>1516</v>
      </c>
      <c r="E296" s="341" t="s">
        <v>1519</v>
      </c>
      <c r="F296" s="341" t="s">
        <v>361</v>
      </c>
      <c r="G296" s="355"/>
      <c r="H296" s="354" t="e">
        <f>SUMIF([2]报价结算清单!$E$12:$E$573,A296,[2]报价结算清单!$P$12:$P$573)</f>
        <v>#VALUE!</v>
      </c>
    </row>
    <row r="297" spans="1:8">
      <c r="A297" s="341" t="s">
        <v>1520</v>
      </c>
      <c r="B297" s="341" t="s">
        <v>1514</v>
      </c>
      <c r="C297" s="341" t="s">
        <v>1515</v>
      </c>
      <c r="D297" s="341" t="s">
        <v>1516</v>
      </c>
      <c r="E297" s="341" t="s">
        <v>1521</v>
      </c>
      <c r="F297" s="341" t="s">
        <v>361</v>
      </c>
      <c r="G297" s="355"/>
      <c r="H297" s="354" t="e">
        <f>SUMIF([2]报价结算清单!$E$12:$E$573,A297,[2]报价结算清单!$P$12:$P$573)</f>
        <v>#VALUE!</v>
      </c>
    </row>
    <row r="298" spans="1:8">
      <c r="A298" s="341" t="s">
        <v>1522</v>
      </c>
      <c r="B298" s="341" t="s">
        <v>1493</v>
      </c>
      <c r="C298" s="341" t="s">
        <v>1504</v>
      </c>
      <c r="D298" s="341" t="s">
        <v>1523</v>
      </c>
      <c r="E298" s="341" t="s">
        <v>1524</v>
      </c>
      <c r="F298" s="341" t="s">
        <v>361</v>
      </c>
      <c r="G298" s="355"/>
      <c r="H298" s="354" t="e">
        <f>SUMIF([2]报价结算清单!$E$12:$E$573,A298,[2]报价结算清单!$P$12:$P$573)</f>
        <v>#VALUE!</v>
      </c>
    </row>
    <row r="299" spans="1:8">
      <c r="A299" s="341" t="s">
        <v>1525</v>
      </c>
      <c r="B299" s="341" t="s">
        <v>1493</v>
      </c>
      <c r="C299" s="341" t="s">
        <v>1504</v>
      </c>
      <c r="D299" s="341" t="s">
        <v>1523</v>
      </c>
      <c r="E299" s="341" t="s">
        <v>1526</v>
      </c>
      <c r="F299" s="341" t="s">
        <v>361</v>
      </c>
      <c r="G299" s="355"/>
      <c r="H299" s="354" t="e">
        <f>SUMIF([2]报价结算清单!$E$12:$E$573,A299,[2]报价结算清单!$P$12:$P$573)</f>
        <v>#VALUE!</v>
      </c>
    </row>
    <row r="300" spans="1:8">
      <c r="A300" s="341" t="s">
        <v>1527</v>
      </c>
      <c r="B300" s="341" t="s">
        <v>1493</v>
      </c>
      <c r="C300" s="341" t="s">
        <v>1504</v>
      </c>
      <c r="D300" s="341" t="s">
        <v>1523</v>
      </c>
      <c r="E300" s="341" t="s">
        <v>1528</v>
      </c>
      <c r="F300" s="341" t="s">
        <v>361</v>
      </c>
      <c r="G300" s="355"/>
      <c r="H300" s="354" t="e">
        <f>SUMIF([2]报价结算清单!$E$12:$E$573,A300,[2]报价结算清单!$P$12:$P$573)</f>
        <v>#VALUE!</v>
      </c>
    </row>
    <row r="301" spans="1:8">
      <c r="A301" s="341" t="s">
        <v>1529</v>
      </c>
      <c r="B301" s="341" t="s">
        <v>1493</v>
      </c>
      <c r="C301" s="341" t="s">
        <v>1504</v>
      </c>
      <c r="D301" s="341" t="s">
        <v>1523</v>
      </c>
      <c r="E301" s="341" t="s">
        <v>1530</v>
      </c>
      <c r="F301" s="341" t="s">
        <v>361</v>
      </c>
      <c r="G301" s="355"/>
      <c r="H301" s="354" t="e">
        <f>SUMIF([2]报价结算清单!$E$12:$E$573,A301,[2]报价结算清单!$P$12:$P$573)</f>
        <v>#VALUE!</v>
      </c>
    </row>
    <row r="302" spans="1:8">
      <c r="A302" s="341" t="s">
        <v>1531</v>
      </c>
      <c r="B302" s="341" t="s">
        <v>1493</v>
      </c>
      <c r="C302" s="341" t="s">
        <v>1504</v>
      </c>
      <c r="D302" s="341" t="s">
        <v>1532</v>
      </c>
      <c r="E302" s="341" t="s">
        <v>1533</v>
      </c>
      <c r="F302" s="341" t="s">
        <v>361</v>
      </c>
      <c r="G302" s="355"/>
      <c r="H302" s="354" t="e">
        <f>SUMIF([2]报价结算清单!$E$12:$E$573,A302,[2]报价结算清单!$P$12:$P$573)</f>
        <v>#VALUE!</v>
      </c>
    </row>
    <row r="303" spans="1:8">
      <c r="A303" s="341" t="s">
        <v>1534</v>
      </c>
      <c r="B303" s="341" t="s">
        <v>1493</v>
      </c>
      <c r="C303" s="341" t="s">
        <v>1504</v>
      </c>
      <c r="D303" s="341" t="s">
        <v>1532</v>
      </c>
      <c r="E303" s="341" t="s">
        <v>1535</v>
      </c>
      <c r="F303" s="341" t="s">
        <v>361</v>
      </c>
      <c r="G303" s="355"/>
      <c r="H303" s="354" t="e">
        <f>SUMIF([2]报价结算清单!$E$12:$E$573,A303,[2]报价结算清单!$P$12:$P$573)</f>
        <v>#VALUE!</v>
      </c>
    </row>
    <row r="304" spans="1:8">
      <c r="A304" s="341" t="s">
        <v>1536</v>
      </c>
      <c r="B304" s="341" t="s">
        <v>1493</v>
      </c>
      <c r="C304" s="341" t="s">
        <v>1537</v>
      </c>
      <c r="D304" s="341" t="s">
        <v>1538</v>
      </c>
      <c r="E304" s="341" t="s">
        <v>1539</v>
      </c>
      <c r="F304" s="341" t="s">
        <v>361</v>
      </c>
      <c r="G304" s="355"/>
      <c r="H304" s="354" t="e">
        <f>SUMIF([2]报价结算清单!$E$12:$E$573,A304,[2]报价结算清单!$P$12:$P$573)</f>
        <v>#VALUE!</v>
      </c>
    </row>
    <row r="305" spans="1:8">
      <c r="A305" s="341" t="s">
        <v>1540</v>
      </c>
      <c r="B305" s="341" t="s">
        <v>1493</v>
      </c>
      <c r="C305" s="341" t="s">
        <v>1537</v>
      </c>
      <c r="D305" s="341" t="s">
        <v>1538</v>
      </c>
      <c r="E305" s="341" t="s">
        <v>1541</v>
      </c>
      <c r="F305" s="341" t="s">
        <v>361</v>
      </c>
      <c r="G305" s="355"/>
      <c r="H305" s="354" t="e">
        <f>SUMIF([2]报价结算清单!$E$12:$E$573,A305,[2]报价结算清单!$P$12:$P$573)</f>
        <v>#VALUE!</v>
      </c>
    </row>
    <row r="306" spans="1:8">
      <c r="A306" s="341" t="s">
        <v>1542</v>
      </c>
      <c r="B306" s="341" t="s">
        <v>1493</v>
      </c>
      <c r="C306" s="341" t="s">
        <v>1537</v>
      </c>
      <c r="D306" s="341" t="s">
        <v>1543</v>
      </c>
      <c r="E306" s="341" t="s">
        <v>1543</v>
      </c>
      <c r="F306" s="341" t="s">
        <v>361</v>
      </c>
      <c r="G306" s="355"/>
      <c r="H306" s="354" t="e">
        <f>SUMIF([2]报价结算清单!$E$12:$E$573,A306,[2]报价结算清单!$P$12:$P$573)</f>
        <v>#VALUE!</v>
      </c>
    </row>
    <row r="307" spans="1:8">
      <c r="A307" s="348"/>
      <c r="B307" s="349"/>
      <c r="C307" s="349"/>
      <c r="D307" s="349"/>
      <c r="E307" s="349"/>
      <c r="F307" s="349"/>
      <c r="G307" s="349"/>
      <c r="H307" s="350"/>
    </row>
    <row r="308" spans="1:8">
      <c r="A308" s="341" t="s">
        <v>1544</v>
      </c>
      <c r="B308" s="341" t="s">
        <v>1545</v>
      </c>
      <c r="C308" s="341" t="s">
        <v>1546</v>
      </c>
      <c r="D308" s="341" t="s">
        <v>1547</v>
      </c>
      <c r="E308" s="341" t="s">
        <v>1548</v>
      </c>
      <c r="F308" s="341" t="s">
        <v>361</v>
      </c>
      <c r="G308" s="355"/>
      <c r="H308" s="354" t="e">
        <f>SUMIF([2]报价结算清单!$E$12:$E$573,A308,[2]报价结算清单!$P$12:$P$573)</f>
        <v>#VALUE!</v>
      </c>
    </row>
    <row r="309" spans="1:8">
      <c r="A309" s="341" t="s">
        <v>1549</v>
      </c>
      <c r="B309" s="341" t="s">
        <v>1550</v>
      </c>
      <c r="C309" s="352" t="s">
        <v>1551</v>
      </c>
      <c r="D309" s="352" t="s">
        <v>1552</v>
      </c>
      <c r="E309" s="352" t="s">
        <v>1553</v>
      </c>
      <c r="F309" s="341" t="s">
        <v>361</v>
      </c>
      <c r="G309" s="355"/>
      <c r="H309" s="354" t="e">
        <f>SUMIF([2]报价结算清单!$E$12:$E$573,A309,[2]报价结算清单!$P$12:$P$573)</f>
        <v>#VALUE!</v>
      </c>
    </row>
    <row r="310" spans="1:8">
      <c r="A310" s="341" t="s">
        <v>1554</v>
      </c>
      <c r="B310" s="341" t="s">
        <v>1550</v>
      </c>
      <c r="C310" s="352" t="s">
        <v>1551</v>
      </c>
      <c r="D310" s="352" t="s">
        <v>1555</v>
      </c>
      <c r="E310" s="352" t="s">
        <v>1553</v>
      </c>
      <c r="F310" s="341" t="s">
        <v>361</v>
      </c>
      <c r="G310" s="355"/>
      <c r="H310" s="354" t="e">
        <f>SUMIF([2]报价结算清单!$E$12:$E$573,A310,[2]报价结算清单!$P$12:$P$573)</f>
        <v>#VALUE!</v>
      </c>
    </row>
    <row r="311" spans="1:8">
      <c r="A311" s="341" t="s">
        <v>1556</v>
      </c>
      <c r="B311" s="341" t="s">
        <v>1550</v>
      </c>
      <c r="C311" s="352" t="s">
        <v>1557</v>
      </c>
      <c r="D311" s="352" t="s">
        <v>1558</v>
      </c>
      <c r="E311" s="352" t="s">
        <v>1553</v>
      </c>
      <c r="F311" s="341" t="s">
        <v>361</v>
      </c>
      <c r="G311" s="356">
        <v>0.06</v>
      </c>
      <c r="H311" s="354" t="e">
        <f>SUMIF([2]报价结算清单!$E$12:$E$573,A311,[2]报价结算清单!$P$12:$P$573)</f>
        <v>#VALUE!</v>
      </c>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354"/>
  <sheetViews>
    <sheetView workbookViewId="0">
      <selection activeCell="D7" sqref="D7"/>
    </sheetView>
  </sheetViews>
  <sheetFormatPr defaultColWidth="6.88392857142857" defaultRowHeight="12.4"/>
  <cols>
    <col min="1" max="1" width="6" style="217" customWidth="1"/>
    <col min="2" max="2" width="12.375" style="282" customWidth="1"/>
    <col min="3" max="3" width="17.8928571428571" style="282" customWidth="1"/>
    <col min="4" max="4" width="9.9375" style="282" customWidth="1"/>
    <col min="5" max="5" width="7.96428571428571" style="282" customWidth="1"/>
    <col min="6" max="6" width="9.36607142857143" style="282" customWidth="1"/>
    <col min="7" max="7" width="9.33035714285714" style="282" customWidth="1"/>
    <col min="8" max="8" width="9.32142857142857" style="282" customWidth="1"/>
    <col min="9" max="9" width="8.21428571428571" style="282" customWidth="1"/>
    <col min="10" max="12" width="6.88392857142857" style="282"/>
    <col min="13" max="13" width="8.79464285714286" style="217" customWidth="1"/>
    <col min="14" max="16383" width="6.88392857142857" style="217"/>
  </cols>
  <sheetData>
    <row r="1" spans="1:1">
      <c r="A1" s="282" t="s">
        <v>1559</v>
      </c>
    </row>
    <row r="2" spans="1:1">
      <c r="A2" s="282"/>
    </row>
    <row r="3" s="217" customFormat="1" spans="1:14">
      <c r="A3" s="273" t="s">
        <v>1560</v>
      </c>
      <c r="B3" s="273" t="s">
        <v>1561</v>
      </c>
      <c r="C3" s="273" t="s">
        <v>1562</v>
      </c>
      <c r="D3" s="273" t="s">
        <v>1563</v>
      </c>
      <c r="E3" s="273" t="s">
        <v>1564</v>
      </c>
      <c r="F3" s="273" t="s">
        <v>1560</v>
      </c>
      <c r="G3" s="273" t="s">
        <v>1565</v>
      </c>
      <c r="H3" s="273" t="s">
        <v>1566</v>
      </c>
      <c r="I3" s="273" t="s">
        <v>1567</v>
      </c>
      <c r="J3" s="273" t="s">
        <v>1568</v>
      </c>
      <c r="K3" s="273" t="s">
        <v>1569</v>
      </c>
      <c r="L3" s="273" t="s">
        <v>1570</v>
      </c>
      <c r="M3" s="282"/>
      <c r="N3" s="282"/>
    </row>
    <row r="4" s="217" customFormat="1" spans="1:14">
      <c r="A4" s="292">
        <v>44563</v>
      </c>
      <c r="B4" s="273" t="s">
        <v>1571</v>
      </c>
      <c r="C4" s="273" t="s">
        <v>1572</v>
      </c>
      <c r="D4" s="273" t="s">
        <v>1573</v>
      </c>
      <c r="E4" s="273" t="s">
        <v>1574</v>
      </c>
      <c r="F4" s="316">
        <v>44574</v>
      </c>
      <c r="G4" s="273">
        <v>1230</v>
      </c>
      <c r="H4" s="273">
        <v>1510</v>
      </c>
      <c r="I4" s="273" t="s">
        <v>1575</v>
      </c>
      <c r="J4" s="273">
        <v>920</v>
      </c>
      <c r="K4" s="273">
        <v>70</v>
      </c>
      <c r="L4" s="273">
        <v>10</v>
      </c>
      <c r="M4" s="282"/>
      <c r="N4" s="282"/>
    </row>
    <row r="5" s="217" customFormat="1" spans="1:14">
      <c r="A5" s="273"/>
      <c r="B5" s="273" t="s">
        <v>1571</v>
      </c>
      <c r="C5" s="273" t="s">
        <v>1576</v>
      </c>
      <c r="D5" s="273" t="s">
        <v>1574</v>
      </c>
      <c r="E5" s="273" t="s">
        <v>1577</v>
      </c>
      <c r="F5" s="316">
        <v>44577</v>
      </c>
      <c r="G5" s="273">
        <v>1435</v>
      </c>
      <c r="H5" s="273">
        <v>1700</v>
      </c>
      <c r="I5" s="273" t="s">
        <v>1578</v>
      </c>
      <c r="J5" s="273">
        <v>630</v>
      </c>
      <c r="K5" s="273">
        <v>70</v>
      </c>
      <c r="L5" s="273">
        <v>10</v>
      </c>
      <c r="M5" s="282"/>
      <c r="N5" s="282"/>
    </row>
    <row r="6" s="217" customFormat="1" spans="1:14">
      <c r="A6" s="273"/>
      <c r="B6" s="273" t="s">
        <v>1579</v>
      </c>
      <c r="C6" s="273" t="s">
        <v>1580</v>
      </c>
      <c r="D6" s="273" t="s">
        <v>1577</v>
      </c>
      <c r="E6" s="273" t="s">
        <v>1574</v>
      </c>
      <c r="F6" s="316">
        <v>44573</v>
      </c>
      <c r="G6" s="273">
        <v>1130</v>
      </c>
      <c r="H6" s="273">
        <v>1500</v>
      </c>
      <c r="I6" s="273" t="s">
        <v>1581</v>
      </c>
      <c r="J6" s="273">
        <v>1160</v>
      </c>
      <c r="K6" s="273">
        <v>70</v>
      </c>
      <c r="L6" s="273">
        <v>10</v>
      </c>
      <c r="M6" s="282"/>
      <c r="N6" s="282"/>
    </row>
    <row r="7" s="217" customFormat="1" spans="1:14">
      <c r="A7" s="273"/>
      <c r="B7" s="273" t="s">
        <v>1579</v>
      </c>
      <c r="C7" s="273" t="s">
        <v>1582</v>
      </c>
      <c r="D7" s="273" t="s">
        <v>1574</v>
      </c>
      <c r="E7" s="273" t="s">
        <v>1577</v>
      </c>
      <c r="F7" s="316">
        <v>44578</v>
      </c>
      <c r="G7" s="273">
        <v>1430</v>
      </c>
      <c r="H7" s="273">
        <v>1725</v>
      </c>
      <c r="I7" s="273" t="s">
        <v>1583</v>
      </c>
      <c r="J7" s="273">
        <v>700</v>
      </c>
      <c r="K7" s="273">
        <v>70</v>
      </c>
      <c r="L7" s="273">
        <v>10</v>
      </c>
      <c r="M7" s="282"/>
      <c r="N7" s="282"/>
    </row>
    <row r="8" s="217" customFormat="1" spans="1:14">
      <c r="A8" s="273"/>
      <c r="B8" s="273" t="s">
        <v>1584</v>
      </c>
      <c r="C8" s="273" t="s">
        <v>1585</v>
      </c>
      <c r="D8" s="273" t="s">
        <v>1586</v>
      </c>
      <c r="E8" s="273" t="s">
        <v>1574</v>
      </c>
      <c r="F8" s="316">
        <v>44569</v>
      </c>
      <c r="G8" s="273">
        <v>1520</v>
      </c>
      <c r="H8" s="273">
        <v>1820</v>
      </c>
      <c r="I8" s="273" t="s">
        <v>1587</v>
      </c>
      <c r="J8" s="273">
        <v>1040</v>
      </c>
      <c r="K8" s="273">
        <v>70</v>
      </c>
      <c r="L8" s="273">
        <v>10</v>
      </c>
      <c r="M8" s="282"/>
      <c r="N8" s="282"/>
    </row>
    <row r="9" s="217" customFormat="1" spans="1:14">
      <c r="A9" s="273"/>
      <c r="B9" s="315" t="s">
        <v>1584</v>
      </c>
      <c r="C9" s="315" t="s">
        <v>1588</v>
      </c>
      <c r="D9" s="315" t="s">
        <v>1574</v>
      </c>
      <c r="E9" s="273" t="s">
        <v>1586</v>
      </c>
      <c r="F9" s="316">
        <v>44578</v>
      </c>
      <c r="G9" s="315">
        <v>1525</v>
      </c>
      <c r="H9" s="315">
        <v>1750</v>
      </c>
      <c r="I9" s="315" t="s">
        <v>1589</v>
      </c>
      <c r="J9" s="315">
        <v>920</v>
      </c>
      <c r="K9" s="315">
        <v>70</v>
      </c>
      <c r="L9" s="273">
        <v>10</v>
      </c>
      <c r="M9" s="282"/>
      <c r="N9" s="282"/>
    </row>
    <row r="10" s="217" customFormat="1" spans="1:14">
      <c r="A10" s="273"/>
      <c r="B10" s="273" t="s">
        <v>1590</v>
      </c>
      <c r="C10" s="273" t="s">
        <v>1591</v>
      </c>
      <c r="D10" s="273" t="s">
        <v>1592</v>
      </c>
      <c r="E10" s="273" t="s">
        <v>1574</v>
      </c>
      <c r="F10" s="316">
        <v>44573</v>
      </c>
      <c r="G10" s="273">
        <v>1600</v>
      </c>
      <c r="H10" s="273">
        <v>1840</v>
      </c>
      <c r="I10" s="273" t="s">
        <v>1593</v>
      </c>
      <c r="J10" s="273">
        <v>730</v>
      </c>
      <c r="K10" s="273">
        <v>70</v>
      </c>
      <c r="L10" s="273">
        <v>10</v>
      </c>
      <c r="M10" s="282"/>
      <c r="N10" s="282"/>
    </row>
    <row r="11" s="217" customFormat="1" spans="1:14">
      <c r="A11" s="273"/>
      <c r="B11" s="273" t="s">
        <v>1590</v>
      </c>
      <c r="C11" s="273" t="s">
        <v>1594</v>
      </c>
      <c r="D11" s="273" t="s">
        <v>1574</v>
      </c>
      <c r="E11" s="273" t="s">
        <v>1592</v>
      </c>
      <c r="F11" s="316">
        <v>44577</v>
      </c>
      <c r="G11" s="273">
        <v>1500</v>
      </c>
      <c r="H11" s="273">
        <v>1725</v>
      </c>
      <c r="I11" s="273" t="s">
        <v>1595</v>
      </c>
      <c r="J11" s="273">
        <v>380</v>
      </c>
      <c r="K11" s="273">
        <v>70</v>
      </c>
      <c r="L11" s="273">
        <v>10</v>
      </c>
      <c r="M11" s="282"/>
      <c r="N11" s="282"/>
    </row>
    <row r="12" s="217" customFormat="1" spans="1:14">
      <c r="A12" s="273"/>
      <c r="B12" s="273" t="s">
        <v>1596</v>
      </c>
      <c r="C12" s="273" t="s">
        <v>1597</v>
      </c>
      <c r="D12" s="273" t="s">
        <v>1598</v>
      </c>
      <c r="E12" s="273" t="s">
        <v>1599</v>
      </c>
      <c r="F12" s="316">
        <v>44574</v>
      </c>
      <c r="G12" s="273">
        <v>735</v>
      </c>
      <c r="H12" s="273">
        <v>1055</v>
      </c>
      <c r="I12" s="273" t="s">
        <v>1600</v>
      </c>
      <c r="J12" s="273">
        <v>830</v>
      </c>
      <c r="K12" s="273">
        <v>70</v>
      </c>
      <c r="L12" s="273">
        <v>10</v>
      </c>
      <c r="M12" s="282"/>
      <c r="N12" s="282"/>
    </row>
    <row r="13" s="217" customFormat="1" spans="1:14">
      <c r="A13" s="273"/>
      <c r="B13" s="273" t="s">
        <v>1596</v>
      </c>
      <c r="C13" s="273" t="s">
        <v>1601</v>
      </c>
      <c r="D13" s="273" t="s">
        <v>1574</v>
      </c>
      <c r="E13" s="273" t="s">
        <v>1598</v>
      </c>
      <c r="F13" s="316">
        <v>44577</v>
      </c>
      <c r="G13" s="273">
        <v>1730</v>
      </c>
      <c r="H13" s="273">
        <v>2015</v>
      </c>
      <c r="I13" s="273" t="s">
        <v>1602</v>
      </c>
      <c r="J13" s="273">
        <v>600</v>
      </c>
      <c r="K13" s="273">
        <v>70</v>
      </c>
      <c r="L13" s="273">
        <v>10</v>
      </c>
      <c r="M13" s="282"/>
      <c r="N13" s="282"/>
    </row>
    <row r="14" s="217" customFormat="1" spans="1:14">
      <c r="A14" s="273"/>
      <c r="B14" s="273" t="s">
        <v>1603</v>
      </c>
      <c r="C14" s="273" t="s">
        <v>1604</v>
      </c>
      <c r="D14" s="273" t="s">
        <v>1605</v>
      </c>
      <c r="E14" s="273" t="s">
        <v>1574</v>
      </c>
      <c r="F14" s="316">
        <v>44570</v>
      </c>
      <c r="G14" s="273">
        <v>1600</v>
      </c>
      <c r="H14" s="273">
        <v>1905</v>
      </c>
      <c r="I14" s="273" t="s">
        <v>1606</v>
      </c>
      <c r="J14" s="273">
        <v>620</v>
      </c>
      <c r="K14" s="273">
        <v>70</v>
      </c>
      <c r="L14" s="273">
        <v>10</v>
      </c>
      <c r="M14" s="282"/>
      <c r="N14" s="282"/>
    </row>
    <row r="15" s="217" customFormat="1" spans="1:14">
      <c r="A15" s="273"/>
      <c r="B15" s="273" t="s">
        <v>1603</v>
      </c>
      <c r="C15" s="273" t="s">
        <v>1607</v>
      </c>
      <c r="D15" s="273" t="s">
        <v>1574</v>
      </c>
      <c r="E15" s="273" t="s">
        <v>1605</v>
      </c>
      <c r="F15" s="316">
        <v>44577</v>
      </c>
      <c r="G15" s="273">
        <v>1635</v>
      </c>
      <c r="H15" s="273">
        <v>1910</v>
      </c>
      <c r="I15" s="273" t="s">
        <v>1608</v>
      </c>
      <c r="J15" s="273">
        <v>630</v>
      </c>
      <c r="K15" s="273">
        <v>70</v>
      </c>
      <c r="L15" s="273">
        <v>10</v>
      </c>
      <c r="M15" s="282"/>
      <c r="N15" s="282"/>
    </row>
    <row r="16" s="217" customFormat="1" spans="1:14">
      <c r="A16" s="273"/>
      <c r="B16" s="273" t="s">
        <v>1609</v>
      </c>
      <c r="C16" s="273" t="s">
        <v>1610</v>
      </c>
      <c r="D16" s="273" t="s">
        <v>1611</v>
      </c>
      <c r="E16" s="273" t="s">
        <v>1599</v>
      </c>
      <c r="F16" s="316">
        <v>44573</v>
      </c>
      <c r="G16" s="273">
        <v>820</v>
      </c>
      <c r="H16" s="273">
        <v>1245</v>
      </c>
      <c r="I16" s="273" t="s">
        <v>1612</v>
      </c>
      <c r="J16" s="273">
        <v>600</v>
      </c>
      <c r="K16" s="273">
        <v>70</v>
      </c>
      <c r="L16" s="273">
        <v>10</v>
      </c>
      <c r="M16" s="282"/>
      <c r="N16" s="282"/>
    </row>
    <row r="17" s="217" customFormat="1" spans="1:14">
      <c r="A17" s="273"/>
      <c r="B17" s="273" t="s">
        <v>1609</v>
      </c>
      <c r="C17" s="273" t="s">
        <v>1613</v>
      </c>
      <c r="D17" s="273" t="s">
        <v>1574</v>
      </c>
      <c r="E17" s="273" t="s">
        <v>1611</v>
      </c>
      <c r="F17" s="316">
        <v>44578</v>
      </c>
      <c r="G17" s="273">
        <v>1330</v>
      </c>
      <c r="H17" s="273">
        <v>1640</v>
      </c>
      <c r="I17" s="273" t="s">
        <v>1614</v>
      </c>
      <c r="J17" s="273">
        <v>900</v>
      </c>
      <c r="K17" s="273">
        <v>70</v>
      </c>
      <c r="L17" s="273">
        <v>10</v>
      </c>
      <c r="M17" s="282"/>
      <c r="N17" s="282"/>
    </row>
    <row r="18" s="217" customFormat="1" spans="1:14">
      <c r="A18" s="273"/>
      <c r="B18" s="273" t="s">
        <v>1615</v>
      </c>
      <c r="C18" s="273" t="s">
        <v>1616</v>
      </c>
      <c r="D18" s="273" t="s">
        <v>1611</v>
      </c>
      <c r="E18" s="273" t="s">
        <v>1599</v>
      </c>
      <c r="F18" s="316">
        <v>44570</v>
      </c>
      <c r="G18" s="273">
        <v>820</v>
      </c>
      <c r="H18" s="273">
        <v>1245</v>
      </c>
      <c r="I18" s="273" t="s">
        <v>1612</v>
      </c>
      <c r="J18" s="273">
        <v>700</v>
      </c>
      <c r="K18" s="273">
        <v>70</v>
      </c>
      <c r="L18" s="273">
        <v>10</v>
      </c>
      <c r="M18" s="282"/>
      <c r="N18" s="282"/>
    </row>
    <row r="19" s="217" customFormat="1" spans="1:14">
      <c r="A19" s="273"/>
      <c r="B19" s="273" t="s">
        <v>1615</v>
      </c>
      <c r="C19" s="273" t="s">
        <v>1617</v>
      </c>
      <c r="D19" s="273" t="s">
        <v>1574</v>
      </c>
      <c r="E19" s="273" t="s">
        <v>1611</v>
      </c>
      <c r="F19" s="316">
        <v>44578</v>
      </c>
      <c r="G19" s="273">
        <v>1330</v>
      </c>
      <c r="H19" s="273">
        <v>1640</v>
      </c>
      <c r="I19" s="273" t="s">
        <v>1614</v>
      </c>
      <c r="J19" s="273">
        <v>900</v>
      </c>
      <c r="K19" s="273">
        <v>70</v>
      </c>
      <c r="L19" s="273">
        <v>10</v>
      </c>
      <c r="M19" s="282"/>
      <c r="N19" s="282"/>
    </row>
    <row r="20" s="217" customFormat="1" spans="1:14">
      <c r="A20" s="273"/>
      <c r="B20" s="273" t="s">
        <v>1618</v>
      </c>
      <c r="C20" s="273" t="s">
        <v>1619</v>
      </c>
      <c r="D20" s="273" t="s">
        <v>1611</v>
      </c>
      <c r="E20" s="273" t="s">
        <v>1599</v>
      </c>
      <c r="F20" s="316">
        <v>44570</v>
      </c>
      <c r="G20" s="273">
        <v>820</v>
      </c>
      <c r="H20" s="273">
        <v>1245</v>
      </c>
      <c r="I20" s="273" t="s">
        <v>1612</v>
      </c>
      <c r="J20" s="273">
        <v>700</v>
      </c>
      <c r="K20" s="273">
        <v>70</v>
      </c>
      <c r="L20" s="273">
        <v>10</v>
      </c>
      <c r="M20" s="282"/>
      <c r="N20" s="282"/>
    </row>
    <row r="21" s="217" customFormat="1" spans="1:14">
      <c r="A21" s="273"/>
      <c r="B21" s="315" t="s">
        <v>1618</v>
      </c>
      <c r="C21" s="315" t="s">
        <v>1620</v>
      </c>
      <c r="D21" s="315" t="s">
        <v>1599</v>
      </c>
      <c r="E21" s="273" t="s">
        <v>1611</v>
      </c>
      <c r="F21" s="316">
        <v>44577</v>
      </c>
      <c r="G21" s="315">
        <v>1350</v>
      </c>
      <c r="H21" s="315">
        <v>1905</v>
      </c>
      <c r="I21" s="315" t="s">
        <v>1621</v>
      </c>
      <c r="J21" s="315">
        <v>890</v>
      </c>
      <c r="K21" s="315">
        <v>70</v>
      </c>
      <c r="L21" s="273">
        <v>10</v>
      </c>
      <c r="M21" s="282"/>
      <c r="N21" s="282"/>
    </row>
    <row r="22" s="217" customFormat="1" spans="1:14">
      <c r="A22" s="273"/>
      <c r="B22" s="273" t="s">
        <v>1622</v>
      </c>
      <c r="C22" s="273" t="s">
        <v>1623</v>
      </c>
      <c r="D22" s="273" t="s">
        <v>1624</v>
      </c>
      <c r="E22" s="273" t="s">
        <v>1599</v>
      </c>
      <c r="F22" s="316">
        <v>44570</v>
      </c>
      <c r="G22" s="273">
        <v>800</v>
      </c>
      <c r="H22" s="273">
        <v>1040</v>
      </c>
      <c r="I22" s="273" t="s">
        <v>1625</v>
      </c>
      <c r="J22" s="273">
        <v>820</v>
      </c>
      <c r="K22" s="273">
        <v>70</v>
      </c>
      <c r="L22" s="273">
        <v>10</v>
      </c>
      <c r="M22" s="282"/>
      <c r="N22" s="282"/>
    </row>
    <row r="23" s="217" customFormat="1" spans="1:14">
      <c r="A23" s="273"/>
      <c r="B23" s="273" t="s">
        <v>1622</v>
      </c>
      <c r="C23" s="273" t="s">
        <v>1626</v>
      </c>
      <c r="D23" s="273" t="s">
        <v>1599</v>
      </c>
      <c r="E23" s="273" t="s">
        <v>1624</v>
      </c>
      <c r="F23" s="316">
        <v>44577</v>
      </c>
      <c r="G23" s="273">
        <v>1205</v>
      </c>
      <c r="H23" s="273">
        <v>1420</v>
      </c>
      <c r="I23" s="273" t="s">
        <v>1627</v>
      </c>
      <c r="J23" s="273">
        <v>820</v>
      </c>
      <c r="K23" s="273">
        <v>70</v>
      </c>
      <c r="L23" s="273">
        <v>10</v>
      </c>
      <c r="M23" s="282"/>
      <c r="N23" s="282"/>
    </row>
    <row r="24" s="217" customFormat="1" spans="1:14">
      <c r="A24" s="273"/>
      <c r="B24" s="273" t="s">
        <v>1628</v>
      </c>
      <c r="C24" s="273" t="s">
        <v>1629</v>
      </c>
      <c r="D24" s="273" t="s">
        <v>1630</v>
      </c>
      <c r="E24" s="273" t="s">
        <v>1599</v>
      </c>
      <c r="F24" s="316">
        <v>44573</v>
      </c>
      <c r="G24" s="273">
        <v>1950</v>
      </c>
      <c r="H24" s="273">
        <v>2305</v>
      </c>
      <c r="I24" s="273" t="s">
        <v>1631</v>
      </c>
      <c r="J24" s="273">
        <v>606</v>
      </c>
      <c r="K24" s="273">
        <v>70</v>
      </c>
      <c r="L24" s="273">
        <v>10</v>
      </c>
      <c r="M24" s="282"/>
      <c r="N24" s="282"/>
    </row>
    <row r="25" s="217" customFormat="1" spans="1:14">
      <c r="A25" s="273"/>
      <c r="B25" s="273" t="s">
        <v>1628</v>
      </c>
      <c r="C25" s="273" t="s">
        <v>1632</v>
      </c>
      <c r="D25" s="273" t="s">
        <v>1574</v>
      </c>
      <c r="E25" s="273" t="s">
        <v>1630</v>
      </c>
      <c r="F25" s="316">
        <v>44577</v>
      </c>
      <c r="G25" s="273">
        <v>1910</v>
      </c>
      <c r="H25" s="273">
        <v>2145</v>
      </c>
      <c r="I25" s="273" t="s">
        <v>1633</v>
      </c>
      <c r="J25" s="273">
        <v>400</v>
      </c>
      <c r="K25" s="273">
        <v>70</v>
      </c>
      <c r="L25" s="273">
        <v>10</v>
      </c>
      <c r="M25" s="282"/>
      <c r="N25" s="282"/>
    </row>
    <row r="26" s="217" customFormat="1" spans="1:14">
      <c r="A26" s="273"/>
      <c r="B26" s="273" t="s">
        <v>1634</v>
      </c>
      <c r="C26" s="273" t="s">
        <v>1635</v>
      </c>
      <c r="D26" s="273" t="s">
        <v>1577</v>
      </c>
      <c r="E26" s="273" t="s">
        <v>1574</v>
      </c>
      <c r="F26" s="316">
        <v>44569</v>
      </c>
      <c r="G26" s="273">
        <v>730</v>
      </c>
      <c r="H26" s="273">
        <v>1045</v>
      </c>
      <c r="I26" s="273" t="s">
        <v>1636</v>
      </c>
      <c r="J26" s="273">
        <v>850</v>
      </c>
      <c r="K26" s="273">
        <v>70</v>
      </c>
      <c r="L26" s="273">
        <v>10</v>
      </c>
      <c r="M26" s="282"/>
      <c r="N26" s="282"/>
    </row>
    <row r="27" s="217" customFormat="1" spans="1:14">
      <c r="A27" s="273"/>
      <c r="B27" s="315" t="s">
        <v>1634</v>
      </c>
      <c r="C27" s="315" t="s">
        <v>1637</v>
      </c>
      <c r="D27" s="315" t="s">
        <v>1574</v>
      </c>
      <c r="E27" s="273" t="s">
        <v>1638</v>
      </c>
      <c r="F27" s="316">
        <v>44577</v>
      </c>
      <c r="G27" s="315">
        <v>1930</v>
      </c>
      <c r="H27" s="315">
        <v>2225</v>
      </c>
      <c r="I27" s="315" t="s">
        <v>1639</v>
      </c>
      <c r="J27" s="315">
        <v>830</v>
      </c>
      <c r="K27" s="315">
        <v>70</v>
      </c>
      <c r="L27" s="273">
        <v>10</v>
      </c>
      <c r="M27" s="282"/>
      <c r="N27" s="282"/>
    </row>
    <row r="28" s="217" customFormat="1" spans="1:14">
      <c r="A28" s="273"/>
      <c r="B28" s="273" t="s">
        <v>1640</v>
      </c>
      <c r="C28" s="273" t="s">
        <v>1641</v>
      </c>
      <c r="D28" s="273" t="s">
        <v>1642</v>
      </c>
      <c r="E28" s="273" t="s">
        <v>1574</v>
      </c>
      <c r="F28" s="316">
        <v>44572</v>
      </c>
      <c r="G28" s="273">
        <v>1040</v>
      </c>
      <c r="H28" s="273">
        <v>1415</v>
      </c>
      <c r="I28" s="273" t="s">
        <v>1643</v>
      </c>
      <c r="J28" s="273">
        <v>1080</v>
      </c>
      <c r="K28" s="273">
        <v>70</v>
      </c>
      <c r="L28" s="273">
        <v>10</v>
      </c>
      <c r="M28" s="282"/>
      <c r="N28" s="282"/>
    </row>
    <row r="29" s="217" customFormat="1" spans="1:14">
      <c r="A29" s="273"/>
      <c r="B29" s="273" t="s">
        <v>1640</v>
      </c>
      <c r="C29" s="273" t="s">
        <v>1644</v>
      </c>
      <c r="D29" s="273" t="s">
        <v>1599</v>
      </c>
      <c r="E29" s="273" t="s">
        <v>1642</v>
      </c>
      <c r="F29" s="316">
        <v>44577</v>
      </c>
      <c r="G29" s="273">
        <v>1250</v>
      </c>
      <c r="H29" s="273">
        <v>1540</v>
      </c>
      <c r="I29" s="273" t="s">
        <v>1645</v>
      </c>
      <c r="J29" s="273">
        <v>610</v>
      </c>
      <c r="K29" s="273">
        <v>70</v>
      </c>
      <c r="L29" s="273">
        <v>10</v>
      </c>
      <c r="M29" s="282"/>
      <c r="N29" s="282"/>
    </row>
    <row r="30" s="217" customFormat="1" spans="1:14">
      <c r="A30" s="273"/>
      <c r="B30" s="273" t="s">
        <v>1646</v>
      </c>
      <c r="C30" s="273" t="s">
        <v>1647</v>
      </c>
      <c r="D30" s="273" t="s">
        <v>1648</v>
      </c>
      <c r="E30" s="273" t="s">
        <v>1574</v>
      </c>
      <c r="F30" s="316">
        <v>44573</v>
      </c>
      <c r="G30" s="273">
        <v>705</v>
      </c>
      <c r="H30" s="273">
        <v>1000</v>
      </c>
      <c r="I30" s="273" t="s">
        <v>1649</v>
      </c>
      <c r="J30" s="273">
        <v>1110</v>
      </c>
      <c r="K30" s="273">
        <v>70</v>
      </c>
      <c r="L30" s="273">
        <v>10</v>
      </c>
      <c r="M30" s="282"/>
      <c r="N30" s="282"/>
    </row>
    <row r="31" s="217" customFormat="1" spans="1:14">
      <c r="A31" s="273"/>
      <c r="B31" s="273" t="s">
        <v>1646</v>
      </c>
      <c r="C31" s="273" t="s">
        <v>1650</v>
      </c>
      <c r="D31" s="273" t="s">
        <v>1574</v>
      </c>
      <c r="E31" s="273" t="s">
        <v>1648</v>
      </c>
      <c r="F31" s="316">
        <v>44577</v>
      </c>
      <c r="G31" s="273">
        <v>1140</v>
      </c>
      <c r="H31" s="273">
        <v>1420</v>
      </c>
      <c r="I31" s="273" t="s">
        <v>1651</v>
      </c>
      <c r="J31" s="273">
        <v>300</v>
      </c>
      <c r="K31" s="273">
        <v>70</v>
      </c>
      <c r="L31" s="273">
        <v>10</v>
      </c>
      <c r="M31" s="282"/>
      <c r="N31" s="282"/>
    </row>
    <row r="32" s="217" customFormat="1" spans="1:14">
      <c r="A32" s="273"/>
      <c r="B32" s="273" t="s">
        <v>1652</v>
      </c>
      <c r="C32" s="273" t="s">
        <v>1653</v>
      </c>
      <c r="D32" s="273" t="s">
        <v>1577</v>
      </c>
      <c r="E32" s="273" t="s">
        <v>1574</v>
      </c>
      <c r="F32" s="316">
        <v>44574</v>
      </c>
      <c r="G32" s="273">
        <v>1930</v>
      </c>
      <c r="H32" s="273">
        <v>2255</v>
      </c>
      <c r="I32" s="273" t="s">
        <v>1654</v>
      </c>
      <c r="J32" s="273">
        <v>600</v>
      </c>
      <c r="K32" s="273">
        <v>70</v>
      </c>
      <c r="L32" s="273">
        <v>10</v>
      </c>
      <c r="M32" s="282"/>
      <c r="N32" s="282"/>
    </row>
    <row r="33" s="217" customFormat="1" spans="1:14">
      <c r="A33" s="273"/>
      <c r="B33" s="273" t="s">
        <v>1652</v>
      </c>
      <c r="C33" s="273" t="s">
        <v>1655</v>
      </c>
      <c r="D33" s="273" t="s">
        <v>1574</v>
      </c>
      <c r="E33" s="273" t="s">
        <v>1577</v>
      </c>
      <c r="F33" s="316">
        <v>44577</v>
      </c>
      <c r="G33" s="273">
        <v>1430</v>
      </c>
      <c r="H33" s="273">
        <v>1725</v>
      </c>
      <c r="I33" s="273" t="s">
        <v>1583</v>
      </c>
      <c r="J33" s="273">
        <v>1670</v>
      </c>
      <c r="K33" s="273">
        <v>70</v>
      </c>
      <c r="L33" s="273">
        <v>10</v>
      </c>
      <c r="M33" s="282"/>
      <c r="N33" s="282"/>
    </row>
    <row r="34" s="217" customFormat="1" spans="1:14">
      <c r="A34" s="273"/>
      <c r="B34" s="273" t="s">
        <v>1656</v>
      </c>
      <c r="C34" s="273" t="s">
        <v>1657</v>
      </c>
      <c r="D34" s="273" t="s">
        <v>1658</v>
      </c>
      <c r="E34" s="273" t="s">
        <v>1574</v>
      </c>
      <c r="F34" s="316">
        <v>44570</v>
      </c>
      <c r="G34" s="273">
        <v>1250</v>
      </c>
      <c r="H34" s="273">
        <v>1530</v>
      </c>
      <c r="I34" s="273" t="s">
        <v>1659</v>
      </c>
      <c r="J34" s="273">
        <v>1150</v>
      </c>
      <c r="K34" s="273">
        <v>70</v>
      </c>
      <c r="L34" s="273">
        <v>10</v>
      </c>
      <c r="M34" s="282"/>
      <c r="N34" s="282"/>
    </row>
    <row r="35" s="217" customFormat="1" spans="1:14">
      <c r="A35" s="273"/>
      <c r="B35" s="315" t="s">
        <v>1656</v>
      </c>
      <c r="C35" s="315" t="s">
        <v>1660</v>
      </c>
      <c r="D35" s="315" t="s">
        <v>1574</v>
      </c>
      <c r="E35" s="273" t="s">
        <v>1592</v>
      </c>
      <c r="F35" s="316">
        <v>44578</v>
      </c>
      <c r="G35" s="315">
        <v>1325</v>
      </c>
      <c r="H35" s="315">
        <v>1540</v>
      </c>
      <c r="I35" s="315" t="s">
        <v>1661</v>
      </c>
      <c r="J35" s="315">
        <v>640</v>
      </c>
      <c r="K35" s="315">
        <v>70</v>
      </c>
      <c r="L35" s="273">
        <v>10</v>
      </c>
      <c r="M35" s="282"/>
      <c r="N35" s="282"/>
    </row>
    <row r="36" s="217" customFormat="1" spans="1:14">
      <c r="A36" s="273"/>
      <c r="B36" s="273" t="s">
        <v>1662</v>
      </c>
      <c r="C36" s="273" t="s">
        <v>1663</v>
      </c>
      <c r="D36" s="273" t="s">
        <v>1664</v>
      </c>
      <c r="E36" s="273" t="s">
        <v>1574</v>
      </c>
      <c r="F36" s="316">
        <v>44573</v>
      </c>
      <c r="G36" s="273">
        <v>1445</v>
      </c>
      <c r="H36" s="273">
        <v>1810</v>
      </c>
      <c r="I36" s="273" t="s">
        <v>1665</v>
      </c>
      <c r="J36" s="273">
        <v>1040</v>
      </c>
      <c r="K36" s="273">
        <v>70</v>
      </c>
      <c r="L36" s="273">
        <v>10</v>
      </c>
      <c r="M36" s="282"/>
      <c r="N36" s="282"/>
    </row>
    <row r="37" s="217" customFormat="1" spans="1:14">
      <c r="A37" s="273"/>
      <c r="B37" s="273" t="s">
        <v>1662</v>
      </c>
      <c r="C37" s="273" t="s">
        <v>1666</v>
      </c>
      <c r="D37" s="273" t="s">
        <v>1599</v>
      </c>
      <c r="E37" s="273" t="s">
        <v>1664</v>
      </c>
      <c r="F37" s="316">
        <v>44577</v>
      </c>
      <c r="G37" s="273">
        <v>1255</v>
      </c>
      <c r="H37" s="273">
        <v>1545</v>
      </c>
      <c r="I37" s="273" t="s">
        <v>1667</v>
      </c>
      <c r="J37" s="273">
        <v>990</v>
      </c>
      <c r="K37" s="273">
        <v>70</v>
      </c>
      <c r="L37" s="273">
        <v>10</v>
      </c>
      <c r="M37" s="282"/>
      <c r="N37" s="282"/>
    </row>
    <row r="38" s="217" customFormat="1" spans="1:14">
      <c r="A38" s="273"/>
      <c r="B38" s="273" t="s">
        <v>1668</v>
      </c>
      <c r="C38" s="273" t="s">
        <v>1669</v>
      </c>
      <c r="D38" s="273" t="s">
        <v>1611</v>
      </c>
      <c r="E38" s="273" t="s">
        <v>1599</v>
      </c>
      <c r="F38" s="316">
        <v>44573</v>
      </c>
      <c r="G38" s="273">
        <v>820</v>
      </c>
      <c r="H38" s="273">
        <v>1245</v>
      </c>
      <c r="I38" s="273" t="s">
        <v>1612</v>
      </c>
      <c r="J38" s="273">
        <v>600</v>
      </c>
      <c r="K38" s="273">
        <v>70</v>
      </c>
      <c r="L38" s="273">
        <v>10</v>
      </c>
      <c r="M38" s="282"/>
      <c r="N38" s="282"/>
    </row>
    <row r="39" s="217" customFormat="1" spans="1:14">
      <c r="A39" s="273"/>
      <c r="B39" s="273" t="s">
        <v>1668</v>
      </c>
      <c r="C39" s="273" t="s">
        <v>1670</v>
      </c>
      <c r="D39" s="273" t="s">
        <v>1574</v>
      </c>
      <c r="E39" s="273" t="s">
        <v>1611</v>
      </c>
      <c r="F39" s="316">
        <v>44578</v>
      </c>
      <c r="G39" s="273">
        <v>1330</v>
      </c>
      <c r="H39" s="273">
        <v>1640</v>
      </c>
      <c r="I39" s="273" t="s">
        <v>1614</v>
      </c>
      <c r="J39" s="273">
        <v>900</v>
      </c>
      <c r="K39" s="273">
        <v>70</v>
      </c>
      <c r="L39" s="273">
        <v>10</v>
      </c>
      <c r="M39" s="282"/>
      <c r="N39" s="282"/>
    </row>
    <row r="40" s="217" customFormat="1" spans="1:14">
      <c r="A40" s="273"/>
      <c r="B40" s="273" t="s">
        <v>1671</v>
      </c>
      <c r="C40" s="273" t="s">
        <v>1672</v>
      </c>
      <c r="D40" s="273" t="s">
        <v>1577</v>
      </c>
      <c r="E40" s="273" t="s">
        <v>1574</v>
      </c>
      <c r="F40" s="316">
        <v>44574</v>
      </c>
      <c r="G40" s="273">
        <v>1930</v>
      </c>
      <c r="H40" s="273">
        <v>2255</v>
      </c>
      <c r="I40" s="273" t="s">
        <v>1654</v>
      </c>
      <c r="J40" s="273">
        <v>600</v>
      </c>
      <c r="K40" s="273">
        <v>70</v>
      </c>
      <c r="L40" s="273">
        <v>10</v>
      </c>
      <c r="M40" s="282"/>
      <c r="N40" s="282"/>
    </row>
    <row r="41" s="217" customFormat="1" spans="1:14">
      <c r="A41" s="273"/>
      <c r="B41" s="273" t="s">
        <v>1671</v>
      </c>
      <c r="C41" s="273" t="s">
        <v>1673</v>
      </c>
      <c r="D41" s="273" t="s">
        <v>1574</v>
      </c>
      <c r="E41" s="273" t="s">
        <v>1577</v>
      </c>
      <c r="F41" s="316">
        <v>44577</v>
      </c>
      <c r="G41" s="273">
        <v>1430</v>
      </c>
      <c r="H41" s="273">
        <v>1725</v>
      </c>
      <c r="I41" s="273" t="s">
        <v>1583</v>
      </c>
      <c r="J41" s="273">
        <v>1670</v>
      </c>
      <c r="K41" s="273">
        <v>70</v>
      </c>
      <c r="L41" s="273">
        <v>10</v>
      </c>
      <c r="M41" s="282"/>
      <c r="N41" s="282"/>
    </row>
    <row r="42" s="217" customFormat="1" spans="1:14">
      <c r="A42" s="273"/>
      <c r="B42" s="315" t="s">
        <v>1674</v>
      </c>
      <c r="C42" s="315" t="s">
        <v>1675</v>
      </c>
      <c r="D42" s="315" t="s">
        <v>1676</v>
      </c>
      <c r="E42" s="273" t="s">
        <v>1574</v>
      </c>
      <c r="F42" s="316">
        <v>44573</v>
      </c>
      <c r="G42" s="315">
        <v>1215</v>
      </c>
      <c r="H42" s="315">
        <v>1525</v>
      </c>
      <c r="I42" s="315" t="s">
        <v>1677</v>
      </c>
      <c r="J42" s="315">
        <v>1400</v>
      </c>
      <c r="K42" s="315">
        <v>70</v>
      </c>
      <c r="L42" s="273">
        <v>10</v>
      </c>
      <c r="M42" s="282"/>
      <c r="N42" s="282"/>
    </row>
    <row r="43" s="217" customFormat="1" spans="1:14">
      <c r="A43" s="273"/>
      <c r="B43" s="273" t="s">
        <v>1674</v>
      </c>
      <c r="C43" s="273" t="s">
        <v>1678</v>
      </c>
      <c r="D43" s="273" t="s">
        <v>1574</v>
      </c>
      <c r="E43" s="273" t="s">
        <v>1676</v>
      </c>
      <c r="F43" s="316">
        <v>44577</v>
      </c>
      <c r="G43" s="273">
        <v>1620</v>
      </c>
      <c r="H43" s="273">
        <v>1905</v>
      </c>
      <c r="I43" s="273" t="s">
        <v>1679</v>
      </c>
      <c r="J43" s="273">
        <v>900</v>
      </c>
      <c r="K43" s="273">
        <v>70</v>
      </c>
      <c r="L43" s="273">
        <v>10</v>
      </c>
      <c r="M43" s="282"/>
      <c r="N43" s="282"/>
    </row>
    <row r="44" s="217" customFormat="1" spans="1:14">
      <c r="A44" s="273"/>
      <c r="B44" s="315" t="s">
        <v>1680</v>
      </c>
      <c r="C44" s="315" t="s">
        <v>1681</v>
      </c>
      <c r="D44" s="315" t="s">
        <v>1682</v>
      </c>
      <c r="E44" s="273" t="s">
        <v>1599</v>
      </c>
      <c r="F44" s="316">
        <v>44573</v>
      </c>
      <c r="G44" s="315">
        <v>1325</v>
      </c>
      <c r="H44" s="315">
        <v>1645</v>
      </c>
      <c r="I44" s="315" t="s">
        <v>1683</v>
      </c>
      <c r="J44" s="315">
        <v>960</v>
      </c>
      <c r="K44" s="315">
        <v>70</v>
      </c>
      <c r="L44" s="273">
        <v>10</v>
      </c>
      <c r="M44" s="282"/>
      <c r="N44" s="282"/>
    </row>
    <row r="45" s="217" customFormat="1" spans="1:14">
      <c r="A45" s="273"/>
      <c r="B45" s="273" t="s">
        <v>1680</v>
      </c>
      <c r="C45" s="273" t="s">
        <v>1684</v>
      </c>
      <c r="D45" s="273" t="s">
        <v>1574</v>
      </c>
      <c r="E45" s="273" t="s">
        <v>1682</v>
      </c>
      <c r="F45" s="316">
        <v>44578</v>
      </c>
      <c r="G45" s="273">
        <v>1230</v>
      </c>
      <c r="H45" s="273">
        <v>1510</v>
      </c>
      <c r="I45" s="273" t="s">
        <v>1685</v>
      </c>
      <c r="J45" s="273">
        <v>500</v>
      </c>
      <c r="K45" s="273">
        <v>70</v>
      </c>
      <c r="L45" s="273">
        <v>10</v>
      </c>
      <c r="M45" s="282"/>
      <c r="N45" s="282"/>
    </row>
    <row r="46" s="217" customFormat="1" spans="1:14">
      <c r="A46" s="273"/>
      <c r="B46" s="273" t="s">
        <v>1686</v>
      </c>
      <c r="C46" s="273" t="s">
        <v>1687</v>
      </c>
      <c r="D46" s="273" t="s">
        <v>1688</v>
      </c>
      <c r="E46" s="273" t="s">
        <v>1574</v>
      </c>
      <c r="F46" s="316">
        <v>44570</v>
      </c>
      <c r="G46" s="273">
        <v>755</v>
      </c>
      <c r="H46" s="273">
        <v>1120</v>
      </c>
      <c r="I46" s="273" t="s">
        <v>1689</v>
      </c>
      <c r="J46" s="273">
        <v>740</v>
      </c>
      <c r="K46" s="273">
        <v>70</v>
      </c>
      <c r="L46" s="273">
        <v>10</v>
      </c>
      <c r="M46" s="282"/>
      <c r="N46" s="282"/>
    </row>
    <row r="47" s="217" customFormat="1" spans="1:14">
      <c r="A47" s="273"/>
      <c r="B47" s="273" t="s">
        <v>1686</v>
      </c>
      <c r="C47" s="273" t="s">
        <v>1690</v>
      </c>
      <c r="D47" s="273" t="s">
        <v>1574</v>
      </c>
      <c r="E47" s="273" t="s">
        <v>1688</v>
      </c>
      <c r="F47" s="316">
        <v>44577</v>
      </c>
      <c r="G47" s="273">
        <v>1035</v>
      </c>
      <c r="H47" s="273">
        <v>1315</v>
      </c>
      <c r="I47" s="273" t="s">
        <v>1691</v>
      </c>
      <c r="J47" s="273">
        <v>850</v>
      </c>
      <c r="K47" s="273">
        <v>70</v>
      </c>
      <c r="L47" s="273">
        <v>10</v>
      </c>
      <c r="M47" s="282"/>
      <c r="N47" s="282"/>
    </row>
    <row r="48" s="217" customFormat="1" spans="1:14">
      <c r="A48" s="273"/>
      <c r="B48" s="273" t="s">
        <v>1692</v>
      </c>
      <c r="C48" s="273" t="s">
        <v>1693</v>
      </c>
      <c r="D48" s="273" t="s">
        <v>1574</v>
      </c>
      <c r="E48" s="273" t="s">
        <v>1611</v>
      </c>
      <c r="F48" s="316">
        <v>44579</v>
      </c>
      <c r="G48" s="273">
        <v>1330</v>
      </c>
      <c r="H48" s="273">
        <v>1640</v>
      </c>
      <c r="I48" s="273" t="s">
        <v>1614</v>
      </c>
      <c r="J48" s="273">
        <v>900</v>
      </c>
      <c r="K48" s="273">
        <v>70</v>
      </c>
      <c r="L48" s="273">
        <v>10</v>
      </c>
      <c r="M48" s="282"/>
      <c r="N48" s="282"/>
    </row>
    <row r="49" s="217" customFormat="1" spans="1:14">
      <c r="A49" s="273"/>
      <c r="B49" s="273" t="s">
        <v>1692</v>
      </c>
      <c r="C49" s="273" t="s">
        <v>1694</v>
      </c>
      <c r="D49" s="273" t="s">
        <v>1611</v>
      </c>
      <c r="E49" s="273" t="s">
        <v>1574</v>
      </c>
      <c r="F49" s="316">
        <v>44571</v>
      </c>
      <c r="G49" s="273">
        <v>805</v>
      </c>
      <c r="H49" s="273">
        <v>1215</v>
      </c>
      <c r="I49" s="273" t="s">
        <v>1695</v>
      </c>
      <c r="J49" s="273">
        <v>700</v>
      </c>
      <c r="K49" s="273">
        <v>70</v>
      </c>
      <c r="L49" s="273">
        <v>10</v>
      </c>
      <c r="M49" s="282"/>
      <c r="N49" s="282"/>
    </row>
    <row r="50" s="217" customFormat="1" spans="1:14">
      <c r="A50" s="273"/>
      <c r="B50" s="273" t="s">
        <v>1696</v>
      </c>
      <c r="C50" s="273" t="s">
        <v>1697</v>
      </c>
      <c r="D50" s="273" t="s">
        <v>1577</v>
      </c>
      <c r="E50" s="273" t="s">
        <v>1574</v>
      </c>
      <c r="F50" s="316">
        <v>44570</v>
      </c>
      <c r="G50" s="273">
        <v>830</v>
      </c>
      <c r="H50" s="273">
        <v>1145</v>
      </c>
      <c r="I50" s="273" t="s">
        <v>1698</v>
      </c>
      <c r="J50" s="273">
        <v>650</v>
      </c>
      <c r="K50" s="273">
        <v>70</v>
      </c>
      <c r="L50" s="273">
        <v>10</v>
      </c>
      <c r="M50" s="282"/>
      <c r="N50" s="282"/>
    </row>
    <row r="51" s="217" customFormat="1" spans="1:14">
      <c r="A51" s="273"/>
      <c r="B51" s="273" t="s">
        <v>1696</v>
      </c>
      <c r="C51" s="273" t="s">
        <v>1699</v>
      </c>
      <c r="D51" s="273" t="s">
        <v>1574</v>
      </c>
      <c r="E51" s="273" t="s">
        <v>1577</v>
      </c>
      <c r="F51" s="316">
        <v>44577</v>
      </c>
      <c r="G51" s="273">
        <v>1200</v>
      </c>
      <c r="H51" s="273">
        <v>1455</v>
      </c>
      <c r="I51" s="273" t="s">
        <v>1700</v>
      </c>
      <c r="J51" s="273">
        <v>800</v>
      </c>
      <c r="K51" s="273">
        <v>70</v>
      </c>
      <c r="L51" s="273">
        <v>10</v>
      </c>
      <c r="M51" s="282"/>
      <c r="N51" s="282"/>
    </row>
    <row r="52" s="217" customFormat="1" spans="1:14">
      <c r="A52" s="273"/>
      <c r="B52" s="315" t="s">
        <v>1701</v>
      </c>
      <c r="C52" s="315" t="s">
        <v>1702</v>
      </c>
      <c r="D52" s="315" t="s">
        <v>1611</v>
      </c>
      <c r="E52" s="273" t="s">
        <v>1574</v>
      </c>
      <c r="F52" s="316">
        <v>44570</v>
      </c>
      <c r="G52" s="315">
        <v>1130</v>
      </c>
      <c r="H52" s="315">
        <v>1555</v>
      </c>
      <c r="I52" s="315" t="s">
        <v>1703</v>
      </c>
      <c r="J52" s="315">
        <v>860</v>
      </c>
      <c r="K52" s="315">
        <v>70</v>
      </c>
      <c r="L52" s="273">
        <v>10</v>
      </c>
      <c r="M52" s="282"/>
      <c r="N52" s="282"/>
    </row>
    <row r="53" s="217" customFormat="1" spans="1:14">
      <c r="A53" s="273"/>
      <c r="B53" s="273" t="s">
        <v>1701</v>
      </c>
      <c r="C53" s="273" t="s">
        <v>1704</v>
      </c>
      <c r="D53" s="273" t="s">
        <v>1574</v>
      </c>
      <c r="E53" s="273" t="s">
        <v>1611</v>
      </c>
      <c r="F53" s="316">
        <v>44579</v>
      </c>
      <c r="G53" s="273">
        <v>1330</v>
      </c>
      <c r="H53" s="273">
        <v>1640</v>
      </c>
      <c r="I53" s="273" t="s">
        <v>1614</v>
      </c>
      <c r="J53" s="273">
        <v>900</v>
      </c>
      <c r="K53" s="273">
        <v>70</v>
      </c>
      <c r="L53" s="273">
        <v>10</v>
      </c>
      <c r="M53" s="282"/>
      <c r="N53" s="282"/>
    </row>
    <row r="54" s="217" customFormat="1" spans="1:14">
      <c r="A54" s="273"/>
      <c r="B54" s="315" t="s">
        <v>1705</v>
      </c>
      <c r="C54" s="315" t="s">
        <v>1706</v>
      </c>
      <c r="D54" s="315" t="s">
        <v>1707</v>
      </c>
      <c r="E54" s="273" t="s">
        <v>1599</v>
      </c>
      <c r="F54" s="316">
        <v>44572</v>
      </c>
      <c r="G54" s="315">
        <v>1505</v>
      </c>
      <c r="H54" s="315">
        <v>1740</v>
      </c>
      <c r="I54" s="315" t="s">
        <v>1708</v>
      </c>
      <c r="J54" s="315">
        <v>690</v>
      </c>
      <c r="K54" s="315">
        <v>70</v>
      </c>
      <c r="L54" s="273">
        <v>10</v>
      </c>
      <c r="M54" s="282"/>
      <c r="N54" s="282"/>
    </row>
    <row r="55" s="217" customFormat="1" spans="1:14">
      <c r="A55" s="273"/>
      <c r="B55" s="273" t="s">
        <v>1705</v>
      </c>
      <c r="C55" s="273" t="s">
        <v>1709</v>
      </c>
      <c r="D55" s="273" t="s">
        <v>1599</v>
      </c>
      <c r="E55" s="273" t="s">
        <v>1707</v>
      </c>
      <c r="F55" s="316">
        <v>44579</v>
      </c>
      <c r="G55" s="273">
        <v>2000</v>
      </c>
      <c r="H55" s="273">
        <v>2210</v>
      </c>
      <c r="I55" s="273" t="s">
        <v>1710</v>
      </c>
      <c r="J55" s="273">
        <v>670</v>
      </c>
      <c r="K55" s="273">
        <v>70</v>
      </c>
      <c r="L55" s="273">
        <v>10</v>
      </c>
      <c r="M55" s="282"/>
      <c r="N55" s="282"/>
    </row>
    <row r="56" s="217" customFormat="1" spans="1:14">
      <c r="A56" s="273"/>
      <c r="B56" s="315" t="s">
        <v>1711</v>
      </c>
      <c r="C56" s="315" t="s">
        <v>1712</v>
      </c>
      <c r="D56" s="315" t="s">
        <v>1713</v>
      </c>
      <c r="E56" s="273" t="s">
        <v>1574</v>
      </c>
      <c r="F56" s="316">
        <v>44573</v>
      </c>
      <c r="G56" s="315">
        <v>1130</v>
      </c>
      <c r="H56" s="315">
        <v>1415</v>
      </c>
      <c r="I56" s="315" t="s">
        <v>1714</v>
      </c>
      <c r="J56" s="315">
        <v>1130</v>
      </c>
      <c r="K56" s="315">
        <v>70</v>
      </c>
      <c r="L56" s="273">
        <v>10</v>
      </c>
      <c r="M56" s="282"/>
      <c r="N56" s="282"/>
    </row>
    <row r="57" s="217" customFormat="1" spans="1:14">
      <c r="A57" s="273"/>
      <c r="B57" s="315" t="s">
        <v>1711</v>
      </c>
      <c r="C57" s="315" t="s">
        <v>1715</v>
      </c>
      <c r="D57" s="315" t="s">
        <v>1574</v>
      </c>
      <c r="E57" s="273" t="s">
        <v>1586</v>
      </c>
      <c r="F57" s="316">
        <v>44578</v>
      </c>
      <c r="G57" s="315">
        <v>1525</v>
      </c>
      <c r="H57" s="315">
        <v>1750</v>
      </c>
      <c r="I57" s="315" t="s">
        <v>1589</v>
      </c>
      <c r="J57" s="315">
        <v>920</v>
      </c>
      <c r="K57" s="315">
        <v>70</v>
      </c>
      <c r="L57" s="273">
        <v>10</v>
      </c>
      <c r="M57" s="282"/>
      <c r="N57" s="282"/>
    </row>
    <row r="58" s="217" customFormat="1" spans="1:14">
      <c r="A58" s="273"/>
      <c r="B58" s="315" t="s">
        <v>1716</v>
      </c>
      <c r="C58" s="315" t="s">
        <v>1717</v>
      </c>
      <c r="D58" s="315" t="s">
        <v>1718</v>
      </c>
      <c r="E58" s="273" t="s">
        <v>1599</v>
      </c>
      <c r="F58" s="316">
        <v>44573</v>
      </c>
      <c r="G58" s="315">
        <v>1655</v>
      </c>
      <c r="H58" s="315">
        <v>1940</v>
      </c>
      <c r="I58" s="315" t="s">
        <v>1719</v>
      </c>
      <c r="J58" s="315">
        <v>690</v>
      </c>
      <c r="K58" s="315">
        <v>70</v>
      </c>
      <c r="L58" s="273">
        <v>10</v>
      </c>
      <c r="M58" s="282"/>
      <c r="N58" s="282"/>
    </row>
    <row r="59" s="217" customFormat="1" spans="1:14">
      <c r="A59" s="273"/>
      <c r="B59" s="315" t="s">
        <v>1716</v>
      </c>
      <c r="C59" s="315" t="s">
        <v>1720</v>
      </c>
      <c r="D59" s="315" t="s">
        <v>1599</v>
      </c>
      <c r="E59" s="273" t="s">
        <v>1718</v>
      </c>
      <c r="F59" s="316">
        <v>44577</v>
      </c>
      <c r="G59" s="315">
        <v>815</v>
      </c>
      <c r="H59" s="315">
        <v>1040</v>
      </c>
      <c r="I59" s="315" t="s">
        <v>1721</v>
      </c>
      <c r="J59" s="315">
        <v>690</v>
      </c>
      <c r="K59" s="315">
        <v>70</v>
      </c>
      <c r="L59" s="273">
        <v>10</v>
      </c>
      <c r="M59" s="282"/>
      <c r="N59" s="282"/>
    </row>
    <row r="60" s="217" customFormat="1" spans="1:14">
      <c r="A60" s="273"/>
      <c r="B60" s="315" t="s">
        <v>1722</v>
      </c>
      <c r="C60" s="315" t="s">
        <v>1723</v>
      </c>
      <c r="D60" s="315" t="s">
        <v>1586</v>
      </c>
      <c r="E60" s="273" t="s">
        <v>1574</v>
      </c>
      <c r="F60" s="316">
        <v>44573</v>
      </c>
      <c r="G60" s="315">
        <v>1920</v>
      </c>
      <c r="H60" s="315">
        <v>2215</v>
      </c>
      <c r="I60" s="315" t="s">
        <v>1724</v>
      </c>
      <c r="J60" s="315">
        <v>830</v>
      </c>
      <c r="K60" s="315">
        <v>70</v>
      </c>
      <c r="L60" s="273">
        <v>10</v>
      </c>
      <c r="M60" s="282"/>
      <c r="N60" s="282"/>
    </row>
    <row r="61" s="217" customFormat="1" spans="1:14">
      <c r="A61" s="273"/>
      <c r="B61" s="273" t="s">
        <v>1725</v>
      </c>
      <c r="C61" s="273" t="s">
        <v>1726</v>
      </c>
      <c r="D61" s="273" t="s">
        <v>1707</v>
      </c>
      <c r="E61" s="273" t="s">
        <v>1574</v>
      </c>
      <c r="F61" s="316">
        <v>44574</v>
      </c>
      <c r="G61" s="273">
        <v>820</v>
      </c>
      <c r="H61" s="273">
        <v>1055</v>
      </c>
      <c r="I61" s="273" t="s">
        <v>1727</v>
      </c>
      <c r="J61" s="273">
        <v>920</v>
      </c>
      <c r="K61" s="273">
        <v>70</v>
      </c>
      <c r="L61" s="273">
        <v>10</v>
      </c>
      <c r="M61" s="282"/>
      <c r="N61" s="282"/>
    </row>
    <row r="62" s="217" customFormat="1" spans="1:14">
      <c r="A62" s="273"/>
      <c r="B62" s="273" t="s">
        <v>1728</v>
      </c>
      <c r="C62" s="273" t="s">
        <v>1729</v>
      </c>
      <c r="D62" s="273" t="s">
        <v>1605</v>
      </c>
      <c r="E62" s="273" t="s">
        <v>1574</v>
      </c>
      <c r="F62" s="316">
        <v>44573</v>
      </c>
      <c r="G62" s="273">
        <v>1120</v>
      </c>
      <c r="H62" s="273">
        <v>1435</v>
      </c>
      <c r="I62" s="273" t="s">
        <v>1730</v>
      </c>
      <c r="J62" s="273">
        <v>830</v>
      </c>
      <c r="K62" s="273">
        <v>70</v>
      </c>
      <c r="L62" s="273">
        <v>10</v>
      </c>
      <c r="M62" s="282"/>
      <c r="N62" s="282"/>
    </row>
    <row r="63" s="217" customFormat="1" spans="1:14">
      <c r="A63" s="273"/>
      <c r="B63" s="305" t="s">
        <v>1731</v>
      </c>
      <c r="C63" s="305" t="s">
        <v>1732</v>
      </c>
      <c r="D63" s="305" t="s">
        <v>1642</v>
      </c>
      <c r="E63" s="305" t="s">
        <v>1574</v>
      </c>
      <c r="F63" s="317">
        <v>44569</v>
      </c>
      <c r="G63" s="305">
        <v>1855</v>
      </c>
      <c r="H63" s="305">
        <v>2155</v>
      </c>
      <c r="I63" s="305" t="s">
        <v>1733</v>
      </c>
      <c r="J63" s="305">
        <v>850</v>
      </c>
      <c r="K63" s="305">
        <v>70</v>
      </c>
      <c r="L63" s="305">
        <v>10</v>
      </c>
      <c r="M63" s="282"/>
      <c r="N63" s="282"/>
    </row>
    <row r="64" s="217" customFormat="1" spans="1:14">
      <c r="A64" s="273"/>
      <c r="B64" s="273" t="s">
        <v>1734</v>
      </c>
      <c r="C64" s="273" t="s">
        <v>1735</v>
      </c>
      <c r="D64" s="273" t="s">
        <v>1648</v>
      </c>
      <c r="E64" s="273" t="s">
        <v>1574</v>
      </c>
      <c r="F64" s="278">
        <v>44573</v>
      </c>
      <c r="G64" s="273">
        <v>1520</v>
      </c>
      <c r="H64" s="273">
        <v>1750</v>
      </c>
      <c r="I64" s="273" t="s">
        <v>1736</v>
      </c>
      <c r="J64" s="273">
        <v>1370</v>
      </c>
      <c r="K64" s="273">
        <v>70</v>
      </c>
      <c r="L64" s="273">
        <v>10</v>
      </c>
      <c r="M64" s="282"/>
      <c r="N64" s="282"/>
    </row>
    <row r="65" s="217" customFormat="1" spans="1:14">
      <c r="A65" s="273"/>
      <c r="B65" s="273"/>
      <c r="C65" s="273"/>
      <c r="D65" s="273"/>
      <c r="E65" s="273"/>
      <c r="F65" s="273"/>
      <c r="G65" s="273"/>
      <c r="H65" s="273"/>
      <c r="I65" s="273"/>
      <c r="J65" s="293">
        <f t="shared" ref="J65:L65" si="0">SUM(J4:J64)</f>
        <v>50886</v>
      </c>
      <c r="K65" s="293">
        <f t="shared" si="0"/>
        <v>4270</v>
      </c>
      <c r="L65" s="293">
        <f t="shared" si="0"/>
        <v>610</v>
      </c>
      <c r="M65" s="293" t="s">
        <v>1737</v>
      </c>
      <c r="N65" s="293">
        <f>SUM(J65:L65)</f>
        <v>55766</v>
      </c>
    </row>
    <row r="66" s="217" customFormat="1" spans="1:14">
      <c r="A66" s="292">
        <v>44564</v>
      </c>
      <c r="B66" s="273" t="s">
        <v>1603</v>
      </c>
      <c r="C66" s="273" t="s">
        <v>1738</v>
      </c>
      <c r="D66" s="273" t="s">
        <v>1577</v>
      </c>
      <c r="E66" s="273" t="s">
        <v>1574</v>
      </c>
      <c r="F66" s="292">
        <v>44571</v>
      </c>
      <c r="G66" s="273">
        <v>1555</v>
      </c>
      <c r="H66" s="273">
        <v>1905</v>
      </c>
      <c r="I66" s="273" t="s">
        <v>1606</v>
      </c>
      <c r="J66" s="300">
        <v>100</v>
      </c>
      <c r="K66" s="300">
        <v>186</v>
      </c>
      <c r="L66" s="300">
        <v>5</v>
      </c>
      <c r="M66" s="282" t="s">
        <v>1739</v>
      </c>
      <c r="N66" s="282"/>
    </row>
    <row r="67" s="217" customFormat="1" spans="1:14">
      <c r="A67" s="292"/>
      <c r="B67" s="273" t="s">
        <v>1674</v>
      </c>
      <c r="C67" s="273" t="s">
        <v>1740</v>
      </c>
      <c r="D67" s="273" t="s">
        <v>1574</v>
      </c>
      <c r="E67" s="273" t="s">
        <v>1676</v>
      </c>
      <c r="F67" s="292">
        <v>44578</v>
      </c>
      <c r="G67" s="273">
        <v>1620</v>
      </c>
      <c r="H67" s="273">
        <v>1905</v>
      </c>
      <c r="I67" s="273" t="s">
        <v>1679</v>
      </c>
      <c r="J67" s="273"/>
      <c r="K67" s="273">
        <v>225</v>
      </c>
      <c r="L67" s="273">
        <v>5</v>
      </c>
      <c r="M67" s="282" t="s">
        <v>1739</v>
      </c>
      <c r="N67" s="282"/>
    </row>
    <row r="68" s="217" customFormat="1" spans="1:14">
      <c r="A68" s="292"/>
      <c r="B68" s="273" t="s">
        <v>1741</v>
      </c>
      <c r="C68" s="273" t="s">
        <v>1742</v>
      </c>
      <c r="D68" s="273" t="s">
        <v>1630</v>
      </c>
      <c r="E68" s="273" t="s">
        <v>1574</v>
      </c>
      <c r="F68" s="292">
        <v>44572</v>
      </c>
      <c r="G68" s="273">
        <v>1450</v>
      </c>
      <c r="H68" s="273">
        <v>1755</v>
      </c>
      <c r="I68" s="273" t="s">
        <v>1743</v>
      </c>
      <c r="J68" s="273">
        <v>720</v>
      </c>
      <c r="K68" s="273">
        <v>70</v>
      </c>
      <c r="L68" s="273">
        <v>10</v>
      </c>
      <c r="M68" s="282"/>
      <c r="N68" s="282"/>
    </row>
    <row r="69" s="217" customFormat="1" spans="1:14">
      <c r="A69" s="292"/>
      <c r="B69" s="318" t="s">
        <v>1744</v>
      </c>
      <c r="C69" s="275" t="s">
        <v>1745</v>
      </c>
      <c r="D69" s="318" t="s">
        <v>1611</v>
      </c>
      <c r="E69" s="273" t="s">
        <v>1574</v>
      </c>
      <c r="F69" s="316">
        <v>44573</v>
      </c>
      <c r="G69" s="273">
        <v>1130</v>
      </c>
      <c r="H69" s="273">
        <v>1555</v>
      </c>
      <c r="I69" s="318" t="s">
        <v>1703</v>
      </c>
      <c r="J69" s="318">
        <v>860</v>
      </c>
      <c r="K69" s="318">
        <v>70</v>
      </c>
      <c r="L69" s="273">
        <v>10</v>
      </c>
      <c r="M69" s="282"/>
      <c r="N69" s="282"/>
    </row>
    <row r="70" s="217" customFormat="1" spans="1:14">
      <c r="A70" s="292"/>
      <c r="B70" s="318" t="s">
        <v>1744</v>
      </c>
      <c r="C70" s="275" t="s">
        <v>1746</v>
      </c>
      <c r="D70" s="318" t="s">
        <v>1574</v>
      </c>
      <c r="E70" s="273" t="s">
        <v>1611</v>
      </c>
      <c r="F70" s="316">
        <v>44578</v>
      </c>
      <c r="G70" s="273">
        <v>715</v>
      </c>
      <c r="H70" s="273">
        <v>1020</v>
      </c>
      <c r="I70" s="318" t="s">
        <v>1747</v>
      </c>
      <c r="J70" s="318">
        <v>980</v>
      </c>
      <c r="K70" s="318">
        <v>70</v>
      </c>
      <c r="L70" s="273">
        <v>10</v>
      </c>
      <c r="M70" s="282"/>
      <c r="N70" s="282"/>
    </row>
    <row r="71" s="217" customFormat="1" spans="1:14">
      <c r="A71" s="292"/>
      <c r="B71" s="275" t="s">
        <v>1748</v>
      </c>
      <c r="C71" s="275" t="s">
        <v>1749</v>
      </c>
      <c r="D71" s="318" t="s">
        <v>1598</v>
      </c>
      <c r="E71" s="273" t="s">
        <v>1599</v>
      </c>
      <c r="F71" s="316">
        <v>44573</v>
      </c>
      <c r="G71" s="273">
        <v>735</v>
      </c>
      <c r="H71" s="273">
        <v>1055</v>
      </c>
      <c r="I71" s="318" t="s">
        <v>1600</v>
      </c>
      <c r="J71" s="318">
        <v>900</v>
      </c>
      <c r="K71" s="318">
        <v>70</v>
      </c>
      <c r="L71" s="273">
        <v>10</v>
      </c>
      <c r="M71" s="282"/>
      <c r="N71" s="282"/>
    </row>
    <row r="72" s="217" customFormat="1" spans="1:14">
      <c r="A72" s="292"/>
      <c r="B72" s="275" t="s">
        <v>1748</v>
      </c>
      <c r="C72" s="275" t="s">
        <v>1750</v>
      </c>
      <c r="D72" s="318" t="s">
        <v>1574</v>
      </c>
      <c r="E72" s="273" t="s">
        <v>1598</v>
      </c>
      <c r="F72" s="316">
        <v>44577</v>
      </c>
      <c r="G72" s="273">
        <v>2045</v>
      </c>
      <c r="H72" s="273">
        <v>2330</v>
      </c>
      <c r="I72" s="318" t="s">
        <v>1751</v>
      </c>
      <c r="J72" s="318">
        <v>300</v>
      </c>
      <c r="K72" s="318">
        <v>70</v>
      </c>
      <c r="L72" s="273">
        <v>10</v>
      </c>
      <c r="M72" s="282"/>
      <c r="N72" s="282"/>
    </row>
    <row r="73" s="217" customFormat="1" spans="1:14">
      <c r="A73" s="292"/>
      <c r="B73" s="275" t="s">
        <v>1752</v>
      </c>
      <c r="C73" s="275" t="s">
        <v>1753</v>
      </c>
      <c r="D73" s="318" t="s">
        <v>1707</v>
      </c>
      <c r="E73" s="273" t="s">
        <v>1574</v>
      </c>
      <c r="F73" s="316">
        <v>44573</v>
      </c>
      <c r="G73" s="273">
        <v>1835</v>
      </c>
      <c r="H73" s="273">
        <v>2120</v>
      </c>
      <c r="I73" s="318" t="s">
        <v>1754</v>
      </c>
      <c r="J73" s="318">
        <v>770</v>
      </c>
      <c r="K73" s="318">
        <v>70</v>
      </c>
      <c r="L73" s="273">
        <v>10</v>
      </c>
      <c r="M73" s="282"/>
      <c r="N73" s="282"/>
    </row>
    <row r="74" s="217" customFormat="1" spans="1:14">
      <c r="A74" s="292"/>
      <c r="B74" s="275" t="s">
        <v>1752</v>
      </c>
      <c r="C74" s="275" t="s">
        <v>1755</v>
      </c>
      <c r="D74" s="318" t="s">
        <v>1574</v>
      </c>
      <c r="E74" s="273" t="s">
        <v>1707</v>
      </c>
      <c r="F74" s="316">
        <v>44577</v>
      </c>
      <c r="G74" s="273">
        <v>1520</v>
      </c>
      <c r="H74" s="273">
        <v>1730</v>
      </c>
      <c r="I74" s="318" t="s">
        <v>1756</v>
      </c>
      <c r="J74" s="318">
        <v>1000</v>
      </c>
      <c r="K74" s="318">
        <v>70</v>
      </c>
      <c r="L74" s="273">
        <v>10</v>
      </c>
      <c r="M74" s="282"/>
      <c r="N74" s="282"/>
    </row>
    <row r="75" s="217" customFormat="1" spans="1:14">
      <c r="A75" s="292"/>
      <c r="B75" s="275" t="s">
        <v>1757</v>
      </c>
      <c r="C75" s="275" t="s">
        <v>1758</v>
      </c>
      <c r="D75" s="318" t="s">
        <v>1648</v>
      </c>
      <c r="E75" s="273" t="s">
        <v>1574</v>
      </c>
      <c r="F75" s="316">
        <v>44572</v>
      </c>
      <c r="G75" s="273">
        <v>1345</v>
      </c>
      <c r="H75" s="273">
        <v>1615</v>
      </c>
      <c r="I75" s="318" t="s">
        <v>1759</v>
      </c>
      <c r="J75" s="318">
        <v>1110</v>
      </c>
      <c r="K75" s="318">
        <v>70</v>
      </c>
      <c r="L75" s="273">
        <v>10</v>
      </c>
      <c r="M75" s="282"/>
      <c r="N75" s="282"/>
    </row>
    <row r="76" s="217" customFormat="1" spans="1:14">
      <c r="A76" s="292"/>
      <c r="B76" s="275" t="s">
        <v>1757</v>
      </c>
      <c r="C76" s="275" t="s">
        <v>1760</v>
      </c>
      <c r="D76" s="318" t="s">
        <v>1599</v>
      </c>
      <c r="E76" s="273" t="s">
        <v>1648</v>
      </c>
      <c r="F76" s="316">
        <v>44578</v>
      </c>
      <c r="G76" s="273">
        <v>1530</v>
      </c>
      <c r="H76" s="273">
        <v>1810</v>
      </c>
      <c r="I76" s="318" t="s">
        <v>1761</v>
      </c>
      <c r="J76" s="318">
        <v>340</v>
      </c>
      <c r="K76" s="318">
        <v>70</v>
      </c>
      <c r="L76" s="273">
        <v>10</v>
      </c>
      <c r="M76" s="282"/>
      <c r="N76" s="282"/>
    </row>
    <row r="77" s="217" customFormat="1" spans="1:14">
      <c r="A77" s="292"/>
      <c r="B77" s="275" t="s">
        <v>1762</v>
      </c>
      <c r="C77" s="275" t="s">
        <v>1763</v>
      </c>
      <c r="D77" s="318" t="s">
        <v>1577</v>
      </c>
      <c r="E77" s="273" t="s">
        <v>1574</v>
      </c>
      <c r="F77" s="316">
        <v>44569</v>
      </c>
      <c r="G77" s="273">
        <v>1300</v>
      </c>
      <c r="H77" s="273">
        <v>1615</v>
      </c>
      <c r="I77" s="318" t="s">
        <v>1764</v>
      </c>
      <c r="J77" s="318">
        <v>650</v>
      </c>
      <c r="K77" s="318">
        <v>70</v>
      </c>
      <c r="L77" s="273">
        <v>10</v>
      </c>
      <c r="M77" s="282"/>
      <c r="N77" s="282"/>
    </row>
    <row r="78" s="217" customFormat="1" spans="1:14">
      <c r="A78" s="292"/>
      <c r="B78" s="275" t="s">
        <v>1762</v>
      </c>
      <c r="C78" s="275" t="s">
        <v>1765</v>
      </c>
      <c r="D78" s="318" t="s">
        <v>1574</v>
      </c>
      <c r="E78" s="273" t="s">
        <v>1577</v>
      </c>
      <c r="F78" s="316">
        <v>44578</v>
      </c>
      <c r="G78" s="273">
        <v>1300</v>
      </c>
      <c r="H78" s="273">
        <v>1555</v>
      </c>
      <c r="I78" s="318" t="s">
        <v>1766</v>
      </c>
      <c r="J78" s="318">
        <v>800</v>
      </c>
      <c r="K78" s="318">
        <v>70</v>
      </c>
      <c r="L78" s="273">
        <v>10</v>
      </c>
      <c r="M78" s="282"/>
      <c r="N78" s="282"/>
    </row>
    <row r="79" s="217" customFormat="1" spans="1:14">
      <c r="A79" s="292"/>
      <c r="B79" s="273" t="s">
        <v>1741</v>
      </c>
      <c r="C79" s="275" t="s">
        <v>1767</v>
      </c>
      <c r="D79" s="318" t="s">
        <v>1574</v>
      </c>
      <c r="E79" s="273" t="s">
        <v>1630</v>
      </c>
      <c r="F79" s="316">
        <v>44577</v>
      </c>
      <c r="G79" s="273">
        <v>900</v>
      </c>
      <c r="H79" s="273">
        <v>1125</v>
      </c>
      <c r="I79" s="318" t="s">
        <v>1768</v>
      </c>
      <c r="J79" s="321">
        <v>650</v>
      </c>
      <c r="K79" s="321">
        <v>70</v>
      </c>
      <c r="L79" s="305">
        <v>10</v>
      </c>
      <c r="M79" s="282"/>
      <c r="N79" s="282"/>
    </row>
    <row r="80" s="217" customFormat="1" spans="1:14">
      <c r="A80" s="273"/>
      <c r="B80" s="273"/>
      <c r="C80" s="273"/>
      <c r="D80" s="273"/>
      <c r="E80" s="273"/>
      <c r="F80" s="273"/>
      <c r="G80" s="273"/>
      <c r="H80" s="273"/>
      <c r="I80" s="273"/>
      <c r="J80" s="293">
        <f t="shared" ref="J80:L80" si="1">SUM(J66:J79)</f>
        <v>9180</v>
      </c>
      <c r="K80" s="293">
        <f t="shared" si="1"/>
        <v>1251</v>
      </c>
      <c r="L80" s="293">
        <f t="shared" si="1"/>
        <v>130</v>
      </c>
      <c r="M80" s="293" t="s">
        <v>1737</v>
      </c>
      <c r="N80" s="293">
        <f>SUM(J80:L80)</f>
        <v>10561</v>
      </c>
    </row>
    <row r="81" s="217" customFormat="1" spans="1:14">
      <c r="A81" s="307">
        <v>44565</v>
      </c>
      <c r="B81" s="273" t="s">
        <v>1769</v>
      </c>
      <c r="C81" s="273" t="s">
        <v>1770</v>
      </c>
      <c r="D81" s="273" t="s">
        <v>1574</v>
      </c>
      <c r="E81" s="273" t="s">
        <v>1771</v>
      </c>
      <c r="F81" s="292">
        <v>44577</v>
      </c>
      <c r="G81" s="273">
        <v>1455</v>
      </c>
      <c r="H81" s="273">
        <v>1645</v>
      </c>
      <c r="I81" s="273" t="s">
        <v>1772</v>
      </c>
      <c r="J81" s="300">
        <v>1060</v>
      </c>
      <c r="K81" s="300">
        <v>70</v>
      </c>
      <c r="L81" s="300">
        <v>10</v>
      </c>
      <c r="M81" s="282"/>
      <c r="N81" s="282"/>
    </row>
    <row r="82" s="217" customFormat="1" spans="1:14">
      <c r="A82" s="319"/>
      <c r="B82" s="273" t="s">
        <v>1773</v>
      </c>
      <c r="C82" s="273" t="s">
        <v>1774</v>
      </c>
      <c r="D82" s="273" t="s">
        <v>1611</v>
      </c>
      <c r="E82" s="273" t="s">
        <v>1574</v>
      </c>
      <c r="F82" s="292">
        <v>44573</v>
      </c>
      <c r="G82" s="273">
        <v>820</v>
      </c>
      <c r="H82" s="273">
        <v>1245</v>
      </c>
      <c r="I82" s="273" t="s">
        <v>1612</v>
      </c>
      <c r="J82" s="273">
        <v>600</v>
      </c>
      <c r="K82" s="273">
        <v>70</v>
      </c>
      <c r="L82" s="273">
        <v>10</v>
      </c>
      <c r="M82" s="282"/>
      <c r="N82" s="282"/>
    </row>
    <row r="83" s="217" customFormat="1" spans="1:14">
      <c r="A83" s="319"/>
      <c r="B83" s="273" t="s">
        <v>1773</v>
      </c>
      <c r="C83" s="273" t="s">
        <v>1775</v>
      </c>
      <c r="D83" s="273" t="s">
        <v>1574</v>
      </c>
      <c r="E83" s="273" t="s">
        <v>1611</v>
      </c>
      <c r="F83" s="292">
        <v>44578</v>
      </c>
      <c r="G83" s="273">
        <v>1330</v>
      </c>
      <c r="H83" s="273">
        <v>1640</v>
      </c>
      <c r="I83" s="273" t="s">
        <v>1614</v>
      </c>
      <c r="J83" s="273">
        <v>900</v>
      </c>
      <c r="K83" s="273">
        <v>70</v>
      </c>
      <c r="L83" s="273">
        <v>10</v>
      </c>
      <c r="M83" s="282"/>
      <c r="N83" s="282"/>
    </row>
    <row r="84" s="217" customFormat="1" spans="1:14">
      <c r="A84" s="319"/>
      <c r="B84" s="273" t="s">
        <v>1776</v>
      </c>
      <c r="C84" s="273" t="s">
        <v>1777</v>
      </c>
      <c r="D84" s="273" t="s">
        <v>1611</v>
      </c>
      <c r="E84" s="273" t="s">
        <v>1574</v>
      </c>
      <c r="F84" s="292">
        <v>44573</v>
      </c>
      <c r="G84" s="273">
        <v>820</v>
      </c>
      <c r="H84" s="273">
        <v>1245</v>
      </c>
      <c r="I84" s="273" t="s">
        <v>1612</v>
      </c>
      <c r="J84" s="273">
        <v>600</v>
      </c>
      <c r="K84" s="273">
        <v>70</v>
      </c>
      <c r="L84" s="273">
        <v>10</v>
      </c>
      <c r="M84" s="282"/>
      <c r="N84" s="282"/>
    </row>
    <row r="85" s="217" customFormat="1" spans="1:14">
      <c r="A85" s="319"/>
      <c r="B85" s="273" t="s">
        <v>1776</v>
      </c>
      <c r="C85" s="273" t="s">
        <v>1778</v>
      </c>
      <c r="D85" s="273" t="s">
        <v>1574</v>
      </c>
      <c r="E85" s="273" t="s">
        <v>1611</v>
      </c>
      <c r="F85" s="292">
        <v>44578</v>
      </c>
      <c r="G85" s="273">
        <v>1330</v>
      </c>
      <c r="H85" s="273">
        <v>1640</v>
      </c>
      <c r="I85" s="273" t="s">
        <v>1614</v>
      </c>
      <c r="J85" s="273">
        <v>900</v>
      </c>
      <c r="K85" s="273">
        <v>70</v>
      </c>
      <c r="L85" s="273">
        <v>10</v>
      </c>
      <c r="M85" s="282"/>
      <c r="N85" s="282"/>
    </row>
    <row r="86" s="217" customFormat="1" spans="1:14">
      <c r="A86" s="319"/>
      <c r="B86" s="273" t="s">
        <v>1779</v>
      </c>
      <c r="C86" s="273" t="s">
        <v>1780</v>
      </c>
      <c r="D86" s="273" t="s">
        <v>1577</v>
      </c>
      <c r="E86" s="273" t="s">
        <v>1574</v>
      </c>
      <c r="F86" s="292">
        <v>44573</v>
      </c>
      <c r="G86" s="273">
        <v>730</v>
      </c>
      <c r="H86" s="273">
        <v>1045</v>
      </c>
      <c r="I86" s="273" t="s">
        <v>1636</v>
      </c>
      <c r="J86" s="273">
        <v>700</v>
      </c>
      <c r="K86" s="273">
        <v>70</v>
      </c>
      <c r="L86" s="273">
        <v>10</v>
      </c>
      <c r="M86" s="282"/>
      <c r="N86" s="282"/>
    </row>
    <row r="87" s="217" customFormat="1" spans="1:14">
      <c r="A87" s="319"/>
      <c r="B87" s="273" t="s">
        <v>1779</v>
      </c>
      <c r="C87" s="273" t="s">
        <v>1781</v>
      </c>
      <c r="D87" s="273" t="s">
        <v>1574</v>
      </c>
      <c r="E87" s="273" t="s">
        <v>1577</v>
      </c>
      <c r="F87" s="292">
        <v>44577</v>
      </c>
      <c r="G87" s="273">
        <v>1135</v>
      </c>
      <c r="H87" s="273">
        <v>1425</v>
      </c>
      <c r="I87" s="273" t="s">
        <v>1782</v>
      </c>
      <c r="J87" s="273">
        <v>880</v>
      </c>
      <c r="K87" s="273">
        <v>70</v>
      </c>
      <c r="L87" s="273">
        <v>10</v>
      </c>
      <c r="M87" s="282"/>
      <c r="N87" s="282"/>
    </row>
    <row r="88" s="217" customFormat="1" spans="1:14">
      <c r="A88" s="319"/>
      <c r="B88" s="273" t="s">
        <v>1783</v>
      </c>
      <c r="C88" s="273" t="s">
        <v>1784</v>
      </c>
      <c r="D88" s="273" t="s">
        <v>1611</v>
      </c>
      <c r="E88" s="273" t="s">
        <v>1574</v>
      </c>
      <c r="F88" s="292">
        <v>44573</v>
      </c>
      <c r="G88" s="273">
        <v>820</v>
      </c>
      <c r="H88" s="273">
        <v>1245</v>
      </c>
      <c r="I88" s="273" t="s">
        <v>1612</v>
      </c>
      <c r="J88" s="273">
        <v>600</v>
      </c>
      <c r="K88" s="273">
        <v>70</v>
      </c>
      <c r="L88" s="273">
        <v>10</v>
      </c>
      <c r="M88" s="282" t="s">
        <v>1785</v>
      </c>
      <c r="N88" s="282"/>
    </row>
    <row r="89" s="217" customFormat="1" spans="1:14">
      <c r="A89" s="319"/>
      <c r="B89" s="273" t="s">
        <v>1783</v>
      </c>
      <c r="C89" s="273" t="s">
        <v>1786</v>
      </c>
      <c r="D89" s="273" t="s">
        <v>1574</v>
      </c>
      <c r="E89" s="273" t="s">
        <v>1611</v>
      </c>
      <c r="F89" s="292">
        <v>44578</v>
      </c>
      <c r="G89" s="273">
        <v>1330</v>
      </c>
      <c r="H89" s="273">
        <v>1640</v>
      </c>
      <c r="I89" s="273" t="s">
        <v>1614</v>
      </c>
      <c r="J89" s="273">
        <v>900</v>
      </c>
      <c r="K89" s="273">
        <v>70</v>
      </c>
      <c r="L89" s="273">
        <v>10</v>
      </c>
      <c r="M89" s="282"/>
      <c r="N89" s="282"/>
    </row>
    <row r="90" s="217" customFormat="1" spans="1:14">
      <c r="A90" s="319"/>
      <c r="B90" s="273" t="s">
        <v>1787</v>
      </c>
      <c r="C90" s="273" t="s">
        <v>1788</v>
      </c>
      <c r="D90" s="273" t="s">
        <v>1574</v>
      </c>
      <c r="E90" s="273" t="s">
        <v>1789</v>
      </c>
      <c r="F90" s="292">
        <v>44577</v>
      </c>
      <c r="G90" s="273">
        <v>1605</v>
      </c>
      <c r="H90" s="273">
        <v>1945</v>
      </c>
      <c r="I90" s="273" t="s">
        <v>1790</v>
      </c>
      <c r="J90" s="273">
        <v>1320</v>
      </c>
      <c r="K90" s="273">
        <v>70</v>
      </c>
      <c r="L90" s="273">
        <v>10</v>
      </c>
      <c r="M90" s="282"/>
      <c r="N90" s="282"/>
    </row>
    <row r="91" s="217" customFormat="1" spans="1:14">
      <c r="A91" s="319"/>
      <c r="B91" s="273" t="s">
        <v>1791</v>
      </c>
      <c r="C91" s="273" t="s">
        <v>1792</v>
      </c>
      <c r="D91" s="273" t="s">
        <v>1592</v>
      </c>
      <c r="E91" s="273" t="s">
        <v>1574</v>
      </c>
      <c r="F91" s="292">
        <v>44567</v>
      </c>
      <c r="G91" s="273">
        <v>1140</v>
      </c>
      <c r="H91" s="273">
        <v>1420</v>
      </c>
      <c r="I91" s="273" t="s">
        <v>1793</v>
      </c>
      <c r="J91" s="273">
        <v>800</v>
      </c>
      <c r="K91" s="273">
        <v>70</v>
      </c>
      <c r="L91" s="273">
        <v>10</v>
      </c>
      <c r="M91" s="282"/>
      <c r="N91" s="282"/>
    </row>
    <row r="92" s="217" customFormat="1" spans="1:14">
      <c r="A92" s="319"/>
      <c r="B92" s="273" t="s">
        <v>1794</v>
      </c>
      <c r="C92" s="273" t="s">
        <v>1795</v>
      </c>
      <c r="D92" s="273" t="s">
        <v>1796</v>
      </c>
      <c r="E92" s="273" t="s">
        <v>1574</v>
      </c>
      <c r="F92" s="292">
        <v>44573</v>
      </c>
      <c r="G92" s="273">
        <v>800</v>
      </c>
      <c r="H92" s="273">
        <v>1130</v>
      </c>
      <c r="I92" s="273" t="s">
        <v>1797</v>
      </c>
      <c r="J92" s="273">
        <v>1260</v>
      </c>
      <c r="K92" s="273">
        <v>70</v>
      </c>
      <c r="L92" s="273">
        <v>10</v>
      </c>
      <c r="M92" s="282"/>
      <c r="N92" s="282"/>
    </row>
    <row r="93" s="217" customFormat="1" spans="1:14">
      <c r="A93" s="319"/>
      <c r="B93" s="273" t="s">
        <v>1794</v>
      </c>
      <c r="C93" s="273" t="s">
        <v>1798</v>
      </c>
      <c r="D93" s="273" t="s">
        <v>1574</v>
      </c>
      <c r="E93" s="273" t="s">
        <v>1796</v>
      </c>
      <c r="F93" s="292">
        <v>44577</v>
      </c>
      <c r="G93" s="273">
        <v>1530</v>
      </c>
      <c r="H93" s="273">
        <v>1810</v>
      </c>
      <c r="I93" s="273" t="s">
        <v>1799</v>
      </c>
      <c r="J93" s="273">
        <v>1400</v>
      </c>
      <c r="K93" s="273">
        <v>70</v>
      </c>
      <c r="L93" s="273">
        <v>10</v>
      </c>
      <c r="M93" s="282"/>
      <c r="N93" s="282"/>
    </row>
    <row r="94" s="217" customFormat="1" spans="1:14">
      <c r="A94" s="319"/>
      <c r="B94" s="273" t="s">
        <v>1800</v>
      </c>
      <c r="C94" s="273" t="s">
        <v>1801</v>
      </c>
      <c r="D94" s="273" t="s">
        <v>1664</v>
      </c>
      <c r="E94" s="273" t="s">
        <v>1574</v>
      </c>
      <c r="F94" s="292">
        <v>44571</v>
      </c>
      <c r="G94" s="273">
        <v>1445</v>
      </c>
      <c r="H94" s="273">
        <v>1810</v>
      </c>
      <c r="I94" s="273" t="s">
        <v>1665</v>
      </c>
      <c r="J94" s="273">
        <v>850</v>
      </c>
      <c r="K94" s="273">
        <v>70</v>
      </c>
      <c r="L94" s="273">
        <v>10</v>
      </c>
      <c r="M94" s="282"/>
      <c r="N94" s="282"/>
    </row>
    <row r="95" s="217" customFormat="1" spans="1:14">
      <c r="A95" s="319"/>
      <c r="B95" s="273" t="s">
        <v>1800</v>
      </c>
      <c r="C95" s="273" t="s">
        <v>1802</v>
      </c>
      <c r="D95" s="273" t="s">
        <v>1574</v>
      </c>
      <c r="E95" s="273" t="s">
        <v>1803</v>
      </c>
      <c r="F95" s="292">
        <v>44577</v>
      </c>
      <c r="G95" s="273">
        <v>1145</v>
      </c>
      <c r="H95" s="273">
        <v>1350</v>
      </c>
      <c r="I95" s="273" t="s">
        <v>1804</v>
      </c>
      <c r="J95" s="273">
        <v>1040</v>
      </c>
      <c r="K95" s="273">
        <v>70</v>
      </c>
      <c r="L95" s="273">
        <v>10</v>
      </c>
      <c r="M95" s="282"/>
      <c r="N95" s="282"/>
    </row>
    <row r="96" s="217" customFormat="1" spans="1:14">
      <c r="A96" s="319"/>
      <c r="B96" s="273" t="s">
        <v>1805</v>
      </c>
      <c r="C96" s="273" t="s">
        <v>1806</v>
      </c>
      <c r="D96" s="273" t="s">
        <v>1807</v>
      </c>
      <c r="E96" s="273" t="s">
        <v>1574</v>
      </c>
      <c r="F96" s="292">
        <v>44574</v>
      </c>
      <c r="G96" s="273">
        <v>900</v>
      </c>
      <c r="H96" s="273">
        <v>1030</v>
      </c>
      <c r="I96" s="273" t="s">
        <v>1808</v>
      </c>
      <c r="J96" s="273">
        <v>400</v>
      </c>
      <c r="K96" s="273">
        <v>60</v>
      </c>
      <c r="L96" s="273">
        <v>10</v>
      </c>
      <c r="M96" s="282"/>
      <c r="N96" s="282"/>
    </row>
    <row r="97" s="217" customFormat="1" spans="1:14">
      <c r="A97" s="319"/>
      <c r="B97" s="273" t="s">
        <v>1805</v>
      </c>
      <c r="C97" s="273" t="s">
        <v>1809</v>
      </c>
      <c r="D97" s="273" t="s">
        <v>1574</v>
      </c>
      <c r="E97" s="273" t="s">
        <v>1807</v>
      </c>
      <c r="F97" s="292">
        <v>44577</v>
      </c>
      <c r="G97" s="273">
        <v>1145</v>
      </c>
      <c r="H97" s="273">
        <v>1320</v>
      </c>
      <c r="I97" s="273" t="s">
        <v>1810</v>
      </c>
      <c r="J97" s="273">
        <v>700</v>
      </c>
      <c r="K97" s="273">
        <v>60</v>
      </c>
      <c r="L97" s="273">
        <v>10</v>
      </c>
      <c r="M97" s="282"/>
      <c r="N97" s="282"/>
    </row>
    <row r="98" s="217" customFormat="1" spans="1:14">
      <c r="A98" s="319"/>
      <c r="B98" s="273" t="s">
        <v>1728</v>
      </c>
      <c r="C98" s="273" t="s">
        <v>1811</v>
      </c>
      <c r="D98" s="273" t="s">
        <v>1574</v>
      </c>
      <c r="E98" s="273" t="s">
        <v>1577</v>
      </c>
      <c r="F98" s="292">
        <v>44577</v>
      </c>
      <c r="G98" s="273">
        <v>1200</v>
      </c>
      <c r="H98" s="273">
        <v>1430</v>
      </c>
      <c r="I98" s="273" t="s">
        <v>1812</v>
      </c>
      <c r="J98" s="273">
        <v>530</v>
      </c>
      <c r="K98" s="273">
        <v>70</v>
      </c>
      <c r="L98" s="273">
        <v>10</v>
      </c>
      <c r="M98" s="282"/>
      <c r="N98" s="282"/>
    </row>
    <row r="99" s="217" customFormat="1" spans="1:14">
      <c r="A99" s="319"/>
      <c r="B99" s="273" t="s">
        <v>1813</v>
      </c>
      <c r="C99" s="273" t="s">
        <v>1814</v>
      </c>
      <c r="D99" s="273" t="s">
        <v>1574</v>
      </c>
      <c r="E99" s="273" t="s">
        <v>1648</v>
      </c>
      <c r="F99" s="292">
        <v>44577</v>
      </c>
      <c r="G99" s="273">
        <v>1235</v>
      </c>
      <c r="H99" s="273">
        <v>1455</v>
      </c>
      <c r="I99" s="273" t="s">
        <v>1815</v>
      </c>
      <c r="J99" s="273">
        <v>300</v>
      </c>
      <c r="K99" s="273">
        <v>70</v>
      </c>
      <c r="L99" s="273">
        <v>10</v>
      </c>
      <c r="M99" s="282"/>
      <c r="N99" s="282"/>
    </row>
    <row r="100" s="217" customFormat="1" spans="1:14">
      <c r="A100" s="319"/>
      <c r="B100" s="273" t="s">
        <v>1816</v>
      </c>
      <c r="C100" s="273" t="s">
        <v>1817</v>
      </c>
      <c r="D100" s="273" t="s">
        <v>1577</v>
      </c>
      <c r="E100" s="273" t="s">
        <v>1574</v>
      </c>
      <c r="F100" s="292">
        <v>44573</v>
      </c>
      <c r="G100" s="273">
        <v>730</v>
      </c>
      <c r="H100" s="273">
        <v>1045</v>
      </c>
      <c r="I100" s="273" t="s">
        <v>1636</v>
      </c>
      <c r="J100" s="273">
        <v>700</v>
      </c>
      <c r="K100" s="273">
        <v>70</v>
      </c>
      <c r="L100" s="273">
        <v>10</v>
      </c>
      <c r="M100" s="282"/>
      <c r="N100" s="282"/>
    </row>
    <row r="101" s="217" customFormat="1" spans="1:14">
      <c r="A101" s="319"/>
      <c r="B101" s="273" t="s">
        <v>1816</v>
      </c>
      <c r="C101" s="273" t="s">
        <v>1818</v>
      </c>
      <c r="D101" s="273" t="s">
        <v>1574</v>
      </c>
      <c r="E101" s="273" t="s">
        <v>1577</v>
      </c>
      <c r="F101" s="292">
        <v>44577</v>
      </c>
      <c r="G101" s="273">
        <v>1135</v>
      </c>
      <c r="H101" s="273">
        <v>1425</v>
      </c>
      <c r="I101" s="273" t="s">
        <v>1782</v>
      </c>
      <c r="J101" s="273">
        <v>880</v>
      </c>
      <c r="K101" s="273">
        <v>70</v>
      </c>
      <c r="L101" s="273">
        <v>10</v>
      </c>
      <c r="M101" s="282"/>
      <c r="N101" s="282"/>
    </row>
    <row r="102" s="217" customFormat="1" spans="1:14">
      <c r="A102" s="319"/>
      <c r="B102" s="273" t="s">
        <v>1819</v>
      </c>
      <c r="C102" s="273" t="s">
        <v>1820</v>
      </c>
      <c r="D102" s="273" t="s">
        <v>1682</v>
      </c>
      <c r="E102" s="273" t="s">
        <v>1574</v>
      </c>
      <c r="F102" s="292">
        <v>44570</v>
      </c>
      <c r="G102" s="273">
        <v>735</v>
      </c>
      <c r="H102" s="273">
        <v>1050</v>
      </c>
      <c r="I102" s="273" t="s">
        <v>1821</v>
      </c>
      <c r="J102" s="273">
        <v>830</v>
      </c>
      <c r="K102" s="273">
        <v>70</v>
      </c>
      <c r="L102" s="273">
        <v>10</v>
      </c>
      <c r="M102" s="282"/>
      <c r="N102" s="282"/>
    </row>
    <row r="103" s="217" customFormat="1" spans="1:14">
      <c r="A103" s="319"/>
      <c r="B103" s="273" t="s">
        <v>1822</v>
      </c>
      <c r="C103" s="273" t="s">
        <v>1823</v>
      </c>
      <c r="D103" s="273" t="s">
        <v>1682</v>
      </c>
      <c r="E103" s="273" t="s">
        <v>1574</v>
      </c>
      <c r="F103" s="292">
        <v>44573</v>
      </c>
      <c r="G103" s="273">
        <v>1410</v>
      </c>
      <c r="H103" s="273">
        <v>1725</v>
      </c>
      <c r="I103" s="273" t="s">
        <v>1824</v>
      </c>
      <c r="J103" s="273">
        <v>980</v>
      </c>
      <c r="K103" s="273">
        <v>70</v>
      </c>
      <c r="L103" s="273">
        <v>10</v>
      </c>
      <c r="M103" s="282"/>
      <c r="N103" s="282"/>
    </row>
    <row r="104" s="217" customFormat="1" spans="1:14">
      <c r="A104" s="319"/>
      <c r="B104" s="273" t="s">
        <v>1825</v>
      </c>
      <c r="C104" s="273" t="s">
        <v>1826</v>
      </c>
      <c r="D104" s="273" t="s">
        <v>1611</v>
      </c>
      <c r="E104" s="273" t="s">
        <v>1574</v>
      </c>
      <c r="F104" s="292">
        <v>44573</v>
      </c>
      <c r="G104" s="273">
        <v>820</v>
      </c>
      <c r="H104" s="273">
        <v>1245</v>
      </c>
      <c r="I104" s="273" t="s">
        <v>1612</v>
      </c>
      <c r="J104" s="273">
        <v>600</v>
      </c>
      <c r="K104" s="273">
        <v>70</v>
      </c>
      <c r="L104" s="273">
        <v>10</v>
      </c>
      <c r="M104" s="282" t="s">
        <v>1785</v>
      </c>
      <c r="N104" s="282"/>
    </row>
    <row r="105" s="217" customFormat="1" spans="1:14">
      <c r="A105" s="319"/>
      <c r="B105" s="273" t="s">
        <v>1827</v>
      </c>
      <c r="C105" s="273" t="s">
        <v>1828</v>
      </c>
      <c r="D105" s="273" t="s">
        <v>1574</v>
      </c>
      <c r="E105" s="273" t="s">
        <v>1577</v>
      </c>
      <c r="F105" s="292">
        <v>44577</v>
      </c>
      <c r="G105" s="273">
        <v>1200</v>
      </c>
      <c r="H105" s="273">
        <v>1455</v>
      </c>
      <c r="I105" s="273" t="s">
        <v>1700</v>
      </c>
      <c r="J105" s="273">
        <v>800</v>
      </c>
      <c r="K105" s="273">
        <v>70</v>
      </c>
      <c r="L105" s="273">
        <v>10</v>
      </c>
      <c r="M105" s="282"/>
      <c r="N105" s="282"/>
    </row>
    <row r="106" s="217" customFormat="1" spans="1:14">
      <c r="A106" s="319"/>
      <c r="B106" s="273" t="s">
        <v>1829</v>
      </c>
      <c r="C106" s="273" t="s">
        <v>1830</v>
      </c>
      <c r="D106" s="273" t="s">
        <v>1577</v>
      </c>
      <c r="E106" s="273" t="s">
        <v>1574</v>
      </c>
      <c r="F106" s="292">
        <v>44567</v>
      </c>
      <c r="G106" s="273">
        <v>1600</v>
      </c>
      <c r="H106" s="273">
        <v>1905</v>
      </c>
      <c r="I106" s="273" t="s">
        <v>1606</v>
      </c>
      <c r="J106" s="273">
        <v>1200</v>
      </c>
      <c r="K106" s="273">
        <v>70</v>
      </c>
      <c r="L106" s="273">
        <v>10</v>
      </c>
      <c r="M106" s="282"/>
      <c r="N106" s="282"/>
    </row>
    <row r="107" s="217" customFormat="1" spans="1:14">
      <c r="A107" s="319"/>
      <c r="B107" s="275" t="s">
        <v>1831</v>
      </c>
      <c r="C107" s="275" t="s">
        <v>1832</v>
      </c>
      <c r="D107" s="275" t="s">
        <v>1574</v>
      </c>
      <c r="E107" s="275" t="s">
        <v>1833</v>
      </c>
      <c r="F107" s="278">
        <v>44577</v>
      </c>
      <c r="G107" s="279">
        <v>1800</v>
      </c>
      <c r="H107" s="273">
        <v>2040</v>
      </c>
      <c r="I107" s="275" t="s">
        <v>1834</v>
      </c>
      <c r="J107" s="275">
        <v>1040</v>
      </c>
      <c r="K107" s="275">
        <v>70</v>
      </c>
      <c r="L107" s="273">
        <v>10</v>
      </c>
      <c r="M107" s="282"/>
      <c r="N107" s="282"/>
    </row>
    <row r="108" s="217" customFormat="1" spans="1:14">
      <c r="A108" s="319"/>
      <c r="B108" s="275" t="s">
        <v>1831</v>
      </c>
      <c r="C108" s="275" t="s">
        <v>1835</v>
      </c>
      <c r="D108" s="275" t="s">
        <v>1833</v>
      </c>
      <c r="E108" s="275" t="s">
        <v>1574</v>
      </c>
      <c r="F108" s="278">
        <v>44573</v>
      </c>
      <c r="G108" s="279">
        <v>1325</v>
      </c>
      <c r="H108" s="273">
        <v>1655</v>
      </c>
      <c r="I108" s="275" t="s">
        <v>1836</v>
      </c>
      <c r="J108" s="275">
        <v>720</v>
      </c>
      <c r="K108" s="275">
        <v>70</v>
      </c>
      <c r="L108" s="273">
        <v>10</v>
      </c>
      <c r="M108" s="282"/>
      <c r="N108" s="282"/>
    </row>
    <row r="109" s="217" customFormat="1" spans="1:14">
      <c r="A109" s="319"/>
      <c r="B109" s="275" t="s">
        <v>1769</v>
      </c>
      <c r="C109" s="275" t="s">
        <v>1837</v>
      </c>
      <c r="D109" s="275" t="s">
        <v>1771</v>
      </c>
      <c r="E109" s="275" t="s">
        <v>1574</v>
      </c>
      <c r="F109" s="278">
        <v>44569</v>
      </c>
      <c r="G109" s="279">
        <v>1625</v>
      </c>
      <c r="H109" s="273">
        <v>1830</v>
      </c>
      <c r="I109" s="275" t="s">
        <v>1838</v>
      </c>
      <c r="J109" s="275">
        <v>530</v>
      </c>
      <c r="K109" s="275">
        <v>70</v>
      </c>
      <c r="L109" s="273">
        <v>10</v>
      </c>
      <c r="M109" s="282"/>
      <c r="N109" s="282"/>
    </row>
    <row r="110" s="217" customFormat="1" spans="1:14">
      <c r="A110" s="319"/>
      <c r="B110" s="275" t="s">
        <v>1787</v>
      </c>
      <c r="C110" s="275" t="s">
        <v>1839</v>
      </c>
      <c r="D110" s="275" t="s">
        <v>1789</v>
      </c>
      <c r="E110" s="275" t="s">
        <v>1574</v>
      </c>
      <c r="F110" s="278">
        <v>44572</v>
      </c>
      <c r="G110" s="279">
        <v>1140</v>
      </c>
      <c r="H110" s="273">
        <v>1620</v>
      </c>
      <c r="I110" s="275" t="s">
        <v>1840</v>
      </c>
      <c r="J110" s="275">
        <v>1220</v>
      </c>
      <c r="K110" s="275">
        <v>70</v>
      </c>
      <c r="L110" s="273">
        <v>10</v>
      </c>
      <c r="M110" s="282"/>
      <c r="N110" s="282"/>
    </row>
    <row r="111" s="217" customFormat="1" spans="1:14">
      <c r="A111" s="319"/>
      <c r="B111" s="275" t="s">
        <v>1841</v>
      </c>
      <c r="C111" s="275" t="s">
        <v>1842</v>
      </c>
      <c r="D111" s="275" t="s">
        <v>1843</v>
      </c>
      <c r="E111" s="275" t="s">
        <v>1574</v>
      </c>
      <c r="F111" s="278">
        <v>44573</v>
      </c>
      <c r="G111" s="279">
        <v>1325</v>
      </c>
      <c r="H111" s="273">
        <v>1525</v>
      </c>
      <c r="I111" s="275" t="s">
        <v>1844</v>
      </c>
      <c r="J111" s="275">
        <v>1810</v>
      </c>
      <c r="K111" s="275">
        <v>70</v>
      </c>
      <c r="L111" s="273">
        <v>10</v>
      </c>
      <c r="M111" s="282"/>
      <c r="N111" s="282"/>
    </row>
    <row r="112" s="217" customFormat="1" spans="1:14">
      <c r="A112" s="319"/>
      <c r="B112" s="275" t="s">
        <v>1841</v>
      </c>
      <c r="C112" s="275" t="s">
        <v>1845</v>
      </c>
      <c r="D112" s="275" t="s">
        <v>1574</v>
      </c>
      <c r="E112" s="275" t="s">
        <v>1843</v>
      </c>
      <c r="F112" s="278">
        <v>44577</v>
      </c>
      <c r="G112" s="279">
        <v>1350</v>
      </c>
      <c r="H112" s="273">
        <v>1630</v>
      </c>
      <c r="I112" s="275" t="s">
        <v>1846</v>
      </c>
      <c r="J112" s="275">
        <v>710</v>
      </c>
      <c r="K112" s="275">
        <v>70</v>
      </c>
      <c r="L112" s="273">
        <v>10</v>
      </c>
      <c r="M112" s="282"/>
      <c r="N112" s="282"/>
    </row>
    <row r="113" s="217" customFormat="1" spans="1:14">
      <c r="A113" s="319"/>
      <c r="B113" s="275" t="s">
        <v>1827</v>
      </c>
      <c r="C113" s="275" t="s">
        <v>1847</v>
      </c>
      <c r="D113" s="275" t="s">
        <v>1638</v>
      </c>
      <c r="E113" s="275" t="s">
        <v>1574</v>
      </c>
      <c r="F113" s="278">
        <v>44570</v>
      </c>
      <c r="G113" s="279">
        <v>1140</v>
      </c>
      <c r="H113" s="273">
        <v>1505</v>
      </c>
      <c r="I113" s="275" t="s">
        <v>1848</v>
      </c>
      <c r="J113" s="275">
        <v>830</v>
      </c>
      <c r="K113" s="275">
        <v>70</v>
      </c>
      <c r="L113" s="273">
        <v>10</v>
      </c>
      <c r="M113" s="282"/>
      <c r="N113" s="282"/>
    </row>
    <row r="114" s="217" customFormat="1" spans="1:14">
      <c r="A114" s="319"/>
      <c r="B114" s="275" t="s">
        <v>1813</v>
      </c>
      <c r="C114" s="275" t="s">
        <v>1849</v>
      </c>
      <c r="D114" s="275" t="s">
        <v>1850</v>
      </c>
      <c r="E114" s="275" t="s">
        <v>1574</v>
      </c>
      <c r="F114" s="278">
        <v>44574</v>
      </c>
      <c r="G114" s="279">
        <v>1805</v>
      </c>
      <c r="H114" s="273">
        <v>2005</v>
      </c>
      <c r="I114" s="275" t="s">
        <v>1851</v>
      </c>
      <c r="J114" s="275">
        <v>940</v>
      </c>
      <c r="K114" s="275">
        <v>70</v>
      </c>
      <c r="L114" s="273">
        <v>10</v>
      </c>
      <c r="M114" s="282"/>
      <c r="N114" s="282"/>
    </row>
    <row r="115" s="217" customFormat="1" spans="1:14">
      <c r="A115" s="319"/>
      <c r="B115" s="275" t="s">
        <v>1734</v>
      </c>
      <c r="C115" s="275" t="s">
        <v>1852</v>
      </c>
      <c r="D115" s="275" t="s">
        <v>1574</v>
      </c>
      <c r="E115" s="275" t="s">
        <v>1648</v>
      </c>
      <c r="F115" s="278">
        <v>44577</v>
      </c>
      <c r="G115" s="279">
        <v>1120</v>
      </c>
      <c r="H115" s="273">
        <v>1400</v>
      </c>
      <c r="I115" s="275" t="s">
        <v>1853</v>
      </c>
      <c r="J115" s="275">
        <v>800</v>
      </c>
      <c r="K115" s="275">
        <v>70</v>
      </c>
      <c r="L115" s="273">
        <v>10</v>
      </c>
      <c r="M115" s="282" t="s">
        <v>1854</v>
      </c>
      <c r="N115" s="282"/>
    </row>
    <row r="116" s="217" customFormat="1" spans="1:14">
      <c r="A116" s="319"/>
      <c r="B116" s="275" t="s">
        <v>1855</v>
      </c>
      <c r="C116" s="275" t="s">
        <v>1856</v>
      </c>
      <c r="D116" s="275" t="s">
        <v>1605</v>
      </c>
      <c r="E116" s="275" t="s">
        <v>1574</v>
      </c>
      <c r="F116" s="278">
        <v>44573</v>
      </c>
      <c r="G116" s="279">
        <v>1640</v>
      </c>
      <c r="H116" s="273">
        <v>1955</v>
      </c>
      <c r="I116" s="275" t="s">
        <v>1857</v>
      </c>
      <c r="J116" s="275">
        <v>670</v>
      </c>
      <c r="K116" s="275">
        <v>50</v>
      </c>
      <c r="L116" s="273">
        <v>10</v>
      </c>
      <c r="M116" s="282"/>
      <c r="N116" s="282"/>
    </row>
    <row r="117" s="217" customFormat="1" spans="1:14">
      <c r="A117" s="319"/>
      <c r="B117" s="275" t="s">
        <v>1725</v>
      </c>
      <c r="C117" s="275" t="s">
        <v>1858</v>
      </c>
      <c r="D117" s="275" t="s">
        <v>1574</v>
      </c>
      <c r="E117" s="275" t="s">
        <v>1707</v>
      </c>
      <c r="F117" s="278">
        <v>44577</v>
      </c>
      <c r="G117" s="279">
        <v>1520</v>
      </c>
      <c r="H117" s="273">
        <v>1730</v>
      </c>
      <c r="I117" s="275" t="s">
        <v>1756</v>
      </c>
      <c r="J117" s="275">
        <v>1000</v>
      </c>
      <c r="K117" s="275">
        <v>70</v>
      </c>
      <c r="L117" s="273">
        <v>10</v>
      </c>
      <c r="M117" s="282"/>
      <c r="N117" s="282"/>
    </row>
    <row r="118" s="217" customFormat="1" spans="1:14">
      <c r="A118" s="319"/>
      <c r="B118" s="275" t="s">
        <v>1748</v>
      </c>
      <c r="C118" s="275" t="s">
        <v>1749</v>
      </c>
      <c r="D118" s="318" t="s">
        <v>1598</v>
      </c>
      <c r="E118" s="273" t="s">
        <v>1599</v>
      </c>
      <c r="F118" s="316">
        <v>44573</v>
      </c>
      <c r="G118" s="273">
        <v>735</v>
      </c>
      <c r="H118" s="273">
        <v>1055</v>
      </c>
      <c r="I118" s="318" t="s">
        <v>1600</v>
      </c>
      <c r="J118" s="318">
        <v>-520</v>
      </c>
      <c r="K118" s="318">
        <v>0</v>
      </c>
      <c r="L118" s="273">
        <v>5</v>
      </c>
      <c r="M118" s="282" t="s">
        <v>1859</v>
      </c>
      <c r="N118" s="282"/>
    </row>
    <row r="119" s="217" customFormat="1" spans="1:14">
      <c r="A119" s="320"/>
      <c r="B119" s="275" t="s">
        <v>1748</v>
      </c>
      <c r="C119" s="275" t="s">
        <v>1750</v>
      </c>
      <c r="D119" s="318" t="s">
        <v>1574</v>
      </c>
      <c r="E119" s="273" t="s">
        <v>1598</v>
      </c>
      <c r="F119" s="316">
        <v>44577</v>
      </c>
      <c r="G119" s="273">
        <v>2045</v>
      </c>
      <c r="H119" s="273">
        <v>2330</v>
      </c>
      <c r="I119" s="318" t="s">
        <v>1751</v>
      </c>
      <c r="J119" s="321">
        <v>-190</v>
      </c>
      <c r="K119" s="321">
        <v>0</v>
      </c>
      <c r="L119" s="305">
        <v>5</v>
      </c>
      <c r="M119" s="282" t="s">
        <v>1859</v>
      </c>
      <c r="N119" s="282"/>
    </row>
    <row r="120" s="217" customFormat="1" spans="1:14">
      <c r="A120" s="273"/>
      <c r="B120" s="273"/>
      <c r="C120" s="273"/>
      <c r="D120" s="273"/>
      <c r="E120" s="273"/>
      <c r="F120" s="273"/>
      <c r="G120" s="273"/>
      <c r="H120" s="273"/>
      <c r="I120" s="273"/>
      <c r="J120" s="293">
        <f t="shared" ref="J120:L120" si="2">SUM(J81:J119)</f>
        <v>31290</v>
      </c>
      <c r="K120" s="293">
        <f t="shared" si="2"/>
        <v>2550</v>
      </c>
      <c r="L120" s="293">
        <f t="shared" si="2"/>
        <v>380</v>
      </c>
      <c r="M120" s="293" t="s">
        <v>1737</v>
      </c>
      <c r="N120" s="293">
        <f>SUM(J120:L120)</f>
        <v>34220</v>
      </c>
    </row>
    <row r="121" s="217" customFormat="1" spans="1:14">
      <c r="A121" s="292">
        <v>44566</v>
      </c>
      <c r="B121" s="273" t="s">
        <v>1731</v>
      </c>
      <c r="C121" s="273" t="s">
        <v>1860</v>
      </c>
      <c r="D121" s="273" t="s">
        <v>1574</v>
      </c>
      <c r="E121" s="273" t="s">
        <v>1642</v>
      </c>
      <c r="F121" s="278">
        <v>44578</v>
      </c>
      <c r="G121" s="273">
        <v>830</v>
      </c>
      <c r="H121" s="273">
        <v>1110</v>
      </c>
      <c r="I121" s="273" t="s">
        <v>1861</v>
      </c>
      <c r="J121" s="273">
        <v>510</v>
      </c>
      <c r="K121" s="273">
        <v>50</v>
      </c>
      <c r="L121" s="273">
        <v>10</v>
      </c>
      <c r="M121" s="282"/>
      <c r="N121" s="282"/>
    </row>
    <row r="122" s="217" customFormat="1" spans="1:14">
      <c r="A122" s="292"/>
      <c r="B122" s="273" t="s">
        <v>1731</v>
      </c>
      <c r="C122" s="273" t="s">
        <v>1860</v>
      </c>
      <c r="D122" s="273" t="s">
        <v>1862</v>
      </c>
      <c r="E122" s="273"/>
      <c r="F122" s="278">
        <v>44578</v>
      </c>
      <c r="G122" s="273">
        <v>830</v>
      </c>
      <c r="H122" s="273">
        <v>1110</v>
      </c>
      <c r="I122" s="273" t="s">
        <v>1861</v>
      </c>
      <c r="J122" s="273">
        <v>-448</v>
      </c>
      <c r="K122" s="273">
        <v>-50</v>
      </c>
      <c r="L122" s="273">
        <v>5</v>
      </c>
      <c r="M122" s="282" t="s">
        <v>1863</v>
      </c>
      <c r="N122" s="282"/>
    </row>
    <row r="123" s="217" customFormat="1" spans="1:14">
      <c r="A123" s="292"/>
      <c r="B123" s="273" t="s">
        <v>1731</v>
      </c>
      <c r="C123" s="273" t="s">
        <v>1864</v>
      </c>
      <c r="D123" s="273" t="s">
        <v>1574</v>
      </c>
      <c r="E123" s="273" t="s">
        <v>1648</v>
      </c>
      <c r="F123" s="278">
        <v>44578</v>
      </c>
      <c r="G123" s="273">
        <v>1530</v>
      </c>
      <c r="H123" s="273">
        <v>1810</v>
      </c>
      <c r="I123" s="273" t="s">
        <v>1761</v>
      </c>
      <c r="J123" s="273">
        <v>250</v>
      </c>
      <c r="K123" s="273">
        <v>50</v>
      </c>
      <c r="L123" s="273">
        <v>10</v>
      </c>
      <c r="M123" s="282"/>
      <c r="N123" s="282"/>
    </row>
    <row r="124" s="217" customFormat="1" spans="1:14">
      <c r="A124" s="292"/>
      <c r="B124" s="273" t="s">
        <v>1865</v>
      </c>
      <c r="C124" s="273" t="s">
        <v>1866</v>
      </c>
      <c r="D124" s="273" t="s">
        <v>1592</v>
      </c>
      <c r="E124" s="273" t="s">
        <v>1574</v>
      </c>
      <c r="F124" s="278">
        <v>44573</v>
      </c>
      <c r="G124" s="273">
        <v>805</v>
      </c>
      <c r="H124" s="273">
        <v>1030</v>
      </c>
      <c r="I124" s="273" t="s">
        <v>1867</v>
      </c>
      <c r="J124" s="273">
        <v>930</v>
      </c>
      <c r="K124" s="273">
        <v>50</v>
      </c>
      <c r="L124" s="273">
        <v>10</v>
      </c>
      <c r="M124" s="282"/>
      <c r="N124" s="282"/>
    </row>
    <row r="125" s="217" customFormat="1" spans="1:14">
      <c r="A125" s="292"/>
      <c r="B125" s="315" t="s">
        <v>1865</v>
      </c>
      <c r="C125" s="315" t="s">
        <v>1868</v>
      </c>
      <c r="D125" s="315" t="s">
        <v>1599</v>
      </c>
      <c r="E125" s="273" t="s">
        <v>1592</v>
      </c>
      <c r="F125" s="278">
        <v>44577</v>
      </c>
      <c r="G125" s="315">
        <v>800</v>
      </c>
      <c r="H125" s="273">
        <v>1035</v>
      </c>
      <c r="I125" s="315" t="s">
        <v>1869</v>
      </c>
      <c r="J125" s="315">
        <v>640</v>
      </c>
      <c r="K125" s="315">
        <v>50</v>
      </c>
      <c r="L125" s="273">
        <v>10</v>
      </c>
      <c r="M125" s="282"/>
      <c r="N125" s="282"/>
    </row>
    <row r="126" s="217" customFormat="1" spans="1:14">
      <c r="A126" s="292"/>
      <c r="B126" s="273" t="s">
        <v>1870</v>
      </c>
      <c r="C126" s="273" t="s">
        <v>1871</v>
      </c>
      <c r="D126" s="273" t="s">
        <v>1577</v>
      </c>
      <c r="E126" s="273" t="s">
        <v>1574</v>
      </c>
      <c r="F126" s="278">
        <v>44569</v>
      </c>
      <c r="G126" s="273">
        <v>1430</v>
      </c>
      <c r="H126" s="273">
        <v>1805</v>
      </c>
      <c r="I126" s="273" t="s">
        <v>1872</v>
      </c>
      <c r="J126" s="273">
        <v>1710</v>
      </c>
      <c r="K126" s="273">
        <v>50</v>
      </c>
      <c r="L126" s="273">
        <v>10</v>
      </c>
      <c r="M126" s="282"/>
      <c r="N126" s="282"/>
    </row>
    <row r="127" s="217" customFormat="1" spans="1:14">
      <c r="A127" s="292"/>
      <c r="B127" s="273" t="s">
        <v>1870</v>
      </c>
      <c r="C127" s="273" t="s">
        <v>1873</v>
      </c>
      <c r="D127" s="273" t="s">
        <v>1574</v>
      </c>
      <c r="E127" s="273" t="s">
        <v>1577</v>
      </c>
      <c r="F127" s="278">
        <v>44577</v>
      </c>
      <c r="G127" s="273">
        <v>1430</v>
      </c>
      <c r="H127" s="273">
        <v>1725</v>
      </c>
      <c r="I127" s="273" t="s">
        <v>1583</v>
      </c>
      <c r="J127" s="273">
        <v>800</v>
      </c>
      <c r="K127" s="273">
        <v>50</v>
      </c>
      <c r="L127" s="273">
        <v>10</v>
      </c>
      <c r="M127" s="282"/>
      <c r="N127" s="282"/>
    </row>
    <row r="128" s="217" customFormat="1" spans="1:14">
      <c r="A128" s="292"/>
      <c r="B128" s="315" t="s">
        <v>1874</v>
      </c>
      <c r="C128" s="315" t="s">
        <v>1875</v>
      </c>
      <c r="D128" s="315" t="s">
        <v>1630</v>
      </c>
      <c r="E128" s="273" t="s">
        <v>1574</v>
      </c>
      <c r="F128" s="278">
        <v>44573</v>
      </c>
      <c r="G128" s="315">
        <v>1230</v>
      </c>
      <c r="H128" s="273">
        <v>1540</v>
      </c>
      <c r="I128" s="315" t="s">
        <v>1876</v>
      </c>
      <c r="J128" s="315">
        <v>740</v>
      </c>
      <c r="K128" s="315">
        <v>50</v>
      </c>
      <c r="L128" s="273">
        <v>10</v>
      </c>
      <c r="M128" s="282"/>
      <c r="N128" s="282"/>
    </row>
    <row r="129" s="217" customFormat="1" spans="1:14">
      <c r="A129" s="292"/>
      <c r="B129" s="273" t="s">
        <v>1874</v>
      </c>
      <c r="C129" s="273" t="s">
        <v>1877</v>
      </c>
      <c r="D129" s="273" t="s">
        <v>1574</v>
      </c>
      <c r="E129" s="273" t="s">
        <v>1630</v>
      </c>
      <c r="F129" s="278">
        <v>44577</v>
      </c>
      <c r="G129" s="273">
        <v>1910</v>
      </c>
      <c r="H129" s="273">
        <v>2145</v>
      </c>
      <c r="I129" s="273" t="s">
        <v>1633</v>
      </c>
      <c r="J129" s="273">
        <v>350</v>
      </c>
      <c r="K129" s="273">
        <v>50</v>
      </c>
      <c r="L129" s="273">
        <v>10</v>
      </c>
      <c r="M129" s="282"/>
      <c r="N129" s="282"/>
    </row>
    <row r="130" s="217" customFormat="1" spans="1:14">
      <c r="A130" s="292"/>
      <c r="B130" s="273" t="s">
        <v>1878</v>
      </c>
      <c r="C130" s="273" t="s">
        <v>1879</v>
      </c>
      <c r="D130" s="273" t="s">
        <v>1574</v>
      </c>
      <c r="E130" s="273" t="s">
        <v>1592</v>
      </c>
      <c r="F130" s="278">
        <v>44579</v>
      </c>
      <c r="G130" s="273">
        <v>1725</v>
      </c>
      <c r="H130" s="273">
        <v>1955</v>
      </c>
      <c r="I130" s="273" t="s">
        <v>1880</v>
      </c>
      <c r="J130" s="273">
        <v>260</v>
      </c>
      <c r="K130" s="273">
        <v>50</v>
      </c>
      <c r="L130" s="273">
        <v>10</v>
      </c>
      <c r="M130" s="282"/>
      <c r="N130" s="282"/>
    </row>
    <row r="131" s="217" customFormat="1" spans="1:14">
      <c r="A131" s="292"/>
      <c r="B131" s="273" t="s">
        <v>1878</v>
      </c>
      <c r="C131" s="273" t="s">
        <v>1881</v>
      </c>
      <c r="D131" s="273" t="s">
        <v>1592</v>
      </c>
      <c r="E131" s="273" t="s">
        <v>1574</v>
      </c>
      <c r="F131" s="278">
        <v>44573</v>
      </c>
      <c r="G131" s="273">
        <v>1330</v>
      </c>
      <c r="H131" s="273">
        <v>1605</v>
      </c>
      <c r="I131" s="273" t="s">
        <v>1882</v>
      </c>
      <c r="J131" s="273">
        <v>800</v>
      </c>
      <c r="K131" s="273">
        <v>50</v>
      </c>
      <c r="L131" s="273">
        <v>10</v>
      </c>
      <c r="M131" s="282"/>
      <c r="N131" s="282"/>
    </row>
    <row r="132" s="217" customFormat="1" spans="1:14">
      <c r="A132" s="292"/>
      <c r="B132" s="315" t="s">
        <v>1883</v>
      </c>
      <c r="C132" s="315" t="s">
        <v>1884</v>
      </c>
      <c r="D132" s="315" t="s">
        <v>1648</v>
      </c>
      <c r="E132" s="273" t="s">
        <v>1574</v>
      </c>
      <c r="F132" s="278">
        <v>44570</v>
      </c>
      <c r="G132" s="315">
        <v>1045</v>
      </c>
      <c r="H132" s="273">
        <v>1315</v>
      </c>
      <c r="I132" s="315" t="s">
        <v>1885</v>
      </c>
      <c r="J132" s="315">
        <v>1270</v>
      </c>
      <c r="K132" s="315">
        <v>50</v>
      </c>
      <c r="L132" s="273">
        <v>10</v>
      </c>
      <c r="M132" s="282"/>
      <c r="N132" s="282"/>
    </row>
    <row r="133" s="217" customFormat="1" spans="1:14">
      <c r="A133" s="292"/>
      <c r="B133" s="273" t="s">
        <v>1883</v>
      </c>
      <c r="C133" s="273" t="s">
        <v>1886</v>
      </c>
      <c r="D133" s="273" t="s">
        <v>1574</v>
      </c>
      <c r="E133" s="273" t="s">
        <v>1648</v>
      </c>
      <c r="F133" s="278">
        <v>44577</v>
      </c>
      <c r="G133" s="273">
        <v>1330</v>
      </c>
      <c r="H133" s="273">
        <v>1550</v>
      </c>
      <c r="I133" s="273" t="s">
        <v>1887</v>
      </c>
      <c r="J133" s="273">
        <v>350</v>
      </c>
      <c r="K133" s="273">
        <v>50</v>
      </c>
      <c r="L133" s="273">
        <v>10</v>
      </c>
      <c r="M133" s="282"/>
      <c r="N133" s="282"/>
    </row>
    <row r="134" s="314" customFormat="1" spans="1:14">
      <c r="A134" s="322"/>
      <c r="B134" s="323" t="s">
        <v>1888</v>
      </c>
      <c r="C134" s="323" t="s">
        <v>1889</v>
      </c>
      <c r="D134" s="323" t="s">
        <v>1611</v>
      </c>
      <c r="E134" s="323" t="s">
        <v>1574</v>
      </c>
      <c r="F134" s="322">
        <v>44569</v>
      </c>
      <c r="G134" s="323">
        <v>805</v>
      </c>
      <c r="H134" s="323">
        <v>1215</v>
      </c>
      <c r="I134" s="323" t="s">
        <v>1695</v>
      </c>
      <c r="J134" s="323">
        <v>910</v>
      </c>
      <c r="K134" s="323">
        <v>50</v>
      </c>
      <c r="L134" s="323">
        <v>10</v>
      </c>
      <c r="M134" s="327" t="s">
        <v>1890</v>
      </c>
      <c r="N134" s="327"/>
    </row>
    <row r="135" s="217" customFormat="1" spans="1:14">
      <c r="A135" s="292"/>
      <c r="B135" s="273" t="s">
        <v>1888</v>
      </c>
      <c r="C135" s="273" t="s">
        <v>1891</v>
      </c>
      <c r="D135" s="273" t="s">
        <v>1574</v>
      </c>
      <c r="E135" s="273" t="s">
        <v>1611</v>
      </c>
      <c r="F135" s="278">
        <v>44577</v>
      </c>
      <c r="G135" s="273">
        <v>1330</v>
      </c>
      <c r="H135" s="273">
        <v>1640</v>
      </c>
      <c r="I135" s="273" t="s">
        <v>1614</v>
      </c>
      <c r="J135" s="273">
        <v>1250</v>
      </c>
      <c r="K135" s="273">
        <v>50</v>
      </c>
      <c r="L135" s="273">
        <v>10</v>
      </c>
      <c r="M135" s="282"/>
      <c r="N135" s="282"/>
    </row>
    <row r="136" s="217" customFormat="1" spans="1:13">
      <c r="A136" s="292"/>
      <c r="B136" s="323" t="s">
        <v>1888</v>
      </c>
      <c r="C136" s="323" t="s">
        <v>1892</v>
      </c>
      <c r="D136" s="323" t="s">
        <v>1611</v>
      </c>
      <c r="E136" s="323" t="s">
        <v>1574</v>
      </c>
      <c r="F136" s="322">
        <v>44569</v>
      </c>
      <c r="G136" s="323">
        <v>805</v>
      </c>
      <c r="H136" s="323">
        <v>1215</v>
      </c>
      <c r="I136" s="323" t="s">
        <v>1695</v>
      </c>
      <c r="J136" s="323">
        <v>700</v>
      </c>
      <c r="K136" s="323">
        <v>50</v>
      </c>
      <c r="L136" s="323">
        <v>5</v>
      </c>
      <c r="M136" s="282" t="s">
        <v>1893</v>
      </c>
    </row>
    <row r="137" s="217" customFormat="1" spans="1:14">
      <c r="A137" s="292"/>
      <c r="B137" s="273" t="s">
        <v>1894</v>
      </c>
      <c r="C137" s="273" t="s">
        <v>1895</v>
      </c>
      <c r="D137" s="273" t="s">
        <v>1850</v>
      </c>
      <c r="E137" s="273" t="s">
        <v>1574</v>
      </c>
      <c r="F137" s="278">
        <v>44570</v>
      </c>
      <c r="G137" s="273">
        <v>1215</v>
      </c>
      <c r="H137" s="273">
        <v>1425</v>
      </c>
      <c r="I137" s="273" t="s">
        <v>1896</v>
      </c>
      <c r="J137" s="273">
        <v>720</v>
      </c>
      <c r="K137" s="273">
        <v>50</v>
      </c>
      <c r="L137" s="273">
        <v>10</v>
      </c>
      <c r="M137" s="282"/>
      <c r="N137" s="282"/>
    </row>
    <row r="138" s="217" customFormat="1" spans="1:14">
      <c r="A138" s="292"/>
      <c r="B138" s="273" t="s">
        <v>1894</v>
      </c>
      <c r="C138" s="273" t="s">
        <v>1897</v>
      </c>
      <c r="D138" s="273" t="s">
        <v>1574</v>
      </c>
      <c r="E138" s="273" t="s">
        <v>1850</v>
      </c>
      <c r="F138" s="278">
        <v>44578</v>
      </c>
      <c r="G138" s="273">
        <v>1855</v>
      </c>
      <c r="H138" s="273">
        <v>2050</v>
      </c>
      <c r="I138" s="273" t="s">
        <v>1898</v>
      </c>
      <c r="J138" s="273">
        <v>720</v>
      </c>
      <c r="K138" s="273">
        <v>50</v>
      </c>
      <c r="L138" s="273">
        <v>10</v>
      </c>
      <c r="M138" s="282" t="s">
        <v>1899</v>
      </c>
      <c r="N138" s="282"/>
    </row>
    <row r="139" s="217" customFormat="1" spans="1:14">
      <c r="A139" s="292"/>
      <c r="B139" s="273" t="s">
        <v>1900</v>
      </c>
      <c r="C139" s="273" t="s">
        <v>1901</v>
      </c>
      <c r="D139" s="273" t="s">
        <v>1574</v>
      </c>
      <c r="E139" s="273" t="s">
        <v>1577</v>
      </c>
      <c r="F139" s="278">
        <v>44577</v>
      </c>
      <c r="G139" s="273">
        <v>1300</v>
      </c>
      <c r="H139" s="273">
        <v>1600</v>
      </c>
      <c r="I139" s="273" t="s">
        <v>1766</v>
      </c>
      <c r="J139" s="273">
        <v>800</v>
      </c>
      <c r="K139" s="273">
        <v>50</v>
      </c>
      <c r="L139" s="273">
        <v>10</v>
      </c>
      <c r="M139" s="282"/>
      <c r="N139" s="282"/>
    </row>
    <row r="140" s="217" customFormat="1" spans="1:14">
      <c r="A140" s="292"/>
      <c r="B140" s="273" t="s">
        <v>1900</v>
      </c>
      <c r="C140" s="273" t="s">
        <v>1902</v>
      </c>
      <c r="D140" s="273" t="s">
        <v>1577</v>
      </c>
      <c r="E140" s="273" t="s">
        <v>1574</v>
      </c>
      <c r="F140" s="278">
        <v>44574</v>
      </c>
      <c r="G140" s="273">
        <v>1730</v>
      </c>
      <c r="H140" s="273">
        <v>2045</v>
      </c>
      <c r="I140" s="273" t="s">
        <v>1903</v>
      </c>
      <c r="J140" s="273">
        <v>850</v>
      </c>
      <c r="K140" s="273">
        <v>50</v>
      </c>
      <c r="L140" s="273">
        <v>10</v>
      </c>
      <c r="M140" s="282"/>
      <c r="N140" s="282"/>
    </row>
    <row r="141" s="217" customFormat="1" spans="1:14">
      <c r="A141" s="292"/>
      <c r="B141" s="315" t="s">
        <v>1904</v>
      </c>
      <c r="C141" s="315" t="s">
        <v>1905</v>
      </c>
      <c r="D141" s="315" t="s">
        <v>1611</v>
      </c>
      <c r="E141" s="273" t="s">
        <v>1574</v>
      </c>
      <c r="F141" s="278">
        <v>44572</v>
      </c>
      <c r="G141" s="315">
        <v>1900</v>
      </c>
      <c r="H141" s="273">
        <v>2335</v>
      </c>
      <c r="I141" s="315" t="s">
        <v>1906</v>
      </c>
      <c r="J141" s="315">
        <v>670</v>
      </c>
      <c r="K141" s="315">
        <v>50</v>
      </c>
      <c r="L141" s="273">
        <v>10</v>
      </c>
      <c r="M141" s="282"/>
      <c r="N141" s="282"/>
    </row>
    <row r="142" s="217" customFormat="1" spans="1:14">
      <c r="A142" s="292"/>
      <c r="B142" s="273" t="s">
        <v>1904</v>
      </c>
      <c r="C142" s="273" t="s">
        <v>1907</v>
      </c>
      <c r="D142" s="273" t="s">
        <v>1574</v>
      </c>
      <c r="E142" s="273" t="s">
        <v>1611</v>
      </c>
      <c r="F142" s="278">
        <v>44577</v>
      </c>
      <c r="G142" s="273">
        <v>1330</v>
      </c>
      <c r="H142" s="273">
        <v>1640</v>
      </c>
      <c r="I142" s="273" t="s">
        <v>1614</v>
      </c>
      <c r="J142" s="273">
        <v>1250</v>
      </c>
      <c r="K142" s="273">
        <v>50</v>
      </c>
      <c r="L142" s="273">
        <v>10</v>
      </c>
      <c r="M142" s="282"/>
      <c r="N142" s="282"/>
    </row>
    <row r="143" s="217" customFormat="1" spans="1:14">
      <c r="A143" s="292"/>
      <c r="B143" s="273" t="s">
        <v>1908</v>
      </c>
      <c r="C143" s="273" t="s">
        <v>1909</v>
      </c>
      <c r="D143" s="273" t="s">
        <v>1648</v>
      </c>
      <c r="E143" s="273" t="s">
        <v>1574</v>
      </c>
      <c r="F143" s="278">
        <v>44570</v>
      </c>
      <c r="G143" s="273">
        <v>1225</v>
      </c>
      <c r="H143" s="273">
        <v>1510</v>
      </c>
      <c r="I143" s="273" t="s">
        <v>1910</v>
      </c>
      <c r="J143" s="273">
        <v>940</v>
      </c>
      <c r="K143" s="273">
        <v>50</v>
      </c>
      <c r="L143" s="273">
        <v>10</v>
      </c>
      <c r="M143" s="282"/>
      <c r="N143" s="282"/>
    </row>
    <row r="144" s="217" customFormat="1" spans="1:14">
      <c r="A144" s="292"/>
      <c r="B144" s="273" t="s">
        <v>1908</v>
      </c>
      <c r="C144" s="273" t="s">
        <v>1911</v>
      </c>
      <c r="D144" s="273" t="s">
        <v>1574</v>
      </c>
      <c r="E144" s="273" t="s">
        <v>1648</v>
      </c>
      <c r="F144" s="278">
        <v>44577</v>
      </c>
      <c r="G144" s="273">
        <v>1315</v>
      </c>
      <c r="H144" s="273">
        <v>1600</v>
      </c>
      <c r="I144" s="273" t="s">
        <v>1912</v>
      </c>
      <c r="J144" s="273">
        <v>300</v>
      </c>
      <c r="K144" s="273">
        <v>50</v>
      </c>
      <c r="L144" s="273">
        <v>10</v>
      </c>
      <c r="M144" s="282"/>
      <c r="N144" s="282"/>
    </row>
    <row r="145" s="217" customFormat="1" spans="1:14">
      <c r="A145" s="292"/>
      <c r="B145" s="273" t="s">
        <v>1913</v>
      </c>
      <c r="C145" s="273" t="s">
        <v>1914</v>
      </c>
      <c r="D145" s="273" t="s">
        <v>1915</v>
      </c>
      <c r="E145" s="273" t="s">
        <v>1574</v>
      </c>
      <c r="F145" s="278">
        <v>44572</v>
      </c>
      <c r="G145" s="273">
        <v>1325</v>
      </c>
      <c r="H145" s="273">
        <v>1650</v>
      </c>
      <c r="I145" s="273" t="s">
        <v>1916</v>
      </c>
      <c r="J145" s="273">
        <v>1140</v>
      </c>
      <c r="K145" s="273">
        <v>50</v>
      </c>
      <c r="L145" s="273">
        <v>10</v>
      </c>
      <c r="M145" s="282"/>
      <c r="N145" s="282"/>
    </row>
    <row r="146" s="217" customFormat="1" spans="1:14">
      <c r="A146" s="292"/>
      <c r="B146" s="315" t="s">
        <v>1913</v>
      </c>
      <c r="C146" s="315" t="s">
        <v>1917</v>
      </c>
      <c r="D146" s="315" t="s">
        <v>1599</v>
      </c>
      <c r="E146" s="273" t="s">
        <v>1915</v>
      </c>
      <c r="F146" s="278">
        <v>44577</v>
      </c>
      <c r="G146" s="315">
        <v>1205</v>
      </c>
      <c r="H146" s="273">
        <v>1450</v>
      </c>
      <c r="I146" s="315" t="s">
        <v>1918</v>
      </c>
      <c r="J146" s="315">
        <v>1100</v>
      </c>
      <c r="K146" s="315">
        <v>50</v>
      </c>
      <c r="L146" s="273">
        <v>10</v>
      </c>
      <c r="M146" s="282"/>
      <c r="N146" s="282"/>
    </row>
    <row r="147" s="217" customFormat="1" spans="1:14">
      <c r="A147" s="292"/>
      <c r="B147" s="315" t="s">
        <v>1919</v>
      </c>
      <c r="C147" s="315" t="s">
        <v>1920</v>
      </c>
      <c r="D147" s="315" t="s">
        <v>1638</v>
      </c>
      <c r="E147" s="273" t="s">
        <v>1574</v>
      </c>
      <c r="F147" s="278">
        <v>44574</v>
      </c>
      <c r="G147" s="315">
        <v>1140</v>
      </c>
      <c r="H147" s="273">
        <v>1505</v>
      </c>
      <c r="I147" s="315" t="s">
        <v>1848</v>
      </c>
      <c r="J147" s="315">
        <v>960</v>
      </c>
      <c r="K147" s="315">
        <v>50</v>
      </c>
      <c r="L147" s="273">
        <v>10</v>
      </c>
      <c r="M147" s="282"/>
      <c r="N147" s="282"/>
    </row>
    <row r="148" s="217" customFormat="1" spans="1:14">
      <c r="A148" s="292"/>
      <c r="B148" s="273" t="s">
        <v>1919</v>
      </c>
      <c r="C148" s="273" t="s">
        <v>1921</v>
      </c>
      <c r="D148" s="273" t="s">
        <v>1574</v>
      </c>
      <c r="E148" s="273" t="s">
        <v>1577</v>
      </c>
      <c r="F148" s="278">
        <v>44577</v>
      </c>
      <c r="G148" s="273">
        <v>1100</v>
      </c>
      <c r="H148" s="273">
        <v>1355</v>
      </c>
      <c r="I148" s="273" t="s">
        <v>1922</v>
      </c>
      <c r="J148" s="273">
        <v>800</v>
      </c>
      <c r="K148" s="273">
        <v>50</v>
      </c>
      <c r="L148" s="273">
        <v>10</v>
      </c>
      <c r="M148" s="282"/>
      <c r="N148" s="282"/>
    </row>
    <row r="149" s="217" customFormat="1" spans="1:14">
      <c r="A149" s="292"/>
      <c r="B149" s="315" t="s">
        <v>1923</v>
      </c>
      <c r="C149" s="315" t="s">
        <v>1924</v>
      </c>
      <c r="D149" s="315" t="s">
        <v>1803</v>
      </c>
      <c r="E149" s="273" t="s">
        <v>1599</v>
      </c>
      <c r="F149" s="278">
        <v>44575</v>
      </c>
      <c r="G149" s="315">
        <v>1155</v>
      </c>
      <c r="H149" s="273">
        <v>1405</v>
      </c>
      <c r="I149" s="315" t="s">
        <v>1925</v>
      </c>
      <c r="J149" s="315">
        <v>500</v>
      </c>
      <c r="K149" s="315">
        <v>50</v>
      </c>
      <c r="L149" s="273">
        <v>10</v>
      </c>
      <c r="M149" s="327" t="s">
        <v>1926</v>
      </c>
      <c r="N149" s="282"/>
    </row>
    <row r="150" s="217" customFormat="1" spans="1:14">
      <c r="A150" s="292"/>
      <c r="B150" s="273" t="s">
        <v>1923</v>
      </c>
      <c r="C150" s="273" t="s">
        <v>1927</v>
      </c>
      <c r="D150" s="273" t="s">
        <v>1574</v>
      </c>
      <c r="E150" s="273" t="s">
        <v>1803</v>
      </c>
      <c r="F150" s="292">
        <v>44577</v>
      </c>
      <c r="G150" s="273">
        <v>845</v>
      </c>
      <c r="H150" s="273">
        <v>1040</v>
      </c>
      <c r="I150" s="273" t="s">
        <v>1928</v>
      </c>
      <c r="J150" s="273">
        <v>920</v>
      </c>
      <c r="K150" s="273">
        <v>50</v>
      </c>
      <c r="L150" s="273">
        <v>10</v>
      </c>
      <c r="M150" s="282"/>
      <c r="N150" s="282"/>
    </row>
    <row r="151" s="217" customFormat="1" spans="1:14">
      <c r="A151" s="292"/>
      <c r="B151" s="273" t="s">
        <v>1929</v>
      </c>
      <c r="C151" s="273" t="s">
        <v>1930</v>
      </c>
      <c r="D151" s="273" t="s">
        <v>1688</v>
      </c>
      <c r="E151" s="273" t="s">
        <v>1574</v>
      </c>
      <c r="F151" s="278">
        <v>44572</v>
      </c>
      <c r="G151" s="273">
        <v>1425</v>
      </c>
      <c r="H151" s="273">
        <v>1750</v>
      </c>
      <c r="I151" s="273" t="s">
        <v>1931</v>
      </c>
      <c r="J151" s="273">
        <v>800</v>
      </c>
      <c r="K151" s="273">
        <v>50</v>
      </c>
      <c r="L151" s="273">
        <v>10</v>
      </c>
      <c r="M151" s="282"/>
      <c r="N151" s="282"/>
    </row>
    <row r="152" s="217" customFormat="1" spans="1:14">
      <c r="A152" s="292"/>
      <c r="B152" s="273" t="s">
        <v>1929</v>
      </c>
      <c r="C152" s="273" t="s">
        <v>1932</v>
      </c>
      <c r="D152" s="273" t="s">
        <v>1574</v>
      </c>
      <c r="E152" s="273" t="s">
        <v>1688</v>
      </c>
      <c r="F152" s="278">
        <v>44577</v>
      </c>
      <c r="G152" s="273">
        <v>2025</v>
      </c>
      <c r="H152" s="273">
        <v>2310</v>
      </c>
      <c r="I152" s="273" t="s">
        <v>1933</v>
      </c>
      <c r="J152" s="273">
        <v>750</v>
      </c>
      <c r="K152" s="273">
        <v>50</v>
      </c>
      <c r="L152" s="273">
        <v>10</v>
      </c>
      <c r="M152" s="282"/>
      <c r="N152" s="282"/>
    </row>
    <row r="153" s="217" customFormat="1" spans="1:14">
      <c r="A153" s="292"/>
      <c r="B153" s="273" t="s">
        <v>1934</v>
      </c>
      <c r="C153" s="273" t="s">
        <v>1935</v>
      </c>
      <c r="D153" s="273" t="s">
        <v>1796</v>
      </c>
      <c r="E153" s="273" t="s">
        <v>1574</v>
      </c>
      <c r="F153" s="278">
        <v>44573</v>
      </c>
      <c r="G153" s="273">
        <v>800</v>
      </c>
      <c r="H153" s="273">
        <v>1115</v>
      </c>
      <c r="I153" s="273" t="s">
        <v>1936</v>
      </c>
      <c r="J153" s="273">
        <v>790</v>
      </c>
      <c r="K153" s="273">
        <v>50</v>
      </c>
      <c r="L153" s="273">
        <v>10</v>
      </c>
      <c r="M153" s="282"/>
      <c r="N153" s="282"/>
    </row>
    <row r="154" s="217" customFormat="1" spans="1:14">
      <c r="A154" s="292"/>
      <c r="B154" s="273" t="s">
        <v>1934</v>
      </c>
      <c r="C154" s="273" t="s">
        <v>1937</v>
      </c>
      <c r="D154" s="273" t="s">
        <v>1574</v>
      </c>
      <c r="E154" s="273" t="s">
        <v>1796</v>
      </c>
      <c r="F154" s="278">
        <v>44577</v>
      </c>
      <c r="G154" s="273">
        <v>1430</v>
      </c>
      <c r="H154" s="273">
        <v>1705</v>
      </c>
      <c r="I154" s="273" t="s">
        <v>1938</v>
      </c>
      <c r="J154" s="273">
        <v>280</v>
      </c>
      <c r="K154" s="273">
        <v>50</v>
      </c>
      <c r="L154" s="273">
        <v>10</v>
      </c>
      <c r="M154" s="282"/>
      <c r="N154" s="282"/>
    </row>
    <row r="155" s="217" customFormat="1" spans="1:14">
      <c r="A155" s="292"/>
      <c r="B155" s="315" t="s">
        <v>1819</v>
      </c>
      <c r="C155" s="315" t="s">
        <v>1939</v>
      </c>
      <c r="D155" s="315" t="s">
        <v>1574</v>
      </c>
      <c r="E155" s="273" t="s">
        <v>1682</v>
      </c>
      <c r="F155" s="278">
        <v>44578</v>
      </c>
      <c r="G155" s="315">
        <v>705</v>
      </c>
      <c r="H155" s="273">
        <v>935</v>
      </c>
      <c r="I155" s="315" t="s">
        <v>1940</v>
      </c>
      <c r="J155" s="315">
        <v>830</v>
      </c>
      <c r="K155" s="315">
        <v>50</v>
      </c>
      <c r="L155" s="273">
        <v>10</v>
      </c>
      <c r="M155" s="282"/>
      <c r="N155" s="282"/>
    </row>
    <row r="156" s="217" customFormat="1" spans="1:14">
      <c r="A156" s="292"/>
      <c r="B156" s="315" t="s">
        <v>1941</v>
      </c>
      <c r="C156" s="315" t="s">
        <v>1942</v>
      </c>
      <c r="D156" s="315" t="s">
        <v>1796</v>
      </c>
      <c r="E156" s="273" t="s">
        <v>1574</v>
      </c>
      <c r="F156" s="278">
        <v>44569</v>
      </c>
      <c r="G156" s="315">
        <v>1725</v>
      </c>
      <c r="H156" s="273">
        <v>2100</v>
      </c>
      <c r="I156" s="315" t="s">
        <v>1943</v>
      </c>
      <c r="J156" s="315">
        <v>770</v>
      </c>
      <c r="K156" s="315">
        <v>50</v>
      </c>
      <c r="L156" s="273">
        <v>10</v>
      </c>
      <c r="M156" s="282"/>
      <c r="N156" s="282"/>
    </row>
    <row r="157" s="217" customFormat="1" spans="1:14">
      <c r="A157" s="292"/>
      <c r="B157" s="315" t="s">
        <v>1941</v>
      </c>
      <c r="C157" s="273" t="s">
        <v>1944</v>
      </c>
      <c r="D157" s="273" t="s">
        <v>1574</v>
      </c>
      <c r="E157" s="273" t="s">
        <v>1796</v>
      </c>
      <c r="F157" s="278">
        <v>44579</v>
      </c>
      <c r="G157" s="273">
        <v>1700</v>
      </c>
      <c r="H157" s="273">
        <v>1930</v>
      </c>
      <c r="I157" s="273" t="s">
        <v>1945</v>
      </c>
      <c r="J157" s="273">
        <v>790</v>
      </c>
      <c r="K157" s="273">
        <v>50</v>
      </c>
      <c r="L157" s="273">
        <v>10</v>
      </c>
      <c r="M157" s="282"/>
      <c r="N157" s="282"/>
    </row>
    <row r="158" s="217" customFormat="1" spans="1:14">
      <c r="A158" s="292"/>
      <c r="B158" s="315" t="s">
        <v>1946</v>
      </c>
      <c r="C158" s="315" t="s">
        <v>1947</v>
      </c>
      <c r="D158" s="315" t="s">
        <v>1771</v>
      </c>
      <c r="E158" s="273" t="s">
        <v>1599</v>
      </c>
      <c r="F158" s="278">
        <v>44573</v>
      </c>
      <c r="G158" s="315">
        <v>1640</v>
      </c>
      <c r="H158" s="273">
        <v>1855</v>
      </c>
      <c r="I158" s="315" t="s">
        <v>1948</v>
      </c>
      <c r="J158" s="315">
        <v>550</v>
      </c>
      <c r="K158" s="315">
        <v>50</v>
      </c>
      <c r="L158" s="273">
        <v>10</v>
      </c>
      <c r="M158" s="282"/>
      <c r="N158" s="282"/>
    </row>
    <row r="159" s="217" customFormat="1" spans="1:14">
      <c r="A159" s="292"/>
      <c r="B159" s="315" t="s">
        <v>1946</v>
      </c>
      <c r="C159" s="315" t="s">
        <v>1949</v>
      </c>
      <c r="D159" s="315" t="s">
        <v>1574</v>
      </c>
      <c r="E159" s="273" t="s">
        <v>1771</v>
      </c>
      <c r="F159" s="278">
        <v>44578</v>
      </c>
      <c r="G159" s="315">
        <v>1600</v>
      </c>
      <c r="H159" s="273">
        <v>1750</v>
      </c>
      <c r="I159" s="315" t="s">
        <v>1950</v>
      </c>
      <c r="J159" s="315">
        <v>880</v>
      </c>
      <c r="K159" s="315">
        <v>50</v>
      </c>
      <c r="L159" s="273">
        <v>10</v>
      </c>
      <c r="M159" s="282"/>
      <c r="N159" s="282"/>
    </row>
    <row r="160" s="217" customFormat="1" spans="1:14">
      <c r="A160" s="292"/>
      <c r="B160" s="315" t="s">
        <v>1951</v>
      </c>
      <c r="C160" s="315" t="s">
        <v>1952</v>
      </c>
      <c r="D160" s="315" t="s">
        <v>1638</v>
      </c>
      <c r="E160" s="273" t="s">
        <v>1574</v>
      </c>
      <c r="F160" s="278">
        <v>44574</v>
      </c>
      <c r="G160" s="315">
        <v>1140</v>
      </c>
      <c r="H160" s="273">
        <v>1505</v>
      </c>
      <c r="I160" s="315" t="s">
        <v>1848</v>
      </c>
      <c r="J160" s="315">
        <v>830</v>
      </c>
      <c r="K160" s="315">
        <v>50</v>
      </c>
      <c r="L160" s="273">
        <v>10</v>
      </c>
      <c r="M160" s="282"/>
      <c r="N160" s="282"/>
    </row>
    <row r="161" s="217" customFormat="1" spans="1:14">
      <c r="A161" s="292"/>
      <c r="B161" s="315" t="s">
        <v>1951</v>
      </c>
      <c r="C161" s="315" t="s">
        <v>1953</v>
      </c>
      <c r="D161" s="315" t="s">
        <v>1574</v>
      </c>
      <c r="E161" s="273" t="s">
        <v>1638</v>
      </c>
      <c r="F161" s="278">
        <v>44578</v>
      </c>
      <c r="G161" s="315">
        <v>1730</v>
      </c>
      <c r="H161" s="273">
        <v>2030</v>
      </c>
      <c r="I161" s="315" t="s">
        <v>1954</v>
      </c>
      <c r="J161" s="315">
        <v>830</v>
      </c>
      <c r="K161" s="315">
        <v>50</v>
      </c>
      <c r="L161" s="273">
        <v>10</v>
      </c>
      <c r="M161" s="282"/>
      <c r="N161" s="282"/>
    </row>
    <row r="162" s="217" customFormat="1" spans="1:14">
      <c r="A162" s="292"/>
      <c r="B162" s="315" t="s">
        <v>1955</v>
      </c>
      <c r="C162" s="315" t="s">
        <v>1956</v>
      </c>
      <c r="D162" s="315" t="s">
        <v>1807</v>
      </c>
      <c r="E162" s="273" t="s">
        <v>1599</v>
      </c>
      <c r="F162" s="278">
        <v>44575</v>
      </c>
      <c r="G162" s="315">
        <v>655</v>
      </c>
      <c r="H162" s="273">
        <v>835</v>
      </c>
      <c r="I162" s="315" t="s">
        <v>1957</v>
      </c>
      <c r="J162" s="315">
        <v>530</v>
      </c>
      <c r="K162" s="315">
        <v>50</v>
      </c>
      <c r="L162" s="273">
        <v>10</v>
      </c>
      <c r="M162" s="282"/>
      <c r="N162" s="282"/>
    </row>
    <row r="163" s="217" customFormat="1" spans="1:14">
      <c r="A163" s="292"/>
      <c r="B163" s="273" t="s">
        <v>1822</v>
      </c>
      <c r="C163" s="273" t="s">
        <v>1958</v>
      </c>
      <c r="D163" s="315" t="s">
        <v>1574</v>
      </c>
      <c r="E163" s="273" t="s">
        <v>1959</v>
      </c>
      <c r="F163" s="278">
        <v>44577</v>
      </c>
      <c r="G163" s="273">
        <v>1550</v>
      </c>
      <c r="H163" s="273">
        <v>1845</v>
      </c>
      <c r="I163" s="273" t="s">
        <v>1960</v>
      </c>
      <c r="J163" s="315">
        <v>550</v>
      </c>
      <c r="K163" s="315">
        <v>326</v>
      </c>
      <c r="L163" s="273">
        <v>10</v>
      </c>
      <c r="M163" s="282"/>
      <c r="N163" s="282"/>
    </row>
    <row r="164" s="217" customFormat="1" spans="1:14">
      <c r="A164" s="292"/>
      <c r="B164" s="273" t="s">
        <v>1961</v>
      </c>
      <c r="C164" s="273" t="s">
        <v>1962</v>
      </c>
      <c r="D164" s="273" t="s">
        <v>1850</v>
      </c>
      <c r="E164" s="273" t="s">
        <v>1574</v>
      </c>
      <c r="F164" s="278">
        <v>44574</v>
      </c>
      <c r="G164" s="273">
        <v>900</v>
      </c>
      <c r="H164" s="273">
        <v>1110</v>
      </c>
      <c r="I164" s="273" t="s">
        <v>1963</v>
      </c>
      <c r="J164" s="273">
        <v>500</v>
      </c>
      <c r="K164" s="273">
        <v>50</v>
      </c>
      <c r="L164" s="273">
        <v>10</v>
      </c>
      <c r="M164" s="282"/>
      <c r="N164" s="282"/>
    </row>
    <row r="165" s="217" customFormat="1" spans="1:14">
      <c r="A165" s="292"/>
      <c r="B165" s="273" t="s">
        <v>1961</v>
      </c>
      <c r="C165" s="273" t="s">
        <v>1964</v>
      </c>
      <c r="D165" s="273" t="s">
        <v>1574</v>
      </c>
      <c r="E165" s="273" t="s">
        <v>1850</v>
      </c>
      <c r="F165" s="278">
        <v>44578</v>
      </c>
      <c r="G165" s="273">
        <v>1745</v>
      </c>
      <c r="H165" s="273">
        <v>1935</v>
      </c>
      <c r="I165" s="273" t="s">
        <v>1965</v>
      </c>
      <c r="J165" s="273">
        <v>800</v>
      </c>
      <c r="K165" s="273">
        <v>50</v>
      </c>
      <c r="L165" s="273">
        <v>10</v>
      </c>
      <c r="M165" s="282"/>
      <c r="N165" s="282"/>
    </row>
    <row r="166" s="217" customFormat="1" spans="1:14">
      <c r="A166" s="282"/>
      <c r="B166" s="282"/>
      <c r="C166" s="282"/>
      <c r="D166" s="282"/>
      <c r="E166" s="282"/>
      <c r="F166" s="282"/>
      <c r="G166" s="282"/>
      <c r="H166" s="282"/>
      <c r="I166" s="282"/>
      <c r="J166" s="326">
        <f>SUM(J121:J165)</f>
        <v>33172</v>
      </c>
      <c r="K166" s="326">
        <f>SUM(K121:K165)</f>
        <v>2426</v>
      </c>
      <c r="L166" s="326">
        <f>SUM(L121:L165)</f>
        <v>440</v>
      </c>
      <c r="M166" s="293" t="s">
        <v>1737</v>
      </c>
      <c r="N166" s="293">
        <f>SUM(J166:L166)</f>
        <v>36038</v>
      </c>
    </row>
    <row r="167" s="217" customFormat="1" spans="1:14">
      <c r="A167" s="292">
        <v>44567</v>
      </c>
      <c r="B167" s="273" t="s">
        <v>1966</v>
      </c>
      <c r="C167" s="273" t="s">
        <v>1967</v>
      </c>
      <c r="D167" s="273" t="s">
        <v>1968</v>
      </c>
      <c r="E167" s="273" t="s">
        <v>1574</v>
      </c>
      <c r="F167" s="280">
        <v>44569</v>
      </c>
      <c r="G167" s="273">
        <v>840</v>
      </c>
      <c r="H167" s="273">
        <v>1035</v>
      </c>
      <c r="I167" s="273" t="s">
        <v>1969</v>
      </c>
      <c r="J167" s="273">
        <v>450</v>
      </c>
      <c r="K167" s="273">
        <v>50</v>
      </c>
      <c r="L167" s="273">
        <v>10</v>
      </c>
      <c r="M167" s="282"/>
      <c r="N167" s="282"/>
    </row>
    <row r="168" s="217" customFormat="1" spans="1:14">
      <c r="A168" s="292"/>
      <c r="B168" s="273" t="s">
        <v>1966</v>
      </c>
      <c r="C168" s="273" t="s">
        <v>1970</v>
      </c>
      <c r="D168" s="273" t="s">
        <v>1599</v>
      </c>
      <c r="E168" s="273" t="s">
        <v>1771</v>
      </c>
      <c r="F168" s="280">
        <v>44577</v>
      </c>
      <c r="G168" s="312">
        <v>0.833333333333333</v>
      </c>
      <c r="H168" s="312">
        <v>0.920138888888889</v>
      </c>
      <c r="I168" s="273" t="s">
        <v>1971</v>
      </c>
      <c r="J168" s="273">
        <v>370</v>
      </c>
      <c r="K168" s="273">
        <v>50</v>
      </c>
      <c r="L168" s="273">
        <v>10</v>
      </c>
      <c r="M168" s="282"/>
      <c r="N168" s="282"/>
    </row>
    <row r="169" s="217" customFormat="1" spans="1:14">
      <c r="A169" s="292"/>
      <c r="B169" s="273" t="s">
        <v>1972</v>
      </c>
      <c r="C169" s="273" t="s">
        <v>1973</v>
      </c>
      <c r="D169" s="273" t="s">
        <v>1611</v>
      </c>
      <c r="E169" s="273" t="s">
        <v>1574</v>
      </c>
      <c r="F169" s="280">
        <v>44572</v>
      </c>
      <c r="G169" s="273">
        <v>805</v>
      </c>
      <c r="H169" s="273">
        <v>1215</v>
      </c>
      <c r="I169" s="273" t="s">
        <v>1695</v>
      </c>
      <c r="J169" s="273">
        <v>700</v>
      </c>
      <c r="K169" s="273">
        <v>50</v>
      </c>
      <c r="L169" s="273">
        <v>10</v>
      </c>
      <c r="M169" s="282"/>
      <c r="N169" s="282"/>
    </row>
    <row r="170" s="217" customFormat="1" spans="1:14">
      <c r="A170" s="292"/>
      <c r="B170" s="273" t="s">
        <v>1972</v>
      </c>
      <c r="C170" s="273" t="s">
        <v>1974</v>
      </c>
      <c r="D170" s="273" t="s">
        <v>1574</v>
      </c>
      <c r="E170" s="273" t="s">
        <v>1611</v>
      </c>
      <c r="F170" s="280">
        <v>44579</v>
      </c>
      <c r="G170" s="312">
        <v>0.416666666666667</v>
      </c>
      <c r="H170" s="312">
        <v>0.555555555555556</v>
      </c>
      <c r="I170" s="273" t="s">
        <v>1975</v>
      </c>
      <c r="J170" s="273">
        <v>890</v>
      </c>
      <c r="K170" s="273">
        <v>50</v>
      </c>
      <c r="L170" s="273">
        <v>10</v>
      </c>
      <c r="M170" s="282"/>
      <c r="N170" s="282"/>
    </row>
    <row r="171" s="217" customFormat="1" spans="1:14">
      <c r="A171" s="292"/>
      <c r="B171" s="273" t="s">
        <v>1615</v>
      </c>
      <c r="C171" s="273" t="s">
        <v>1616</v>
      </c>
      <c r="D171" s="273" t="s">
        <v>1862</v>
      </c>
      <c r="E171" s="273"/>
      <c r="F171" s="280">
        <v>44570</v>
      </c>
      <c r="G171" s="273">
        <v>820</v>
      </c>
      <c r="H171" s="273">
        <v>1245</v>
      </c>
      <c r="I171" s="273" t="s">
        <v>1612</v>
      </c>
      <c r="J171" s="273">
        <v>-345</v>
      </c>
      <c r="K171" s="273">
        <v>-70</v>
      </c>
      <c r="L171" s="273">
        <v>5</v>
      </c>
      <c r="M171" s="282" t="s">
        <v>1976</v>
      </c>
      <c r="N171" s="282"/>
    </row>
    <row r="172" s="217" customFormat="1" spans="1:14">
      <c r="A172" s="292"/>
      <c r="B172" s="273" t="s">
        <v>1977</v>
      </c>
      <c r="C172" s="273" t="s">
        <v>1978</v>
      </c>
      <c r="D172" s="273" t="s">
        <v>1850</v>
      </c>
      <c r="E172" s="273" t="s">
        <v>1574</v>
      </c>
      <c r="F172" s="280">
        <v>44568</v>
      </c>
      <c r="G172" s="273">
        <v>1330</v>
      </c>
      <c r="H172" s="273">
        <v>1540</v>
      </c>
      <c r="I172" s="273" t="s">
        <v>1979</v>
      </c>
      <c r="J172" s="273">
        <v>400</v>
      </c>
      <c r="K172" s="273">
        <v>50</v>
      </c>
      <c r="L172" s="273">
        <v>10</v>
      </c>
      <c r="M172" s="282"/>
      <c r="N172" s="282"/>
    </row>
    <row r="173" s="217" customFormat="1" spans="1:14">
      <c r="A173" s="292"/>
      <c r="B173" s="273" t="s">
        <v>1977</v>
      </c>
      <c r="C173" s="273" t="s">
        <v>1980</v>
      </c>
      <c r="D173" s="273" t="s">
        <v>1599</v>
      </c>
      <c r="E173" s="273" t="s">
        <v>1688</v>
      </c>
      <c r="F173" s="280">
        <v>44577</v>
      </c>
      <c r="G173" s="312">
        <v>0.621527777777778</v>
      </c>
      <c r="H173" s="312">
        <v>0.722222222222222</v>
      </c>
      <c r="I173" s="273" t="s">
        <v>1981</v>
      </c>
      <c r="J173" s="273">
        <v>700</v>
      </c>
      <c r="K173" s="273">
        <v>50</v>
      </c>
      <c r="L173" s="273">
        <v>10</v>
      </c>
      <c r="M173" s="282"/>
      <c r="N173" s="282"/>
    </row>
    <row r="174" s="217" customFormat="1" spans="1:14">
      <c r="A174" s="292"/>
      <c r="B174" s="273" t="s">
        <v>1982</v>
      </c>
      <c r="C174" s="273" t="s">
        <v>1983</v>
      </c>
      <c r="D174" s="273" t="s">
        <v>1850</v>
      </c>
      <c r="E174" s="273" t="s">
        <v>1574</v>
      </c>
      <c r="F174" s="280">
        <v>44572</v>
      </c>
      <c r="G174" s="273">
        <v>1330</v>
      </c>
      <c r="H174" s="273">
        <v>1540</v>
      </c>
      <c r="I174" s="273" t="s">
        <v>1979</v>
      </c>
      <c r="J174" s="273">
        <v>550</v>
      </c>
      <c r="K174" s="273">
        <v>50</v>
      </c>
      <c r="L174" s="273">
        <v>10</v>
      </c>
      <c r="M174" s="282"/>
      <c r="N174" s="282"/>
    </row>
    <row r="175" s="217" customFormat="1" spans="1:14">
      <c r="A175" s="292"/>
      <c r="B175" s="273" t="s">
        <v>1982</v>
      </c>
      <c r="C175" s="273" t="s">
        <v>1984</v>
      </c>
      <c r="D175" s="273" t="s">
        <v>1599</v>
      </c>
      <c r="E175" s="273" t="s">
        <v>1850</v>
      </c>
      <c r="F175" s="280">
        <v>44577</v>
      </c>
      <c r="G175" s="312">
        <v>0.569444444444444</v>
      </c>
      <c r="H175" s="312">
        <v>0.652777777777778</v>
      </c>
      <c r="I175" s="273" t="s">
        <v>1985</v>
      </c>
      <c r="J175" s="273">
        <v>790</v>
      </c>
      <c r="K175" s="273">
        <v>50</v>
      </c>
      <c r="L175" s="273">
        <v>10</v>
      </c>
      <c r="M175" s="282"/>
      <c r="N175" s="282"/>
    </row>
    <row r="176" s="217" customFormat="1" spans="1:14">
      <c r="A176" s="292"/>
      <c r="B176" s="273" t="s">
        <v>1596</v>
      </c>
      <c r="C176" s="273" t="s">
        <v>1597</v>
      </c>
      <c r="D176" s="273" t="s">
        <v>1862</v>
      </c>
      <c r="E176" s="273"/>
      <c r="F176" s="273"/>
      <c r="G176" s="273"/>
      <c r="H176" s="273"/>
      <c r="I176" s="273"/>
      <c r="J176" s="273">
        <v>-397</v>
      </c>
      <c r="K176" s="273">
        <v>-70</v>
      </c>
      <c r="L176" s="273">
        <v>5</v>
      </c>
      <c r="M176" s="282" t="s">
        <v>1863</v>
      </c>
      <c r="N176" s="282"/>
    </row>
    <row r="177" s="217" customFormat="1" spans="1:14">
      <c r="A177" s="292"/>
      <c r="B177" s="273" t="s">
        <v>1596</v>
      </c>
      <c r="C177" s="273" t="s">
        <v>1986</v>
      </c>
      <c r="D177" s="273" t="s">
        <v>1796</v>
      </c>
      <c r="E177" s="273" t="s">
        <v>1574</v>
      </c>
      <c r="F177" s="280">
        <v>44573</v>
      </c>
      <c r="G177" s="273">
        <v>1200</v>
      </c>
      <c r="H177" s="273">
        <v>1535</v>
      </c>
      <c r="I177" s="273" t="s">
        <v>1987</v>
      </c>
      <c r="J177" s="273">
        <v>1260</v>
      </c>
      <c r="K177" s="273">
        <v>50</v>
      </c>
      <c r="L177" s="273">
        <v>10</v>
      </c>
      <c r="M177" s="282"/>
      <c r="N177" s="282"/>
    </row>
    <row r="178" s="217" customFormat="1" spans="1:14">
      <c r="A178" s="292"/>
      <c r="B178" s="273" t="s">
        <v>1988</v>
      </c>
      <c r="C178" s="273" t="s">
        <v>1989</v>
      </c>
      <c r="D178" s="273" t="s">
        <v>1577</v>
      </c>
      <c r="E178" s="273" t="s">
        <v>1574</v>
      </c>
      <c r="F178" s="280">
        <v>44570</v>
      </c>
      <c r="G178" s="273">
        <v>1400</v>
      </c>
      <c r="H178" s="273">
        <v>1720</v>
      </c>
      <c r="I178" s="273" t="s">
        <v>1990</v>
      </c>
      <c r="J178" s="273">
        <v>1340</v>
      </c>
      <c r="K178" s="273">
        <v>50</v>
      </c>
      <c r="L178" s="273">
        <v>10</v>
      </c>
      <c r="M178" s="282"/>
      <c r="N178" s="282"/>
    </row>
    <row r="179" s="217" customFormat="1" spans="1:14">
      <c r="A179" s="292"/>
      <c r="B179" s="273" t="s">
        <v>1988</v>
      </c>
      <c r="C179" s="273" t="s">
        <v>1991</v>
      </c>
      <c r="D179" s="273" t="s">
        <v>1574</v>
      </c>
      <c r="E179" s="273" t="s">
        <v>1592</v>
      </c>
      <c r="F179" s="280">
        <v>44577</v>
      </c>
      <c r="G179" s="273">
        <v>1430</v>
      </c>
      <c r="H179" s="273">
        <v>1655</v>
      </c>
      <c r="I179" s="273" t="s">
        <v>1992</v>
      </c>
      <c r="J179" s="273">
        <v>260</v>
      </c>
      <c r="K179" s="273">
        <v>50</v>
      </c>
      <c r="L179" s="273">
        <v>10</v>
      </c>
      <c r="M179" s="282"/>
      <c r="N179" s="282"/>
    </row>
    <row r="180" s="217" customFormat="1" spans="1:14">
      <c r="A180" s="292"/>
      <c r="B180" s="273" t="s">
        <v>1993</v>
      </c>
      <c r="C180" s="273" t="s">
        <v>1994</v>
      </c>
      <c r="D180" s="273" t="s">
        <v>1574</v>
      </c>
      <c r="E180" s="273" t="s">
        <v>1995</v>
      </c>
      <c r="F180" s="280">
        <v>44577</v>
      </c>
      <c r="G180" s="273">
        <v>1705</v>
      </c>
      <c r="H180" s="273">
        <v>2035</v>
      </c>
      <c r="I180" s="273" t="s">
        <v>1996</v>
      </c>
      <c r="J180" s="273">
        <v>1170</v>
      </c>
      <c r="K180" s="273">
        <v>50</v>
      </c>
      <c r="L180" s="273">
        <v>10</v>
      </c>
      <c r="M180" s="282"/>
      <c r="N180" s="282"/>
    </row>
    <row r="181" s="217" customFormat="1" spans="1:14">
      <c r="A181" s="292"/>
      <c r="B181" s="323" t="s">
        <v>1993</v>
      </c>
      <c r="C181" s="323" t="s">
        <v>1997</v>
      </c>
      <c r="D181" s="323" t="s">
        <v>1995</v>
      </c>
      <c r="E181" s="323" t="s">
        <v>1599</v>
      </c>
      <c r="F181" s="324">
        <v>44573</v>
      </c>
      <c r="G181" s="325">
        <v>0.579861111111111</v>
      </c>
      <c r="H181" s="325">
        <v>0.760416666666667</v>
      </c>
      <c r="I181" s="323" t="s">
        <v>1998</v>
      </c>
      <c r="J181" s="323">
        <v>840</v>
      </c>
      <c r="K181" s="323">
        <v>50</v>
      </c>
      <c r="L181" s="323">
        <v>10</v>
      </c>
      <c r="M181" s="282"/>
      <c r="N181" s="282"/>
    </row>
    <row r="182" s="217" customFormat="1" spans="1:14">
      <c r="A182" s="292"/>
      <c r="B182" s="273" t="s">
        <v>1999</v>
      </c>
      <c r="C182" s="273" t="s">
        <v>2000</v>
      </c>
      <c r="D182" s="273" t="s">
        <v>1682</v>
      </c>
      <c r="E182" s="273" t="s">
        <v>1574</v>
      </c>
      <c r="F182" s="280">
        <v>44572</v>
      </c>
      <c r="G182" s="273">
        <v>1410</v>
      </c>
      <c r="H182" s="273">
        <v>1725</v>
      </c>
      <c r="I182" s="273" t="s">
        <v>1824</v>
      </c>
      <c r="J182" s="273">
        <v>830</v>
      </c>
      <c r="K182" s="273">
        <v>50</v>
      </c>
      <c r="L182" s="273">
        <v>10</v>
      </c>
      <c r="M182" s="282"/>
      <c r="N182" s="282"/>
    </row>
    <row r="183" s="217" customFormat="1" spans="1:14">
      <c r="A183" s="292"/>
      <c r="B183" s="273" t="s">
        <v>1999</v>
      </c>
      <c r="C183" s="273" t="s">
        <v>2001</v>
      </c>
      <c r="D183" s="273" t="s">
        <v>1574</v>
      </c>
      <c r="E183" s="273" t="s">
        <v>1682</v>
      </c>
      <c r="F183" s="280">
        <v>44578</v>
      </c>
      <c r="G183" s="273">
        <v>1600</v>
      </c>
      <c r="H183" s="273">
        <v>1840</v>
      </c>
      <c r="I183" s="273" t="s">
        <v>2002</v>
      </c>
      <c r="J183" s="273">
        <v>400</v>
      </c>
      <c r="K183" s="273">
        <v>50</v>
      </c>
      <c r="L183" s="273">
        <v>10</v>
      </c>
      <c r="M183" s="282"/>
      <c r="N183" s="282"/>
    </row>
    <row r="184" s="217" customFormat="1" spans="1:14">
      <c r="A184" s="292"/>
      <c r="B184" s="273" t="s">
        <v>2003</v>
      </c>
      <c r="C184" s="273" t="s">
        <v>2004</v>
      </c>
      <c r="D184" s="273" t="s">
        <v>1611</v>
      </c>
      <c r="E184" s="273" t="s">
        <v>1574</v>
      </c>
      <c r="F184" s="280">
        <v>44572</v>
      </c>
      <c r="G184" s="273">
        <v>805</v>
      </c>
      <c r="H184" s="273">
        <v>1215</v>
      </c>
      <c r="I184" s="273" t="s">
        <v>1695</v>
      </c>
      <c r="J184" s="273">
        <v>700</v>
      </c>
      <c r="K184" s="273">
        <v>50</v>
      </c>
      <c r="L184" s="273">
        <v>10</v>
      </c>
      <c r="M184" s="282"/>
      <c r="N184" s="282"/>
    </row>
    <row r="185" s="217" customFormat="1" spans="1:14">
      <c r="A185" s="292"/>
      <c r="B185" s="273" t="s">
        <v>2003</v>
      </c>
      <c r="C185" s="273" t="s">
        <v>2005</v>
      </c>
      <c r="D185" s="273" t="s">
        <v>1574</v>
      </c>
      <c r="E185" s="273" t="s">
        <v>1611</v>
      </c>
      <c r="F185" s="280">
        <v>44578</v>
      </c>
      <c r="G185" s="273">
        <v>1330</v>
      </c>
      <c r="H185" s="273">
        <v>1640</v>
      </c>
      <c r="I185" s="273" t="s">
        <v>1614</v>
      </c>
      <c r="J185" s="273">
        <v>950</v>
      </c>
      <c r="K185" s="273">
        <v>50</v>
      </c>
      <c r="L185" s="273">
        <v>10</v>
      </c>
      <c r="M185" s="282"/>
      <c r="N185" s="282"/>
    </row>
    <row r="186" s="217" customFormat="1" spans="1:14">
      <c r="A186" s="292"/>
      <c r="B186" s="273" t="s">
        <v>2006</v>
      </c>
      <c r="C186" s="273" t="s">
        <v>2007</v>
      </c>
      <c r="D186" s="273" t="s">
        <v>1574</v>
      </c>
      <c r="E186" s="273" t="s">
        <v>1611</v>
      </c>
      <c r="F186" s="280">
        <v>44578</v>
      </c>
      <c r="G186" s="273">
        <v>1330</v>
      </c>
      <c r="H186" s="273">
        <v>1640</v>
      </c>
      <c r="I186" s="273" t="s">
        <v>1614</v>
      </c>
      <c r="J186" s="273">
        <v>950</v>
      </c>
      <c r="K186" s="273">
        <v>50</v>
      </c>
      <c r="L186" s="273">
        <v>10</v>
      </c>
      <c r="M186" s="282"/>
      <c r="N186" s="282"/>
    </row>
    <row r="187" s="217" customFormat="1" spans="1:14">
      <c r="A187" s="292"/>
      <c r="B187" s="273" t="s">
        <v>2006</v>
      </c>
      <c r="C187" s="273" t="s">
        <v>2008</v>
      </c>
      <c r="D187" s="273" t="s">
        <v>1611</v>
      </c>
      <c r="E187" s="273" t="s">
        <v>1574</v>
      </c>
      <c r="F187" s="280">
        <v>44571</v>
      </c>
      <c r="G187" s="312">
        <v>0.479166666666667</v>
      </c>
      <c r="H187" s="312">
        <v>0.663194444444444</v>
      </c>
      <c r="I187" s="273" t="s">
        <v>1703</v>
      </c>
      <c r="J187" s="273">
        <v>740</v>
      </c>
      <c r="K187" s="273">
        <v>50</v>
      </c>
      <c r="L187" s="273">
        <v>10</v>
      </c>
      <c r="M187" s="282"/>
      <c r="N187" s="282"/>
    </row>
    <row r="188" s="314" customFormat="1" spans="1:14">
      <c r="A188" s="322"/>
      <c r="B188" s="323" t="s">
        <v>2009</v>
      </c>
      <c r="C188" s="323" t="s">
        <v>2010</v>
      </c>
      <c r="D188" s="323" t="s">
        <v>1574</v>
      </c>
      <c r="E188" s="323" t="s">
        <v>1789</v>
      </c>
      <c r="F188" s="324">
        <v>44577</v>
      </c>
      <c r="G188" s="323">
        <v>1605</v>
      </c>
      <c r="H188" s="323">
        <v>1945</v>
      </c>
      <c r="I188" s="323" t="s">
        <v>1790</v>
      </c>
      <c r="J188" s="323">
        <v>1170</v>
      </c>
      <c r="K188" s="323">
        <v>50</v>
      </c>
      <c r="L188" s="323">
        <v>10</v>
      </c>
      <c r="M188" s="327"/>
      <c r="N188" s="327"/>
    </row>
    <row r="189" s="217" customFormat="1" spans="1:14">
      <c r="A189" s="292"/>
      <c r="B189" s="273" t="s">
        <v>2009</v>
      </c>
      <c r="C189" s="273" t="s">
        <v>2011</v>
      </c>
      <c r="D189" s="273" t="s">
        <v>1789</v>
      </c>
      <c r="E189" s="273" t="s">
        <v>1574</v>
      </c>
      <c r="F189" s="280">
        <v>44573</v>
      </c>
      <c r="G189" s="312">
        <v>0.486111111111111</v>
      </c>
      <c r="H189" s="312">
        <v>0.6875</v>
      </c>
      <c r="I189" s="273" t="s">
        <v>1840</v>
      </c>
      <c r="J189" s="273">
        <v>950</v>
      </c>
      <c r="K189" s="273">
        <v>50</v>
      </c>
      <c r="L189" s="273">
        <v>10</v>
      </c>
      <c r="M189" s="282"/>
      <c r="N189" s="282"/>
    </row>
    <row r="190" s="217" customFormat="1" spans="1:14">
      <c r="A190" s="292"/>
      <c r="B190" s="273" t="s">
        <v>2012</v>
      </c>
      <c r="C190" s="273" t="s">
        <v>2013</v>
      </c>
      <c r="D190" s="273" t="s">
        <v>1771</v>
      </c>
      <c r="E190" s="273" t="s">
        <v>1599</v>
      </c>
      <c r="F190" s="280">
        <v>44572</v>
      </c>
      <c r="G190" s="312">
        <v>0.666666666666667</v>
      </c>
      <c r="H190" s="312">
        <v>0.753472222222222</v>
      </c>
      <c r="I190" s="273" t="s">
        <v>2014</v>
      </c>
      <c r="J190" s="273">
        <v>400</v>
      </c>
      <c r="K190" s="273">
        <v>50</v>
      </c>
      <c r="L190" s="273">
        <v>10</v>
      </c>
      <c r="M190" s="282"/>
      <c r="N190" s="282"/>
    </row>
    <row r="191" s="217" customFormat="1" spans="1:14">
      <c r="A191" s="292"/>
      <c r="B191" s="273" t="s">
        <v>2012</v>
      </c>
      <c r="C191" s="273" t="s">
        <v>2015</v>
      </c>
      <c r="D191" s="273" t="s">
        <v>1574</v>
      </c>
      <c r="E191" s="273" t="s">
        <v>1771</v>
      </c>
      <c r="F191" s="280">
        <v>44578</v>
      </c>
      <c r="G191" s="312">
        <v>0.833333333333333</v>
      </c>
      <c r="H191" s="312">
        <v>0.909722222222222</v>
      </c>
      <c r="I191" s="273" t="s">
        <v>2016</v>
      </c>
      <c r="J191" s="273">
        <v>530</v>
      </c>
      <c r="K191" s="273">
        <v>50</v>
      </c>
      <c r="L191" s="273">
        <v>10</v>
      </c>
      <c r="M191" s="282"/>
      <c r="N191" s="282"/>
    </row>
    <row r="192" s="217" customFormat="1" spans="1:14">
      <c r="A192" s="292"/>
      <c r="B192" s="273" t="s">
        <v>2017</v>
      </c>
      <c r="C192" s="273" t="s">
        <v>2018</v>
      </c>
      <c r="D192" s="273" t="s">
        <v>1713</v>
      </c>
      <c r="E192" s="273" t="s">
        <v>1574</v>
      </c>
      <c r="F192" s="280">
        <v>44572</v>
      </c>
      <c r="G192" s="312">
        <v>0.479166666666667</v>
      </c>
      <c r="H192" s="312">
        <v>0.59375</v>
      </c>
      <c r="I192" s="273" t="s">
        <v>1714</v>
      </c>
      <c r="J192" s="273">
        <v>1020</v>
      </c>
      <c r="K192" s="273">
        <v>50</v>
      </c>
      <c r="L192" s="273">
        <v>10</v>
      </c>
      <c r="M192" s="282"/>
      <c r="N192" s="282"/>
    </row>
    <row r="193" s="217" customFormat="1" spans="1:14">
      <c r="A193" s="292"/>
      <c r="B193" s="273" t="s">
        <v>2017</v>
      </c>
      <c r="C193" s="273" t="s">
        <v>2019</v>
      </c>
      <c r="D193" s="273" t="s">
        <v>1574</v>
      </c>
      <c r="E193" s="273" t="s">
        <v>1713</v>
      </c>
      <c r="F193" s="280">
        <v>44578</v>
      </c>
      <c r="G193" s="312">
        <v>0.708333333333333</v>
      </c>
      <c r="H193" s="312">
        <v>0.798611111111111</v>
      </c>
      <c r="I193" s="273" t="s">
        <v>2020</v>
      </c>
      <c r="J193" s="273">
        <v>1020</v>
      </c>
      <c r="K193" s="273">
        <v>50</v>
      </c>
      <c r="L193" s="273">
        <v>10</v>
      </c>
      <c r="M193" s="282"/>
      <c r="N193" s="282"/>
    </row>
    <row r="194" s="217" customFormat="1" spans="1:14">
      <c r="A194" s="292"/>
      <c r="B194" s="273" t="s">
        <v>2021</v>
      </c>
      <c r="C194" s="273" t="s">
        <v>2022</v>
      </c>
      <c r="D194" s="273" t="s">
        <v>1796</v>
      </c>
      <c r="E194" s="273" t="s">
        <v>1574</v>
      </c>
      <c r="F194" s="280">
        <v>44573</v>
      </c>
      <c r="G194" s="273">
        <v>1725</v>
      </c>
      <c r="H194" s="273">
        <v>2100</v>
      </c>
      <c r="I194" s="273" t="s">
        <v>2023</v>
      </c>
      <c r="J194" s="273">
        <v>1020</v>
      </c>
      <c r="K194" s="273">
        <v>50</v>
      </c>
      <c r="L194" s="273">
        <v>10</v>
      </c>
      <c r="M194" s="282"/>
      <c r="N194" s="282"/>
    </row>
    <row r="195" s="217" customFormat="1" spans="1:14">
      <c r="A195" s="292"/>
      <c r="B195" s="273" t="s">
        <v>2021</v>
      </c>
      <c r="C195" s="273" t="s">
        <v>2024</v>
      </c>
      <c r="D195" s="273" t="s">
        <v>1574</v>
      </c>
      <c r="E195" s="273" t="s">
        <v>2025</v>
      </c>
      <c r="F195" s="280">
        <v>44578</v>
      </c>
      <c r="G195" s="273">
        <v>1320</v>
      </c>
      <c r="H195" s="273">
        <v>1545</v>
      </c>
      <c r="I195" s="273" t="s">
        <v>2026</v>
      </c>
      <c r="J195" s="273">
        <v>770</v>
      </c>
      <c r="K195" s="273">
        <v>50</v>
      </c>
      <c r="L195" s="273">
        <v>10</v>
      </c>
      <c r="M195" s="282"/>
      <c r="N195" s="282"/>
    </row>
    <row r="196" s="217" customFormat="1" spans="1:14">
      <c r="A196" s="273"/>
      <c r="B196" s="273"/>
      <c r="C196" s="273"/>
      <c r="D196" s="273"/>
      <c r="E196" s="273"/>
      <c r="F196" s="273"/>
      <c r="G196" s="273"/>
      <c r="H196" s="273"/>
      <c r="I196" s="273"/>
      <c r="J196" s="293">
        <f t="shared" ref="J196:L196" si="3">SUM(J167:J195)</f>
        <v>20428</v>
      </c>
      <c r="K196" s="293">
        <f t="shared" si="3"/>
        <v>1210</v>
      </c>
      <c r="L196" s="293">
        <f t="shared" si="3"/>
        <v>280</v>
      </c>
      <c r="M196" s="328" t="s">
        <v>1737</v>
      </c>
      <c r="N196" s="293">
        <f>SUM(J196:L196)</f>
        <v>21918</v>
      </c>
    </row>
    <row r="197" s="217" customFormat="1" spans="1:14">
      <c r="A197" s="307">
        <v>44568</v>
      </c>
      <c r="B197" s="273" t="s">
        <v>1977</v>
      </c>
      <c r="C197" s="273" t="s">
        <v>2027</v>
      </c>
      <c r="D197" s="273" t="s">
        <v>1850</v>
      </c>
      <c r="E197" s="273" t="s">
        <v>2028</v>
      </c>
      <c r="F197" s="280">
        <v>44569</v>
      </c>
      <c r="G197" s="273">
        <v>1330</v>
      </c>
      <c r="H197" s="273">
        <v>1540</v>
      </c>
      <c r="I197" s="273" t="s">
        <v>1979</v>
      </c>
      <c r="J197" s="273">
        <v>0</v>
      </c>
      <c r="K197" s="273">
        <v>280</v>
      </c>
      <c r="L197" s="273">
        <v>5</v>
      </c>
      <c r="M197" s="282" t="s">
        <v>1739</v>
      </c>
      <c r="N197" s="282"/>
    </row>
    <row r="198" s="217" customFormat="1" spans="1:14">
      <c r="A198" s="301"/>
      <c r="B198" s="273" t="s">
        <v>2029</v>
      </c>
      <c r="C198" s="273" t="s">
        <v>2030</v>
      </c>
      <c r="D198" s="273" t="s">
        <v>1574</v>
      </c>
      <c r="E198" s="273" t="s">
        <v>1586</v>
      </c>
      <c r="F198" s="280">
        <v>44577</v>
      </c>
      <c r="G198" s="273">
        <v>1030</v>
      </c>
      <c r="H198" s="273">
        <v>1300</v>
      </c>
      <c r="I198" s="273" t="s">
        <v>2031</v>
      </c>
      <c r="J198" s="273">
        <v>510</v>
      </c>
      <c r="K198" s="273">
        <v>50</v>
      </c>
      <c r="L198" s="273">
        <v>10</v>
      </c>
      <c r="M198" s="282" t="s">
        <v>2032</v>
      </c>
      <c r="N198" s="282"/>
    </row>
    <row r="199" s="217" customFormat="1" spans="1:14">
      <c r="A199" s="301"/>
      <c r="B199" s="273" t="s">
        <v>2033</v>
      </c>
      <c r="C199" s="273" t="s">
        <v>2034</v>
      </c>
      <c r="D199" s="273" t="s">
        <v>1574</v>
      </c>
      <c r="E199" s="273" t="s">
        <v>1995</v>
      </c>
      <c r="F199" s="280">
        <v>44578</v>
      </c>
      <c r="G199" s="273">
        <v>1815</v>
      </c>
      <c r="H199" s="273">
        <v>2155</v>
      </c>
      <c r="I199" s="273" t="s">
        <v>2035</v>
      </c>
      <c r="J199" s="273">
        <v>810</v>
      </c>
      <c r="K199" s="273">
        <v>50</v>
      </c>
      <c r="L199" s="273">
        <v>10</v>
      </c>
      <c r="M199" s="282"/>
      <c r="N199" s="282"/>
    </row>
    <row r="200" s="217" customFormat="1" spans="1:14">
      <c r="A200" s="301"/>
      <c r="B200" s="273" t="s">
        <v>2033</v>
      </c>
      <c r="C200" s="273" t="s">
        <v>2036</v>
      </c>
      <c r="D200" s="273" t="s">
        <v>1995</v>
      </c>
      <c r="E200" s="273" t="s">
        <v>1574</v>
      </c>
      <c r="F200" s="280">
        <v>44570</v>
      </c>
      <c r="G200" s="273">
        <v>900</v>
      </c>
      <c r="H200" s="273">
        <v>1325</v>
      </c>
      <c r="I200" s="273" t="s">
        <v>2037</v>
      </c>
      <c r="J200" s="273">
        <v>740</v>
      </c>
      <c r="K200" s="273">
        <v>50</v>
      </c>
      <c r="L200" s="273">
        <v>10</v>
      </c>
      <c r="M200" s="282"/>
      <c r="N200" s="282"/>
    </row>
    <row r="201" s="217" customFormat="1" spans="1:14">
      <c r="A201" s="301"/>
      <c r="B201" s="273" t="s">
        <v>2038</v>
      </c>
      <c r="C201" s="273" t="s">
        <v>2039</v>
      </c>
      <c r="D201" s="273" t="s">
        <v>1574</v>
      </c>
      <c r="E201" s="273" t="s">
        <v>1611</v>
      </c>
      <c r="F201" s="280">
        <v>44577</v>
      </c>
      <c r="G201" s="273">
        <v>1330</v>
      </c>
      <c r="H201" s="273">
        <v>1640</v>
      </c>
      <c r="I201" s="273" t="s">
        <v>1614</v>
      </c>
      <c r="J201" s="273">
        <v>1320</v>
      </c>
      <c r="K201" s="273">
        <v>50</v>
      </c>
      <c r="L201" s="273">
        <v>10</v>
      </c>
      <c r="M201" s="282"/>
      <c r="N201" s="282"/>
    </row>
    <row r="202" s="217" customFormat="1" spans="1:14">
      <c r="A202" s="301"/>
      <c r="B202" s="273" t="s">
        <v>2040</v>
      </c>
      <c r="C202" s="273" t="s">
        <v>2041</v>
      </c>
      <c r="D202" s="273" t="s">
        <v>1850</v>
      </c>
      <c r="E202" s="273" t="s">
        <v>1574</v>
      </c>
      <c r="F202" s="280">
        <v>44570</v>
      </c>
      <c r="G202" s="273">
        <v>1330</v>
      </c>
      <c r="H202" s="273">
        <v>1540</v>
      </c>
      <c r="I202" s="273" t="s">
        <v>1979</v>
      </c>
      <c r="J202" s="273">
        <v>550</v>
      </c>
      <c r="K202" s="273">
        <v>50</v>
      </c>
      <c r="L202" s="273">
        <v>10</v>
      </c>
      <c r="M202" s="282"/>
      <c r="N202" s="282"/>
    </row>
    <row r="203" s="217" customFormat="1" spans="1:14">
      <c r="A203" s="301"/>
      <c r="B203" s="273" t="s">
        <v>2038</v>
      </c>
      <c r="C203" s="273" t="s">
        <v>2042</v>
      </c>
      <c r="D203" s="273" t="s">
        <v>1611</v>
      </c>
      <c r="E203" s="273" t="s">
        <v>1574</v>
      </c>
      <c r="F203" s="280">
        <v>44572</v>
      </c>
      <c r="G203" s="273">
        <v>1130</v>
      </c>
      <c r="H203" s="273">
        <v>1555</v>
      </c>
      <c r="I203" s="273" t="s">
        <v>1703</v>
      </c>
      <c r="J203" s="273">
        <v>860</v>
      </c>
      <c r="K203" s="273">
        <v>50</v>
      </c>
      <c r="L203" s="273">
        <v>10</v>
      </c>
      <c r="M203" s="282"/>
      <c r="N203" s="282"/>
    </row>
    <row r="204" s="217" customFormat="1" spans="1:14">
      <c r="A204" s="300"/>
      <c r="B204" s="273" t="s">
        <v>2040</v>
      </c>
      <c r="C204" s="273" t="s">
        <v>2043</v>
      </c>
      <c r="D204" s="273" t="s">
        <v>1599</v>
      </c>
      <c r="E204" s="273" t="s">
        <v>1850</v>
      </c>
      <c r="F204" s="280">
        <v>44578</v>
      </c>
      <c r="G204" s="273">
        <v>1340</v>
      </c>
      <c r="H204" s="273">
        <v>1540</v>
      </c>
      <c r="I204" s="273" t="s">
        <v>1985</v>
      </c>
      <c r="J204" s="305">
        <v>720</v>
      </c>
      <c r="K204" s="305">
        <v>50</v>
      </c>
      <c r="L204" s="305">
        <v>10</v>
      </c>
      <c r="M204" s="282"/>
      <c r="N204" s="282"/>
    </row>
    <row r="205" s="217" customFormat="1" spans="1:14">
      <c r="A205" s="273"/>
      <c r="B205" s="273"/>
      <c r="C205" s="273"/>
      <c r="D205" s="273"/>
      <c r="E205" s="273"/>
      <c r="F205" s="273"/>
      <c r="G205" s="273"/>
      <c r="H205" s="273"/>
      <c r="I205" s="273"/>
      <c r="J205" s="293">
        <f t="shared" ref="J205:L205" si="4">SUM(J197:J204)</f>
        <v>5510</v>
      </c>
      <c r="K205" s="293">
        <f t="shared" si="4"/>
        <v>630</v>
      </c>
      <c r="L205" s="293">
        <f t="shared" si="4"/>
        <v>75</v>
      </c>
      <c r="M205" s="293" t="s">
        <v>1737</v>
      </c>
      <c r="N205" s="293">
        <f>SUM(J205:L205)</f>
        <v>6215</v>
      </c>
    </row>
    <row r="206" s="217" customFormat="1" spans="1:14">
      <c r="A206" s="292">
        <v>44569</v>
      </c>
      <c r="B206" s="290" t="s">
        <v>2044</v>
      </c>
      <c r="C206" s="273" t="s">
        <v>2045</v>
      </c>
      <c r="D206" s="273" t="s">
        <v>1995</v>
      </c>
      <c r="E206" s="273" t="s">
        <v>1574</v>
      </c>
      <c r="F206" s="280">
        <v>44570</v>
      </c>
      <c r="G206" s="273">
        <v>900</v>
      </c>
      <c r="H206" s="273">
        <v>1325</v>
      </c>
      <c r="I206" s="273" t="s">
        <v>2037</v>
      </c>
      <c r="J206" s="273">
        <v>740</v>
      </c>
      <c r="K206" s="273">
        <v>50</v>
      </c>
      <c r="L206" s="273">
        <v>10</v>
      </c>
      <c r="M206" s="282"/>
      <c r="N206" s="282"/>
    </row>
    <row r="207" s="217" customFormat="1" spans="1:14">
      <c r="A207" s="292"/>
      <c r="B207" s="290" t="s">
        <v>2044</v>
      </c>
      <c r="C207" s="273" t="s">
        <v>2046</v>
      </c>
      <c r="D207" s="273" t="s">
        <v>1574</v>
      </c>
      <c r="E207" s="273" t="s">
        <v>1995</v>
      </c>
      <c r="F207" s="280">
        <v>44578</v>
      </c>
      <c r="G207" s="273">
        <v>1815</v>
      </c>
      <c r="H207" s="273">
        <v>2155</v>
      </c>
      <c r="I207" s="273" t="s">
        <v>2035</v>
      </c>
      <c r="J207" s="273">
        <v>810</v>
      </c>
      <c r="K207" s="273">
        <v>50</v>
      </c>
      <c r="L207" s="273">
        <v>10</v>
      </c>
      <c r="M207" s="282"/>
      <c r="N207" s="282"/>
    </row>
    <row r="208" s="217" customFormat="1" spans="1:14">
      <c r="A208" s="292"/>
      <c r="B208" s="290" t="s">
        <v>2047</v>
      </c>
      <c r="C208" s="273" t="s">
        <v>2048</v>
      </c>
      <c r="D208" s="273" t="s">
        <v>1577</v>
      </c>
      <c r="E208" s="273" t="s">
        <v>1574</v>
      </c>
      <c r="F208" s="280">
        <v>44571</v>
      </c>
      <c r="G208" s="273">
        <v>1300</v>
      </c>
      <c r="H208" s="273">
        <v>1615</v>
      </c>
      <c r="I208" s="273" t="s">
        <v>1764</v>
      </c>
      <c r="J208" s="273">
        <v>1710</v>
      </c>
      <c r="K208" s="273">
        <v>50</v>
      </c>
      <c r="L208" s="273">
        <v>10</v>
      </c>
      <c r="M208" s="282"/>
      <c r="N208" s="282"/>
    </row>
    <row r="209" s="217" customFormat="1" spans="1:14">
      <c r="A209" s="292"/>
      <c r="B209" s="290" t="s">
        <v>2049</v>
      </c>
      <c r="C209" s="273" t="s">
        <v>2050</v>
      </c>
      <c r="D209" s="273" t="s">
        <v>1796</v>
      </c>
      <c r="E209" s="273" t="s">
        <v>1574</v>
      </c>
      <c r="F209" s="280">
        <v>44573</v>
      </c>
      <c r="G209" s="273">
        <v>1110</v>
      </c>
      <c r="H209" s="273">
        <v>1450</v>
      </c>
      <c r="I209" s="273" t="s">
        <v>2051</v>
      </c>
      <c r="J209" s="273">
        <v>900</v>
      </c>
      <c r="K209" s="273">
        <v>50</v>
      </c>
      <c r="L209" s="273">
        <v>10</v>
      </c>
      <c r="M209" s="282"/>
      <c r="N209" s="282"/>
    </row>
    <row r="210" s="217" customFormat="1" spans="1:14">
      <c r="A210" s="292"/>
      <c r="B210" s="290" t="s">
        <v>2049</v>
      </c>
      <c r="C210" s="273" t="s">
        <v>2052</v>
      </c>
      <c r="D210" s="273" t="s">
        <v>1574</v>
      </c>
      <c r="E210" s="273" t="s">
        <v>1796</v>
      </c>
      <c r="F210" s="280">
        <v>44577</v>
      </c>
      <c r="G210" s="273">
        <v>1415</v>
      </c>
      <c r="H210" s="273">
        <v>1645</v>
      </c>
      <c r="I210" s="273" t="s">
        <v>2053</v>
      </c>
      <c r="J210" s="273">
        <v>900</v>
      </c>
      <c r="K210" s="273">
        <v>50</v>
      </c>
      <c r="L210" s="273">
        <v>10</v>
      </c>
      <c r="M210" s="282"/>
      <c r="N210" s="282"/>
    </row>
    <row r="211" s="217" customFormat="1" spans="1:14">
      <c r="A211" s="292"/>
      <c r="B211" s="290" t="s">
        <v>2054</v>
      </c>
      <c r="C211" s="273" t="s">
        <v>2055</v>
      </c>
      <c r="D211" s="273" t="s">
        <v>1995</v>
      </c>
      <c r="E211" s="273" t="s">
        <v>1574</v>
      </c>
      <c r="F211" s="280">
        <v>44572</v>
      </c>
      <c r="G211" s="273">
        <v>900</v>
      </c>
      <c r="H211" s="273">
        <v>1325</v>
      </c>
      <c r="I211" s="273" t="s">
        <v>2037</v>
      </c>
      <c r="J211" s="273">
        <v>860</v>
      </c>
      <c r="K211" s="273">
        <v>50</v>
      </c>
      <c r="L211" s="273">
        <v>10</v>
      </c>
      <c r="M211" s="282" t="s">
        <v>2056</v>
      </c>
      <c r="N211" s="282"/>
    </row>
    <row r="212" s="217" customFormat="1" spans="1:14">
      <c r="A212" s="292"/>
      <c r="B212" s="290" t="s">
        <v>2057</v>
      </c>
      <c r="C212" s="273" t="s">
        <v>2058</v>
      </c>
      <c r="D212" s="273" t="s">
        <v>1995</v>
      </c>
      <c r="E212" s="273" t="s">
        <v>1574</v>
      </c>
      <c r="F212" s="280">
        <v>44572</v>
      </c>
      <c r="G212" s="273">
        <v>900</v>
      </c>
      <c r="H212" s="273">
        <v>1325</v>
      </c>
      <c r="I212" s="273" t="s">
        <v>2037</v>
      </c>
      <c r="J212" s="273">
        <v>860</v>
      </c>
      <c r="K212" s="273">
        <v>50</v>
      </c>
      <c r="L212" s="273">
        <v>10</v>
      </c>
      <c r="M212" s="282"/>
      <c r="N212" s="282"/>
    </row>
    <row r="213" s="217" customFormat="1" spans="1:14">
      <c r="A213" s="292"/>
      <c r="B213" s="290" t="s">
        <v>2059</v>
      </c>
      <c r="C213" s="273" t="s">
        <v>2060</v>
      </c>
      <c r="D213" s="273" t="s">
        <v>1995</v>
      </c>
      <c r="E213" s="273" t="s">
        <v>1574</v>
      </c>
      <c r="F213" s="280">
        <v>44572</v>
      </c>
      <c r="G213" s="273">
        <v>900</v>
      </c>
      <c r="H213" s="273">
        <v>1325</v>
      </c>
      <c r="I213" s="273" t="s">
        <v>2037</v>
      </c>
      <c r="J213" s="273">
        <v>860</v>
      </c>
      <c r="K213" s="273">
        <v>50</v>
      </c>
      <c r="L213" s="273">
        <v>10</v>
      </c>
      <c r="M213" s="282"/>
      <c r="N213" s="282"/>
    </row>
    <row r="214" s="217" customFormat="1" spans="1:14">
      <c r="A214" s="292"/>
      <c r="B214" s="290" t="s">
        <v>2061</v>
      </c>
      <c r="C214" s="273" t="s">
        <v>2062</v>
      </c>
      <c r="D214" s="273" t="s">
        <v>1995</v>
      </c>
      <c r="E214" s="273" t="s">
        <v>1574</v>
      </c>
      <c r="F214" s="280">
        <v>44572</v>
      </c>
      <c r="G214" s="273">
        <v>900</v>
      </c>
      <c r="H214" s="273">
        <v>1325</v>
      </c>
      <c r="I214" s="273" t="s">
        <v>2037</v>
      </c>
      <c r="J214" s="273">
        <v>860</v>
      </c>
      <c r="K214" s="273">
        <v>50</v>
      </c>
      <c r="L214" s="273">
        <v>10</v>
      </c>
      <c r="M214" s="282"/>
      <c r="N214" s="282"/>
    </row>
    <row r="215" s="217" customFormat="1" spans="1:14">
      <c r="A215" s="292"/>
      <c r="B215" s="290" t="s">
        <v>2054</v>
      </c>
      <c r="C215" s="273" t="s">
        <v>2063</v>
      </c>
      <c r="D215" s="273" t="s">
        <v>1574</v>
      </c>
      <c r="E215" s="273" t="s">
        <v>1995</v>
      </c>
      <c r="F215" s="280">
        <v>44577</v>
      </c>
      <c r="G215" s="273">
        <v>840</v>
      </c>
      <c r="H215" s="273">
        <v>1220</v>
      </c>
      <c r="I215" s="273" t="s">
        <v>2064</v>
      </c>
      <c r="J215" s="273">
        <v>1170</v>
      </c>
      <c r="K215" s="273">
        <v>50</v>
      </c>
      <c r="L215" s="273">
        <v>10</v>
      </c>
      <c r="M215" s="282" t="s">
        <v>2056</v>
      </c>
      <c r="N215" s="282"/>
    </row>
    <row r="216" s="217" customFormat="1" spans="1:14">
      <c r="A216" s="292"/>
      <c r="B216" s="290" t="s">
        <v>2057</v>
      </c>
      <c r="C216" s="273" t="s">
        <v>2065</v>
      </c>
      <c r="D216" s="273" t="s">
        <v>1574</v>
      </c>
      <c r="E216" s="273" t="s">
        <v>1995</v>
      </c>
      <c r="F216" s="280">
        <v>44577</v>
      </c>
      <c r="G216" s="273">
        <v>840</v>
      </c>
      <c r="H216" s="273">
        <v>1220</v>
      </c>
      <c r="I216" s="273" t="s">
        <v>2064</v>
      </c>
      <c r="J216" s="273">
        <v>1170</v>
      </c>
      <c r="K216" s="273">
        <v>50</v>
      </c>
      <c r="L216" s="273">
        <v>10</v>
      </c>
      <c r="M216" s="282"/>
      <c r="N216" s="282"/>
    </row>
    <row r="217" s="217" customFormat="1" spans="1:14">
      <c r="A217" s="292"/>
      <c r="B217" s="290" t="s">
        <v>2059</v>
      </c>
      <c r="C217" s="273" t="s">
        <v>2066</v>
      </c>
      <c r="D217" s="273" t="s">
        <v>1574</v>
      </c>
      <c r="E217" s="273" t="s">
        <v>1995</v>
      </c>
      <c r="F217" s="280">
        <v>44577</v>
      </c>
      <c r="G217" s="273">
        <v>840</v>
      </c>
      <c r="H217" s="273">
        <v>1220</v>
      </c>
      <c r="I217" s="273" t="s">
        <v>2064</v>
      </c>
      <c r="J217" s="273">
        <v>1170</v>
      </c>
      <c r="K217" s="273">
        <v>50</v>
      </c>
      <c r="L217" s="273">
        <v>10</v>
      </c>
      <c r="M217" s="282"/>
      <c r="N217" s="282"/>
    </row>
    <row r="218" s="217" customFormat="1" spans="1:14">
      <c r="A218" s="292"/>
      <c r="B218" s="290" t="s">
        <v>2061</v>
      </c>
      <c r="C218" s="273" t="s">
        <v>2067</v>
      </c>
      <c r="D218" s="273" t="s">
        <v>1574</v>
      </c>
      <c r="E218" s="273" t="s">
        <v>1995</v>
      </c>
      <c r="F218" s="280">
        <v>44577</v>
      </c>
      <c r="G218" s="273">
        <v>840</v>
      </c>
      <c r="H218" s="273">
        <v>1220</v>
      </c>
      <c r="I218" s="273" t="s">
        <v>2064</v>
      </c>
      <c r="J218" s="273">
        <v>1170</v>
      </c>
      <c r="K218" s="273">
        <v>50</v>
      </c>
      <c r="L218" s="273">
        <v>10</v>
      </c>
      <c r="M218" s="282"/>
      <c r="N218" s="282"/>
    </row>
    <row r="219" s="217" customFormat="1" spans="1:14">
      <c r="A219" s="292"/>
      <c r="B219" s="290" t="s">
        <v>2068</v>
      </c>
      <c r="C219" s="273" t="s">
        <v>2069</v>
      </c>
      <c r="D219" s="273" t="s">
        <v>1995</v>
      </c>
      <c r="E219" s="273" t="s">
        <v>1574</v>
      </c>
      <c r="F219" s="280">
        <v>44572</v>
      </c>
      <c r="G219" s="273">
        <v>900</v>
      </c>
      <c r="H219" s="273">
        <v>1325</v>
      </c>
      <c r="I219" s="273" t="s">
        <v>2037</v>
      </c>
      <c r="J219" s="273">
        <v>860</v>
      </c>
      <c r="K219" s="273">
        <v>50</v>
      </c>
      <c r="L219" s="273">
        <v>10</v>
      </c>
      <c r="M219" s="282"/>
      <c r="N219" s="282"/>
    </row>
    <row r="220" s="217" customFormat="1" spans="1:14">
      <c r="A220" s="292"/>
      <c r="B220" s="290" t="s">
        <v>2068</v>
      </c>
      <c r="C220" s="273" t="s">
        <v>2070</v>
      </c>
      <c r="D220" s="273" t="s">
        <v>1574</v>
      </c>
      <c r="E220" s="273" t="s">
        <v>1995</v>
      </c>
      <c r="F220" s="280">
        <v>44577</v>
      </c>
      <c r="G220" s="273">
        <v>840</v>
      </c>
      <c r="H220" s="273">
        <v>1220</v>
      </c>
      <c r="I220" s="273" t="s">
        <v>2064</v>
      </c>
      <c r="J220" s="273">
        <v>1170</v>
      </c>
      <c r="K220" s="273">
        <v>50</v>
      </c>
      <c r="L220" s="273">
        <v>10</v>
      </c>
      <c r="M220" s="282"/>
      <c r="N220" s="282"/>
    </row>
    <row r="221" s="217" customFormat="1" spans="1:14">
      <c r="A221" s="292"/>
      <c r="B221" s="290" t="s">
        <v>2054</v>
      </c>
      <c r="C221" s="273" t="s">
        <v>2055</v>
      </c>
      <c r="D221" s="273" t="s">
        <v>1862</v>
      </c>
      <c r="E221" s="273"/>
      <c r="F221" s="280">
        <v>44572</v>
      </c>
      <c r="G221" s="273">
        <v>900</v>
      </c>
      <c r="H221" s="273">
        <v>1325</v>
      </c>
      <c r="I221" s="273" t="s">
        <v>2037</v>
      </c>
      <c r="J221" s="273">
        <v>-389</v>
      </c>
      <c r="K221" s="273">
        <v>0</v>
      </c>
      <c r="L221" s="273">
        <v>5</v>
      </c>
      <c r="M221" s="282" t="s">
        <v>2032</v>
      </c>
      <c r="N221" s="282"/>
    </row>
    <row r="222" s="217" customFormat="1" spans="1:14">
      <c r="A222" s="292"/>
      <c r="B222" s="290" t="s">
        <v>2054</v>
      </c>
      <c r="C222" s="273" t="s">
        <v>2063</v>
      </c>
      <c r="D222" s="273" t="s">
        <v>1862</v>
      </c>
      <c r="E222" s="273"/>
      <c r="F222" s="280">
        <v>44577</v>
      </c>
      <c r="G222" s="273">
        <v>840</v>
      </c>
      <c r="H222" s="273">
        <v>1220</v>
      </c>
      <c r="I222" s="273" t="s">
        <v>2064</v>
      </c>
      <c r="J222" s="273">
        <v>-625</v>
      </c>
      <c r="K222" s="273">
        <v>0</v>
      </c>
      <c r="L222" s="273">
        <v>5</v>
      </c>
      <c r="M222" s="282"/>
      <c r="N222" s="282"/>
    </row>
    <row r="223" s="217" customFormat="1" spans="1:14">
      <c r="A223" s="292"/>
      <c r="B223" s="290" t="s">
        <v>2071</v>
      </c>
      <c r="C223" s="273" t="s">
        <v>2072</v>
      </c>
      <c r="D223" s="273" t="s">
        <v>1574</v>
      </c>
      <c r="E223" s="273" t="s">
        <v>1682</v>
      </c>
      <c r="F223" s="280">
        <v>44577</v>
      </c>
      <c r="G223" s="273">
        <v>2205</v>
      </c>
      <c r="H223" s="273" t="s">
        <v>2073</v>
      </c>
      <c r="I223" s="273" t="s">
        <v>2074</v>
      </c>
      <c r="J223" s="273">
        <v>830</v>
      </c>
      <c r="K223" s="273">
        <v>50</v>
      </c>
      <c r="L223" s="273">
        <v>10</v>
      </c>
      <c r="M223" s="282"/>
      <c r="N223" s="282"/>
    </row>
    <row r="224" s="217" customFormat="1" spans="1:14">
      <c r="A224" s="292"/>
      <c r="B224" s="290" t="s">
        <v>2071</v>
      </c>
      <c r="C224" s="273" t="s">
        <v>2075</v>
      </c>
      <c r="D224" s="273" t="s">
        <v>1682</v>
      </c>
      <c r="E224" s="273" t="s">
        <v>1599</v>
      </c>
      <c r="F224" s="280">
        <v>44573</v>
      </c>
      <c r="G224" s="273">
        <v>735</v>
      </c>
      <c r="H224" s="273">
        <v>1050</v>
      </c>
      <c r="I224" s="273" t="s">
        <v>2076</v>
      </c>
      <c r="J224" s="273">
        <v>670</v>
      </c>
      <c r="K224" s="273">
        <v>50</v>
      </c>
      <c r="L224" s="273">
        <v>10</v>
      </c>
      <c r="M224" s="282"/>
      <c r="N224" s="282"/>
    </row>
    <row r="225" s="217" customFormat="1" spans="1:14">
      <c r="A225" s="292"/>
      <c r="B225" s="290" t="s">
        <v>1894</v>
      </c>
      <c r="C225" s="273" t="s">
        <v>1897</v>
      </c>
      <c r="D225" s="273" t="s">
        <v>1862</v>
      </c>
      <c r="E225" s="273"/>
      <c r="F225" s="280">
        <v>44578</v>
      </c>
      <c r="G225" s="273">
        <v>1855</v>
      </c>
      <c r="H225" s="273">
        <v>2050</v>
      </c>
      <c r="I225" s="273" t="s">
        <v>1898</v>
      </c>
      <c r="J225" s="273">
        <v>-616</v>
      </c>
      <c r="K225" s="273">
        <v>0</v>
      </c>
      <c r="L225" s="273">
        <v>5</v>
      </c>
      <c r="M225" s="282" t="s">
        <v>1739</v>
      </c>
      <c r="N225" s="282"/>
    </row>
    <row r="226" s="217" customFormat="1" spans="1:14">
      <c r="A226" s="292"/>
      <c r="B226" s="290" t="s">
        <v>1894</v>
      </c>
      <c r="C226" s="273" t="s">
        <v>2077</v>
      </c>
      <c r="D226" s="273" t="s">
        <v>1574</v>
      </c>
      <c r="E226" s="273" t="s">
        <v>1850</v>
      </c>
      <c r="F226" s="280">
        <v>44578</v>
      </c>
      <c r="G226" s="273">
        <v>1745</v>
      </c>
      <c r="H226" s="273">
        <v>1935</v>
      </c>
      <c r="I226" s="273" t="s">
        <v>1965</v>
      </c>
      <c r="J226" s="273">
        <v>800</v>
      </c>
      <c r="K226" s="273">
        <v>50</v>
      </c>
      <c r="L226" s="273">
        <v>10</v>
      </c>
      <c r="M226" s="282"/>
      <c r="N226" s="282"/>
    </row>
    <row r="227" s="217" customFormat="1" spans="1:15">
      <c r="A227" s="282"/>
      <c r="B227" s="282"/>
      <c r="C227" s="282"/>
      <c r="D227" s="282"/>
      <c r="E227" s="282"/>
      <c r="F227" s="282"/>
      <c r="G227" s="282"/>
      <c r="H227" s="282"/>
      <c r="I227" s="282"/>
      <c r="J227" s="313">
        <f t="shared" ref="J227:L227" si="5">SUM(J206:J226)</f>
        <v>15880</v>
      </c>
      <c r="K227" s="313">
        <f t="shared" si="5"/>
        <v>900</v>
      </c>
      <c r="L227" s="313">
        <f t="shared" si="5"/>
        <v>195</v>
      </c>
      <c r="M227" s="293" t="s">
        <v>1737</v>
      </c>
      <c r="N227" s="293">
        <f>SUM(J227:L227)</f>
        <v>16975</v>
      </c>
      <c r="O227" s="329"/>
    </row>
    <row r="228" s="217" customFormat="1" spans="1:14">
      <c r="A228" s="307">
        <v>44570</v>
      </c>
      <c r="B228" s="290" t="s">
        <v>1883</v>
      </c>
      <c r="C228" s="273" t="s">
        <v>1886</v>
      </c>
      <c r="D228" s="273" t="s">
        <v>1862</v>
      </c>
      <c r="E228" s="273"/>
      <c r="F228" s="280">
        <v>44577</v>
      </c>
      <c r="G228" s="273">
        <v>1330</v>
      </c>
      <c r="H228" s="273">
        <v>1550</v>
      </c>
      <c r="I228" s="273" t="s">
        <v>1887</v>
      </c>
      <c r="J228" s="273">
        <v>-400</v>
      </c>
      <c r="K228" s="273">
        <v>0</v>
      </c>
      <c r="L228" s="273">
        <v>5</v>
      </c>
      <c r="M228" s="282" t="s">
        <v>2078</v>
      </c>
      <c r="N228" s="282"/>
    </row>
    <row r="229" s="217" customFormat="1" spans="1:14">
      <c r="A229" s="319"/>
      <c r="B229" s="290" t="s">
        <v>1908</v>
      </c>
      <c r="C229" s="273" t="s">
        <v>1911</v>
      </c>
      <c r="D229" s="273" t="s">
        <v>1862</v>
      </c>
      <c r="E229" s="273"/>
      <c r="F229" s="280">
        <v>44577</v>
      </c>
      <c r="G229" s="273">
        <v>1225</v>
      </c>
      <c r="H229" s="273">
        <v>1510</v>
      </c>
      <c r="I229" s="273" t="s">
        <v>1910</v>
      </c>
      <c r="J229" s="273">
        <v>-350</v>
      </c>
      <c r="K229" s="273">
        <v>0</v>
      </c>
      <c r="L229" s="273">
        <v>5</v>
      </c>
      <c r="M229" s="282" t="s">
        <v>2078</v>
      </c>
      <c r="N229" s="282"/>
    </row>
    <row r="230" s="217" customFormat="1" spans="1:14">
      <c r="A230" s="319"/>
      <c r="B230" s="290" t="s">
        <v>1908</v>
      </c>
      <c r="C230" s="273" t="s">
        <v>1909</v>
      </c>
      <c r="D230" s="273" t="s">
        <v>1862</v>
      </c>
      <c r="E230" s="273"/>
      <c r="F230" s="280">
        <v>44570</v>
      </c>
      <c r="G230" s="273">
        <v>1315</v>
      </c>
      <c r="H230" s="273">
        <v>1600</v>
      </c>
      <c r="I230" s="273" t="s">
        <v>1912</v>
      </c>
      <c r="J230" s="273">
        <v>-144</v>
      </c>
      <c r="K230" s="273">
        <v>0</v>
      </c>
      <c r="L230" s="273">
        <v>5</v>
      </c>
      <c r="M230" s="282" t="s">
        <v>2079</v>
      </c>
      <c r="N230" s="282"/>
    </row>
    <row r="231" s="217" customFormat="1" spans="1:14">
      <c r="A231" s="319"/>
      <c r="B231" s="290" t="s">
        <v>2080</v>
      </c>
      <c r="C231" s="273" t="s">
        <v>2081</v>
      </c>
      <c r="D231" s="273" t="s">
        <v>1592</v>
      </c>
      <c r="E231" s="273" t="s">
        <v>1574</v>
      </c>
      <c r="F231" s="280">
        <v>44574</v>
      </c>
      <c r="G231" s="273">
        <v>1140</v>
      </c>
      <c r="H231" s="273">
        <v>1420</v>
      </c>
      <c r="I231" s="273" t="s">
        <v>1793</v>
      </c>
      <c r="J231" s="273">
        <v>600</v>
      </c>
      <c r="K231" s="273">
        <v>50</v>
      </c>
      <c r="L231" s="273">
        <v>10</v>
      </c>
      <c r="M231" s="282"/>
      <c r="N231" s="282"/>
    </row>
    <row r="232" s="217" customFormat="1" spans="1:14">
      <c r="A232" s="319"/>
      <c r="B232" s="290" t="s">
        <v>2080</v>
      </c>
      <c r="C232" s="273" t="s">
        <v>2082</v>
      </c>
      <c r="D232" s="273" t="s">
        <v>1574</v>
      </c>
      <c r="E232" s="273" t="s">
        <v>1592</v>
      </c>
      <c r="F232" s="280">
        <v>44577</v>
      </c>
      <c r="G232" s="273">
        <v>1630</v>
      </c>
      <c r="H232" s="273">
        <v>1905</v>
      </c>
      <c r="I232" s="273" t="s">
        <v>2083</v>
      </c>
      <c r="J232" s="273">
        <v>320</v>
      </c>
      <c r="K232" s="273">
        <v>50</v>
      </c>
      <c r="L232" s="273">
        <v>10</v>
      </c>
      <c r="M232" s="282"/>
      <c r="N232" s="282"/>
    </row>
    <row r="233" s="217" customFormat="1" spans="1:14">
      <c r="A233" s="319"/>
      <c r="B233" s="290" t="s">
        <v>2084</v>
      </c>
      <c r="C233" s="273" t="s">
        <v>2085</v>
      </c>
      <c r="D233" s="273" t="s">
        <v>1574</v>
      </c>
      <c r="E233" s="273" t="s">
        <v>1995</v>
      </c>
      <c r="F233" s="280">
        <v>44577</v>
      </c>
      <c r="G233" s="273">
        <v>840</v>
      </c>
      <c r="H233" s="273">
        <v>1220</v>
      </c>
      <c r="I233" s="273" t="s">
        <v>2064</v>
      </c>
      <c r="J233" s="273">
        <v>1170</v>
      </c>
      <c r="K233" s="273">
        <v>50</v>
      </c>
      <c r="L233" s="273">
        <v>10</v>
      </c>
      <c r="M233" s="282"/>
      <c r="N233" s="282"/>
    </row>
    <row r="234" s="217" customFormat="1" spans="1:14">
      <c r="A234" s="319"/>
      <c r="B234" s="290" t="s">
        <v>2084</v>
      </c>
      <c r="C234" s="273" t="s">
        <v>2086</v>
      </c>
      <c r="D234" s="273" t="s">
        <v>1995</v>
      </c>
      <c r="E234" s="273" t="s">
        <v>1574</v>
      </c>
      <c r="F234" s="280">
        <v>44572</v>
      </c>
      <c r="G234" s="273">
        <v>1225</v>
      </c>
      <c r="H234" s="273">
        <v>1710</v>
      </c>
      <c r="I234" s="273" t="s">
        <v>2087</v>
      </c>
      <c r="J234" s="273">
        <v>740</v>
      </c>
      <c r="K234" s="273">
        <v>50</v>
      </c>
      <c r="L234" s="273">
        <v>10</v>
      </c>
      <c r="M234" s="282"/>
      <c r="N234" s="282"/>
    </row>
    <row r="235" s="217" customFormat="1" spans="1:14">
      <c r="A235" s="319"/>
      <c r="B235" s="290" t="s">
        <v>2088</v>
      </c>
      <c r="C235" s="273" t="s">
        <v>2089</v>
      </c>
      <c r="D235" s="273" t="s">
        <v>1796</v>
      </c>
      <c r="E235" s="273" t="s">
        <v>1574</v>
      </c>
      <c r="F235" s="280">
        <v>44573</v>
      </c>
      <c r="G235" s="273">
        <v>1200</v>
      </c>
      <c r="H235" s="273">
        <v>1535</v>
      </c>
      <c r="I235" s="273" t="s">
        <v>1987</v>
      </c>
      <c r="J235" s="273">
        <v>1260</v>
      </c>
      <c r="K235" s="273">
        <v>50</v>
      </c>
      <c r="L235" s="273">
        <v>10</v>
      </c>
      <c r="M235" s="282"/>
      <c r="N235" s="282"/>
    </row>
    <row r="236" s="217" customFormat="1" spans="1:14">
      <c r="A236" s="319"/>
      <c r="B236" s="290" t="s">
        <v>2088</v>
      </c>
      <c r="C236" s="273" t="s">
        <v>2090</v>
      </c>
      <c r="D236" s="273" t="s">
        <v>1574</v>
      </c>
      <c r="E236" s="273" t="s">
        <v>1796</v>
      </c>
      <c r="F236" s="280">
        <v>44577</v>
      </c>
      <c r="G236" s="273">
        <v>1530</v>
      </c>
      <c r="H236" s="273">
        <v>1810</v>
      </c>
      <c r="I236" s="273" t="s">
        <v>1799</v>
      </c>
      <c r="J236" s="273">
        <v>1000</v>
      </c>
      <c r="K236" s="273">
        <v>50</v>
      </c>
      <c r="L236" s="273">
        <v>10</v>
      </c>
      <c r="M236" s="282"/>
      <c r="N236" s="282"/>
    </row>
    <row r="237" s="217" customFormat="1" spans="1:14">
      <c r="A237" s="319"/>
      <c r="B237" s="290" t="s">
        <v>2091</v>
      </c>
      <c r="C237" s="273" t="s">
        <v>2092</v>
      </c>
      <c r="D237" s="273" t="s">
        <v>1682</v>
      </c>
      <c r="E237" s="273" t="s">
        <v>1574</v>
      </c>
      <c r="F237" s="280">
        <v>44573</v>
      </c>
      <c r="G237" s="273">
        <v>1410</v>
      </c>
      <c r="H237" s="273">
        <v>1725</v>
      </c>
      <c r="I237" s="273" t="s">
        <v>1824</v>
      </c>
      <c r="J237" s="273">
        <v>830</v>
      </c>
      <c r="K237" s="273">
        <v>50</v>
      </c>
      <c r="L237" s="273">
        <v>10</v>
      </c>
      <c r="M237" s="282"/>
      <c r="N237" s="282"/>
    </row>
    <row r="238" s="217" customFormat="1" spans="1:14">
      <c r="A238" s="319"/>
      <c r="B238" s="290" t="s">
        <v>2093</v>
      </c>
      <c r="C238" s="273" t="s">
        <v>2094</v>
      </c>
      <c r="D238" s="273" t="s">
        <v>1682</v>
      </c>
      <c r="E238" s="273" t="s">
        <v>1574</v>
      </c>
      <c r="F238" s="280">
        <v>44573</v>
      </c>
      <c r="G238" s="273">
        <v>1055</v>
      </c>
      <c r="H238" s="273">
        <v>1415</v>
      </c>
      <c r="I238" s="273" t="s">
        <v>2095</v>
      </c>
      <c r="J238" s="273">
        <v>830</v>
      </c>
      <c r="K238" s="273">
        <v>50</v>
      </c>
      <c r="L238" s="273">
        <v>10</v>
      </c>
      <c r="M238" s="282"/>
      <c r="N238" s="282"/>
    </row>
    <row r="239" s="217" customFormat="1" spans="1:14">
      <c r="A239" s="319"/>
      <c r="B239" s="290" t="s">
        <v>2096</v>
      </c>
      <c r="C239" s="273" t="s">
        <v>2097</v>
      </c>
      <c r="D239" s="273" t="s">
        <v>1592</v>
      </c>
      <c r="E239" s="273" t="s">
        <v>1574</v>
      </c>
      <c r="F239" s="280">
        <v>44574</v>
      </c>
      <c r="G239" s="273">
        <v>925</v>
      </c>
      <c r="H239" s="273">
        <v>1210</v>
      </c>
      <c r="I239" s="273" t="s">
        <v>2098</v>
      </c>
      <c r="J239" s="273">
        <v>550</v>
      </c>
      <c r="K239" s="273">
        <v>50</v>
      </c>
      <c r="L239" s="273">
        <v>10</v>
      </c>
      <c r="M239" s="282"/>
      <c r="N239" s="282"/>
    </row>
    <row r="240" s="217" customFormat="1" spans="1:14">
      <c r="A240" s="319"/>
      <c r="B240" s="290" t="s">
        <v>2096</v>
      </c>
      <c r="C240" s="273" t="s">
        <v>2099</v>
      </c>
      <c r="D240" s="273" t="s">
        <v>1574</v>
      </c>
      <c r="E240" s="273" t="s">
        <v>1592</v>
      </c>
      <c r="F240" s="280">
        <v>44577</v>
      </c>
      <c r="G240" s="273">
        <v>1935</v>
      </c>
      <c r="H240" s="273">
        <v>2155</v>
      </c>
      <c r="I240" s="273" t="s">
        <v>2100</v>
      </c>
      <c r="J240" s="273">
        <v>200</v>
      </c>
      <c r="K240" s="273">
        <v>50</v>
      </c>
      <c r="L240" s="273">
        <v>10</v>
      </c>
      <c r="M240" s="282"/>
      <c r="N240" s="282"/>
    </row>
    <row r="241" s="217" customFormat="1" spans="1:14">
      <c r="A241" s="319"/>
      <c r="B241" s="290" t="s">
        <v>2101</v>
      </c>
      <c r="C241" s="273" t="s">
        <v>2102</v>
      </c>
      <c r="D241" s="273" t="s">
        <v>1611</v>
      </c>
      <c r="E241" s="273" t="s">
        <v>1574</v>
      </c>
      <c r="F241" s="280">
        <v>44571</v>
      </c>
      <c r="G241" s="273">
        <v>805</v>
      </c>
      <c r="H241" s="273">
        <v>1215</v>
      </c>
      <c r="I241" s="273" t="s">
        <v>1695</v>
      </c>
      <c r="J241" s="273">
        <v>850</v>
      </c>
      <c r="K241" s="273">
        <v>50</v>
      </c>
      <c r="L241" s="273">
        <v>10</v>
      </c>
      <c r="M241" s="282"/>
      <c r="N241" s="282"/>
    </row>
    <row r="242" s="217" customFormat="1" spans="1:14">
      <c r="A242" s="319"/>
      <c r="B242" s="290" t="s">
        <v>2103</v>
      </c>
      <c r="C242" s="273" t="s">
        <v>2104</v>
      </c>
      <c r="D242" s="273" t="s">
        <v>1592</v>
      </c>
      <c r="E242" s="273" t="s">
        <v>1574</v>
      </c>
      <c r="F242" s="280">
        <v>44573</v>
      </c>
      <c r="G242" s="273">
        <v>1540</v>
      </c>
      <c r="H242" s="273">
        <v>1815</v>
      </c>
      <c r="I242" s="273" t="s">
        <v>2105</v>
      </c>
      <c r="J242" s="273">
        <v>930</v>
      </c>
      <c r="K242" s="273">
        <v>50</v>
      </c>
      <c r="L242" s="273">
        <v>10</v>
      </c>
      <c r="M242" s="282"/>
      <c r="N242" s="282"/>
    </row>
    <row r="243" s="217" customFormat="1" spans="1:14">
      <c r="A243" s="319"/>
      <c r="B243" s="290" t="s">
        <v>2103</v>
      </c>
      <c r="C243" s="273" t="s">
        <v>2106</v>
      </c>
      <c r="D243" s="273" t="s">
        <v>1574</v>
      </c>
      <c r="E243" s="273" t="s">
        <v>1592</v>
      </c>
      <c r="F243" s="280">
        <v>44577</v>
      </c>
      <c r="G243" s="273">
        <v>1630</v>
      </c>
      <c r="H243" s="273">
        <v>1905</v>
      </c>
      <c r="I243" s="273" t="s">
        <v>2083</v>
      </c>
      <c r="J243" s="273">
        <v>240</v>
      </c>
      <c r="K243" s="273">
        <v>50</v>
      </c>
      <c r="L243" s="273">
        <v>10</v>
      </c>
      <c r="M243" s="282"/>
      <c r="N243" s="282"/>
    </row>
    <row r="244" s="217" customFormat="1" spans="1:14">
      <c r="A244" s="319"/>
      <c r="B244" s="290" t="s">
        <v>2101</v>
      </c>
      <c r="C244" s="273" t="s">
        <v>2107</v>
      </c>
      <c r="D244" s="273" t="s">
        <v>1574</v>
      </c>
      <c r="E244" s="273" t="s">
        <v>1611</v>
      </c>
      <c r="F244" s="280">
        <v>44577</v>
      </c>
      <c r="G244" s="273">
        <v>1330</v>
      </c>
      <c r="H244" s="273">
        <v>1640</v>
      </c>
      <c r="I244" s="273" t="s">
        <v>1614</v>
      </c>
      <c r="J244" s="273">
        <v>1320</v>
      </c>
      <c r="K244" s="273">
        <v>50</v>
      </c>
      <c r="L244" s="273">
        <v>10</v>
      </c>
      <c r="M244" s="282"/>
      <c r="N244" s="282"/>
    </row>
    <row r="245" s="217" customFormat="1" spans="1:14">
      <c r="A245" s="319"/>
      <c r="B245" s="290" t="s">
        <v>2080</v>
      </c>
      <c r="C245" s="273" t="s">
        <v>2081</v>
      </c>
      <c r="D245" s="273" t="s">
        <v>1862</v>
      </c>
      <c r="E245" s="273"/>
      <c r="F245" s="280">
        <v>44574</v>
      </c>
      <c r="G245" s="273">
        <v>1140</v>
      </c>
      <c r="H245" s="273">
        <v>1420</v>
      </c>
      <c r="I245" s="273" t="s">
        <v>1793</v>
      </c>
      <c r="J245" s="273">
        <v>-290</v>
      </c>
      <c r="K245" s="273">
        <v>0</v>
      </c>
      <c r="L245" s="273">
        <v>5</v>
      </c>
      <c r="M245" s="282"/>
      <c r="N245" s="282"/>
    </row>
    <row r="246" s="217" customFormat="1" spans="1:14">
      <c r="A246" s="319"/>
      <c r="B246" s="290" t="s">
        <v>2080</v>
      </c>
      <c r="C246" s="273" t="s">
        <v>2082</v>
      </c>
      <c r="D246" s="273" t="s">
        <v>1862</v>
      </c>
      <c r="E246" s="273"/>
      <c r="F246" s="280">
        <v>44577</v>
      </c>
      <c r="G246" s="273">
        <v>1630</v>
      </c>
      <c r="H246" s="273">
        <v>1905</v>
      </c>
      <c r="I246" s="273" t="s">
        <v>2083</v>
      </c>
      <c r="J246" s="273">
        <v>-178</v>
      </c>
      <c r="K246" s="273">
        <v>0</v>
      </c>
      <c r="L246" s="273">
        <v>5</v>
      </c>
      <c r="M246" s="282"/>
      <c r="N246" s="282"/>
    </row>
    <row r="247" s="217" customFormat="1" spans="1:14">
      <c r="A247" s="319"/>
      <c r="B247" s="273" t="s">
        <v>2108</v>
      </c>
      <c r="C247" s="273" t="s">
        <v>2109</v>
      </c>
      <c r="D247" s="273" t="s">
        <v>1789</v>
      </c>
      <c r="E247" s="273" t="s">
        <v>1574</v>
      </c>
      <c r="F247" s="280">
        <v>44573</v>
      </c>
      <c r="G247" s="273">
        <v>2050</v>
      </c>
      <c r="H247" s="273" t="s">
        <v>2110</v>
      </c>
      <c r="I247" s="273" t="s">
        <v>2111</v>
      </c>
      <c r="J247" s="273">
        <v>550</v>
      </c>
      <c r="K247" s="273">
        <v>50</v>
      </c>
      <c r="L247" s="273">
        <v>10</v>
      </c>
      <c r="M247" s="282"/>
      <c r="N247" s="282"/>
    </row>
    <row r="248" s="217" customFormat="1" spans="1:14">
      <c r="A248" s="319"/>
      <c r="B248" s="273" t="s">
        <v>2108</v>
      </c>
      <c r="C248" s="273" t="s">
        <v>2112</v>
      </c>
      <c r="D248" s="273" t="s">
        <v>1574</v>
      </c>
      <c r="E248" s="273" t="s">
        <v>1789</v>
      </c>
      <c r="F248" s="280">
        <v>44577</v>
      </c>
      <c r="G248" s="273">
        <v>1605</v>
      </c>
      <c r="H248" s="273">
        <v>1945</v>
      </c>
      <c r="I248" s="273" t="s">
        <v>1790</v>
      </c>
      <c r="J248" s="273">
        <v>1130</v>
      </c>
      <c r="K248" s="273">
        <v>50</v>
      </c>
      <c r="L248" s="273">
        <v>10</v>
      </c>
      <c r="M248" s="282"/>
      <c r="N248" s="282"/>
    </row>
    <row r="249" s="217" customFormat="1" spans="1:14">
      <c r="A249" s="319"/>
      <c r="B249" s="273" t="s">
        <v>2113</v>
      </c>
      <c r="C249" s="273" t="s">
        <v>2114</v>
      </c>
      <c r="D249" s="273" t="s">
        <v>2115</v>
      </c>
      <c r="E249" s="273" t="s">
        <v>1599</v>
      </c>
      <c r="F249" s="280">
        <v>44571</v>
      </c>
      <c r="G249" s="273">
        <v>1620</v>
      </c>
      <c r="H249" s="273">
        <v>1925</v>
      </c>
      <c r="I249" s="273" t="s">
        <v>2116</v>
      </c>
      <c r="J249" s="273">
        <v>730</v>
      </c>
      <c r="K249" s="273">
        <v>50</v>
      </c>
      <c r="L249" s="273">
        <v>10</v>
      </c>
      <c r="M249" s="282"/>
      <c r="N249" s="282"/>
    </row>
    <row r="250" s="217" customFormat="1" spans="1:14">
      <c r="A250" s="319"/>
      <c r="B250" s="273" t="s">
        <v>2113</v>
      </c>
      <c r="C250" s="273" t="s">
        <v>2117</v>
      </c>
      <c r="D250" s="273" t="s">
        <v>1599</v>
      </c>
      <c r="E250" s="273" t="s">
        <v>2115</v>
      </c>
      <c r="F250" s="280">
        <v>44577</v>
      </c>
      <c r="G250" s="273">
        <v>1300</v>
      </c>
      <c r="H250" s="273">
        <v>1530</v>
      </c>
      <c r="I250" s="273" t="s">
        <v>2118</v>
      </c>
      <c r="J250" s="273">
        <v>560</v>
      </c>
      <c r="K250" s="273">
        <v>50</v>
      </c>
      <c r="L250" s="273">
        <v>10</v>
      </c>
      <c r="M250" s="282"/>
      <c r="N250" s="282"/>
    </row>
    <row r="251" s="217" customFormat="1" spans="1:14">
      <c r="A251" s="319"/>
      <c r="B251" s="273" t="s">
        <v>2119</v>
      </c>
      <c r="C251" s="273" t="s">
        <v>2120</v>
      </c>
      <c r="D251" s="273" t="s">
        <v>1658</v>
      </c>
      <c r="E251" s="273" t="s">
        <v>1574</v>
      </c>
      <c r="F251" s="280">
        <v>44574</v>
      </c>
      <c r="G251" s="273">
        <v>940</v>
      </c>
      <c r="H251" s="273">
        <v>1220</v>
      </c>
      <c r="I251" s="273" t="s">
        <v>2121</v>
      </c>
      <c r="J251" s="273">
        <v>700</v>
      </c>
      <c r="K251" s="273">
        <v>50</v>
      </c>
      <c r="L251" s="273">
        <v>10</v>
      </c>
      <c r="M251" s="282"/>
      <c r="N251" s="282"/>
    </row>
    <row r="252" s="217" customFormat="1" spans="1:14">
      <c r="A252" s="319"/>
      <c r="B252" s="273" t="s">
        <v>2119</v>
      </c>
      <c r="C252" s="273" t="s">
        <v>2122</v>
      </c>
      <c r="D252" s="273" t="s">
        <v>1574</v>
      </c>
      <c r="E252" s="273" t="s">
        <v>1658</v>
      </c>
      <c r="F252" s="280">
        <v>44577</v>
      </c>
      <c r="G252" s="273">
        <v>1050</v>
      </c>
      <c r="H252" s="273">
        <v>1325</v>
      </c>
      <c r="I252" s="273" t="s">
        <v>2123</v>
      </c>
      <c r="J252" s="273">
        <v>1730</v>
      </c>
      <c r="K252" s="273">
        <v>50</v>
      </c>
      <c r="L252" s="273">
        <v>10</v>
      </c>
      <c r="M252" s="282"/>
      <c r="N252" s="282"/>
    </row>
    <row r="253" s="217" customFormat="1" spans="1:14">
      <c r="A253" s="319"/>
      <c r="B253" s="273" t="s">
        <v>2124</v>
      </c>
      <c r="C253" s="273" t="s">
        <v>2125</v>
      </c>
      <c r="D253" s="273" t="s">
        <v>1574</v>
      </c>
      <c r="E253" s="273" t="s">
        <v>1611</v>
      </c>
      <c r="F253" s="280">
        <v>44578</v>
      </c>
      <c r="G253" s="273">
        <v>715</v>
      </c>
      <c r="H253" s="273">
        <v>1020</v>
      </c>
      <c r="I253" s="273" t="s">
        <v>1747</v>
      </c>
      <c r="J253" s="273">
        <v>980</v>
      </c>
      <c r="K253" s="273">
        <v>50</v>
      </c>
      <c r="L253" s="273">
        <v>10</v>
      </c>
      <c r="M253" s="282"/>
      <c r="N253" s="282"/>
    </row>
    <row r="254" s="217" customFormat="1" spans="1:14">
      <c r="A254" s="319"/>
      <c r="B254" s="273" t="s">
        <v>2091</v>
      </c>
      <c r="C254" s="273" t="s">
        <v>2126</v>
      </c>
      <c r="D254" s="273" t="s">
        <v>1574</v>
      </c>
      <c r="E254" s="273" t="s">
        <v>1682</v>
      </c>
      <c r="F254" s="280">
        <v>44577</v>
      </c>
      <c r="G254" s="273">
        <v>1515</v>
      </c>
      <c r="H254" s="273">
        <v>1735</v>
      </c>
      <c r="I254" s="273" t="s">
        <v>2127</v>
      </c>
      <c r="J254" s="273">
        <v>830</v>
      </c>
      <c r="K254" s="273">
        <v>50</v>
      </c>
      <c r="L254" s="273">
        <v>10</v>
      </c>
      <c r="M254" s="282"/>
      <c r="N254" s="282"/>
    </row>
    <row r="255" s="217" customFormat="1" spans="1:14">
      <c r="A255" s="320"/>
      <c r="B255" s="273" t="s">
        <v>2093</v>
      </c>
      <c r="C255" s="273" t="s">
        <v>2128</v>
      </c>
      <c r="D255" s="273" t="s">
        <v>1574</v>
      </c>
      <c r="E255" s="273" t="s">
        <v>1682</v>
      </c>
      <c r="F255" s="280">
        <v>44577</v>
      </c>
      <c r="G255" s="273">
        <v>1515</v>
      </c>
      <c r="H255" s="273">
        <v>1735</v>
      </c>
      <c r="I255" s="273" t="s">
        <v>2127</v>
      </c>
      <c r="J255" s="273">
        <v>830</v>
      </c>
      <c r="K255" s="273">
        <v>50</v>
      </c>
      <c r="L255" s="273">
        <v>10</v>
      </c>
      <c r="M255" s="282"/>
      <c r="N255" s="282"/>
    </row>
    <row r="256" s="217" customFormat="1" spans="1:15">
      <c r="A256" s="273"/>
      <c r="B256" s="273"/>
      <c r="C256" s="273"/>
      <c r="D256" s="273"/>
      <c r="E256" s="273"/>
      <c r="F256" s="273"/>
      <c r="G256" s="273"/>
      <c r="H256" s="273"/>
      <c r="I256" s="273"/>
      <c r="J256" s="293">
        <f t="shared" ref="J256:L256" si="6">SUM(J228:J255)</f>
        <v>17518</v>
      </c>
      <c r="K256" s="293">
        <f t="shared" si="6"/>
        <v>1150</v>
      </c>
      <c r="L256" s="293">
        <f t="shared" si="6"/>
        <v>255</v>
      </c>
      <c r="M256" s="293" t="s">
        <v>1737</v>
      </c>
      <c r="N256" s="293">
        <f>SUM(J256:L256)</f>
        <v>18923</v>
      </c>
      <c r="O256" s="329"/>
    </row>
    <row r="257" s="217" customFormat="1" spans="1:14">
      <c r="A257" s="292">
        <v>44571</v>
      </c>
      <c r="B257" s="273" t="s">
        <v>2047</v>
      </c>
      <c r="C257" s="273" t="s">
        <v>2048</v>
      </c>
      <c r="D257" s="273" t="s">
        <v>1862</v>
      </c>
      <c r="E257" s="273"/>
      <c r="F257" s="280">
        <v>44571</v>
      </c>
      <c r="G257" s="273">
        <v>1300</v>
      </c>
      <c r="H257" s="273">
        <v>1615</v>
      </c>
      <c r="I257" s="273" t="s">
        <v>1764</v>
      </c>
      <c r="J257" s="273">
        <v>-905</v>
      </c>
      <c r="K257" s="273">
        <v>0</v>
      </c>
      <c r="L257" s="273">
        <v>5</v>
      </c>
      <c r="M257" s="282"/>
      <c r="N257" s="282"/>
    </row>
    <row r="258" s="217" customFormat="1" spans="1:14">
      <c r="A258" s="292"/>
      <c r="B258" s="273" t="s">
        <v>2129</v>
      </c>
      <c r="C258" s="273" t="s">
        <v>2130</v>
      </c>
      <c r="D258" s="273" t="s">
        <v>1771</v>
      </c>
      <c r="E258" s="273" t="s">
        <v>1574</v>
      </c>
      <c r="F258" s="280">
        <v>44574</v>
      </c>
      <c r="G258" s="273">
        <v>840</v>
      </c>
      <c r="H258" s="273">
        <v>1035</v>
      </c>
      <c r="I258" s="273" t="s">
        <v>1969</v>
      </c>
      <c r="J258" s="273">
        <v>400</v>
      </c>
      <c r="K258" s="273">
        <v>50</v>
      </c>
      <c r="L258" s="273">
        <v>10</v>
      </c>
      <c r="M258" s="282"/>
      <c r="N258" s="282"/>
    </row>
    <row r="259" s="217" customFormat="1" spans="1:14">
      <c r="A259" s="292"/>
      <c r="B259" s="273" t="s">
        <v>2131</v>
      </c>
      <c r="C259" s="273" t="s">
        <v>2132</v>
      </c>
      <c r="D259" s="273" t="s">
        <v>1771</v>
      </c>
      <c r="E259" s="273" t="s">
        <v>1574</v>
      </c>
      <c r="F259" s="280">
        <v>44573</v>
      </c>
      <c r="G259" s="273">
        <v>1755</v>
      </c>
      <c r="H259" s="273">
        <v>2010</v>
      </c>
      <c r="I259" s="273" t="s">
        <v>2133</v>
      </c>
      <c r="J259" s="273">
        <v>350</v>
      </c>
      <c r="K259" s="273">
        <v>50</v>
      </c>
      <c r="L259" s="273">
        <v>10</v>
      </c>
      <c r="M259" s="282"/>
      <c r="N259" s="282"/>
    </row>
    <row r="260" s="217" customFormat="1" spans="1:14">
      <c r="A260" s="292"/>
      <c r="B260" s="273" t="s">
        <v>2134</v>
      </c>
      <c r="C260" s="273" t="s">
        <v>2135</v>
      </c>
      <c r="D260" s="273" t="s">
        <v>1682</v>
      </c>
      <c r="E260" s="273" t="s">
        <v>1574</v>
      </c>
      <c r="F260" s="280">
        <v>44574</v>
      </c>
      <c r="G260" s="273">
        <v>735</v>
      </c>
      <c r="H260" s="273">
        <v>1050</v>
      </c>
      <c r="I260" s="273" t="s">
        <v>1821</v>
      </c>
      <c r="J260" s="273">
        <v>700</v>
      </c>
      <c r="K260" s="273">
        <v>50</v>
      </c>
      <c r="L260" s="273">
        <v>10</v>
      </c>
      <c r="M260" s="282"/>
      <c r="N260" s="282"/>
    </row>
    <row r="261" s="217" customFormat="1" spans="1:14">
      <c r="A261" s="292"/>
      <c r="B261" s="273" t="s">
        <v>2136</v>
      </c>
      <c r="C261" s="273" t="s">
        <v>2137</v>
      </c>
      <c r="D261" s="273" t="s">
        <v>1574</v>
      </c>
      <c r="E261" s="273" t="s">
        <v>1592</v>
      </c>
      <c r="F261" s="280">
        <v>44577</v>
      </c>
      <c r="G261" s="273">
        <v>930</v>
      </c>
      <c r="H261" s="273">
        <v>1200</v>
      </c>
      <c r="I261" s="273" t="s">
        <v>2138</v>
      </c>
      <c r="J261" s="273">
        <v>240</v>
      </c>
      <c r="K261" s="273">
        <v>50</v>
      </c>
      <c r="L261" s="273">
        <v>10</v>
      </c>
      <c r="M261" s="282"/>
      <c r="N261" s="282"/>
    </row>
    <row r="262" s="217" customFormat="1" spans="1:14">
      <c r="A262" s="292"/>
      <c r="B262" s="273" t="s">
        <v>2136</v>
      </c>
      <c r="C262" s="273" t="s">
        <v>2139</v>
      </c>
      <c r="D262" s="273" t="s">
        <v>1592</v>
      </c>
      <c r="E262" s="273" t="s">
        <v>2140</v>
      </c>
      <c r="F262" s="280">
        <v>44577</v>
      </c>
      <c r="G262" s="273">
        <v>1455</v>
      </c>
      <c r="H262" s="273">
        <v>1820</v>
      </c>
      <c r="I262" s="273" t="s">
        <v>2141</v>
      </c>
      <c r="J262" s="273">
        <v>1550</v>
      </c>
      <c r="K262" s="273">
        <v>50</v>
      </c>
      <c r="L262" s="273">
        <v>10</v>
      </c>
      <c r="M262" s="282"/>
      <c r="N262" s="282"/>
    </row>
    <row r="263" s="217" customFormat="1" spans="1:14">
      <c r="A263" s="292"/>
      <c r="B263" s="273" t="s">
        <v>2142</v>
      </c>
      <c r="C263" s="273" t="s">
        <v>2143</v>
      </c>
      <c r="D263" s="273" t="s">
        <v>1592</v>
      </c>
      <c r="E263" s="273" t="s">
        <v>1574</v>
      </c>
      <c r="F263" s="280">
        <v>44573</v>
      </c>
      <c r="G263" s="273">
        <v>2105</v>
      </c>
      <c r="H263" s="273">
        <v>2335</v>
      </c>
      <c r="I263" s="273" t="s">
        <v>2144</v>
      </c>
      <c r="J263" s="273">
        <v>1130</v>
      </c>
      <c r="K263" s="273">
        <v>50</v>
      </c>
      <c r="L263" s="273">
        <v>10</v>
      </c>
      <c r="M263" s="282"/>
      <c r="N263" s="282"/>
    </row>
    <row r="264" s="217" customFormat="1" spans="1:14">
      <c r="A264" s="292"/>
      <c r="B264" s="273" t="s">
        <v>2145</v>
      </c>
      <c r="C264" s="273" t="s">
        <v>2146</v>
      </c>
      <c r="D264" s="273" t="s">
        <v>1577</v>
      </c>
      <c r="E264" s="273" t="s">
        <v>1574</v>
      </c>
      <c r="F264" s="280">
        <v>44573</v>
      </c>
      <c r="G264" s="273">
        <v>1540</v>
      </c>
      <c r="H264" s="273">
        <v>1855</v>
      </c>
      <c r="I264" s="273" t="s">
        <v>2147</v>
      </c>
      <c r="J264" s="273">
        <v>1240</v>
      </c>
      <c r="K264" s="273">
        <v>50</v>
      </c>
      <c r="L264" s="273">
        <v>10</v>
      </c>
      <c r="M264" s="282"/>
      <c r="N264" s="282"/>
    </row>
    <row r="265" s="217" customFormat="1" spans="1:14">
      <c r="A265" s="292"/>
      <c r="B265" s="273" t="s">
        <v>1800</v>
      </c>
      <c r="C265" s="273" t="s">
        <v>2148</v>
      </c>
      <c r="D265" s="273" t="s">
        <v>1574</v>
      </c>
      <c r="E265" s="273" t="s">
        <v>1664</v>
      </c>
      <c r="F265" s="280">
        <v>44577</v>
      </c>
      <c r="G265" s="273">
        <v>1255</v>
      </c>
      <c r="H265" s="273">
        <v>1545</v>
      </c>
      <c r="I265" s="273" t="s">
        <v>1667</v>
      </c>
      <c r="J265" s="273">
        <v>750</v>
      </c>
      <c r="K265" s="273">
        <v>50</v>
      </c>
      <c r="L265" s="273">
        <v>10</v>
      </c>
      <c r="M265" s="282"/>
      <c r="N265" s="282"/>
    </row>
    <row r="266" s="217" customFormat="1" spans="1:14">
      <c r="A266" s="292"/>
      <c r="B266" s="273" t="s">
        <v>1825</v>
      </c>
      <c r="C266" s="273" t="s">
        <v>2149</v>
      </c>
      <c r="D266" s="273" t="s">
        <v>1611</v>
      </c>
      <c r="E266" s="273" t="s">
        <v>1574</v>
      </c>
      <c r="F266" s="280">
        <v>44573</v>
      </c>
      <c r="G266" s="273">
        <v>1240</v>
      </c>
      <c r="H266" s="273">
        <v>1700</v>
      </c>
      <c r="I266" s="273" t="s">
        <v>2150</v>
      </c>
      <c r="J266" s="273">
        <v>600</v>
      </c>
      <c r="K266" s="273">
        <v>50</v>
      </c>
      <c r="L266" s="273">
        <v>10</v>
      </c>
      <c r="M266" s="282"/>
      <c r="N266" s="282"/>
    </row>
    <row r="267" s="217" customFormat="1" spans="1:14">
      <c r="A267" s="292"/>
      <c r="B267" s="273" t="s">
        <v>1609</v>
      </c>
      <c r="C267" s="273" t="s">
        <v>2151</v>
      </c>
      <c r="D267" s="273" t="s">
        <v>1611</v>
      </c>
      <c r="E267" s="273" t="s">
        <v>1574</v>
      </c>
      <c r="F267" s="280">
        <v>44573</v>
      </c>
      <c r="G267" s="273">
        <v>805</v>
      </c>
      <c r="H267" s="273">
        <v>1215</v>
      </c>
      <c r="I267" s="273" t="s">
        <v>1695</v>
      </c>
      <c r="J267" s="273">
        <v>550</v>
      </c>
      <c r="K267" s="273">
        <v>50</v>
      </c>
      <c r="L267" s="273">
        <v>10</v>
      </c>
      <c r="M267" s="282"/>
      <c r="N267" s="282"/>
    </row>
    <row r="268" s="217" customFormat="1" spans="1:14">
      <c r="A268" s="292"/>
      <c r="B268" s="273" t="s">
        <v>1668</v>
      </c>
      <c r="C268" s="273" t="s">
        <v>2152</v>
      </c>
      <c r="D268" s="273" t="s">
        <v>1611</v>
      </c>
      <c r="E268" s="273" t="s">
        <v>1574</v>
      </c>
      <c r="F268" s="280">
        <v>44573</v>
      </c>
      <c r="G268" s="273">
        <v>805</v>
      </c>
      <c r="H268" s="273">
        <v>1215</v>
      </c>
      <c r="I268" s="273" t="s">
        <v>1695</v>
      </c>
      <c r="J268" s="273">
        <v>550</v>
      </c>
      <c r="K268" s="273">
        <v>50</v>
      </c>
      <c r="L268" s="273">
        <v>10</v>
      </c>
      <c r="M268" s="282"/>
      <c r="N268" s="282"/>
    </row>
    <row r="269" s="217" customFormat="1" spans="1:14">
      <c r="A269" s="292"/>
      <c r="B269" s="273" t="s">
        <v>1773</v>
      </c>
      <c r="C269" s="273" t="s">
        <v>2153</v>
      </c>
      <c r="D269" s="273" t="s">
        <v>1611</v>
      </c>
      <c r="E269" s="273" t="s">
        <v>1574</v>
      </c>
      <c r="F269" s="280">
        <v>44573</v>
      </c>
      <c r="G269" s="273">
        <v>805</v>
      </c>
      <c r="H269" s="273">
        <v>1215</v>
      </c>
      <c r="I269" s="273" t="s">
        <v>1695</v>
      </c>
      <c r="J269" s="273">
        <v>550</v>
      </c>
      <c r="K269" s="273">
        <v>50</v>
      </c>
      <c r="L269" s="273">
        <v>10</v>
      </c>
      <c r="M269" s="282"/>
      <c r="N269" s="282"/>
    </row>
    <row r="270" s="217" customFormat="1" spans="1:14">
      <c r="A270" s="292"/>
      <c r="B270" s="273" t="s">
        <v>1776</v>
      </c>
      <c r="C270" s="273" t="s">
        <v>2154</v>
      </c>
      <c r="D270" s="273" t="s">
        <v>1611</v>
      </c>
      <c r="E270" s="273" t="s">
        <v>1574</v>
      </c>
      <c r="F270" s="280">
        <v>44573</v>
      </c>
      <c r="G270" s="273">
        <v>805</v>
      </c>
      <c r="H270" s="273">
        <v>1215</v>
      </c>
      <c r="I270" s="273" t="s">
        <v>1695</v>
      </c>
      <c r="J270" s="273">
        <v>550</v>
      </c>
      <c r="K270" s="273">
        <v>50</v>
      </c>
      <c r="L270" s="273">
        <v>10</v>
      </c>
      <c r="M270" s="282"/>
      <c r="N270" s="282"/>
    </row>
    <row r="271" s="217" customFormat="1" spans="1:14">
      <c r="A271" s="292"/>
      <c r="B271" s="273" t="s">
        <v>1783</v>
      </c>
      <c r="C271" s="273" t="s">
        <v>2155</v>
      </c>
      <c r="D271" s="273" t="s">
        <v>1611</v>
      </c>
      <c r="E271" s="273" t="s">
        <v>1574</v>
      </c>
      <c r="F271" s="280">
        <v>44573</v>
      </c>
      <c r="G271" s="273">
        <v>805</v>
      </c>
      <c r="H271" s="273">
        <v>1215</v>
      </c>
      <c r="I271" s="273" t="s">
        <v>1695</v>
      </c>
      <c r="J271" s="273">
        <v>550</v>
      </c>
      <c r="K271" s="273">
        <v>50</v>
      </c>
      <c r="L271" s="273">
        <v>10</v>
      </c>
      <c r="M271" s="282"/>
      <c r="N271" s="282"/>
    </row>
    <row r="272" s="217" customFormat="1" spans="1:14">
      <c r="A272" s="292"/>
      <c r="B272" s="273" t="s">
        <v>2156</v>
      </c>
      <c r="C272" s="273" t="s">
        <v>2157</v>
      </c>
      <c r="D272" s="273" t="s">
        <v>1577</v>
      </c>
      <c r="E272" s="273" t="s">
        <v>1574</v>
      </c>
      <c r="F272" s="280">
        <v>44573</v>
      </c>
      <c r="G272" s="273">
        <v>1300</v>
      </c>
      <c r="H272" s="273">
        <v>1615</v>
      </c>
      <c r="I272" s="273" t="s">
        <v>1764</v>
      </c>
      <c r="J272" s="273">
        <v>1710</v>
      </c>
      <c r="K272" s="273">
        <v>50</v>
      </c>
      <c r="L272" s="273">
        <v>10</v>
      </c>
      <c r="M272" s="282"/>
      <c r="N272" s="282"/>
    </row>
    <row r="273" s="217" customFormat="1" spans="1:14">
      <c r="A273" s="292"/>
      <c r="B273" s="273" t="s">
        <v>2156</v>
      </c>
      <c r="C273" s="273" t="s">
        <v>2158</v>
      </c>
      <c r="D273" s="273" t="s">
        <v>1574</v>
      </c>
      <c r="E273" s="273" t="s">
        <v>1573</v>
      </c>
      <c r="F273" s="280">
        <v>44577</v>
      </c>
      <c r="G273" s="273">
        <v>1645</v>
      </c>
      <c r="H273" s="273">
        <v>1905</v>
      </c>
      <c r="I273" s="273" t="s">
        <v>2159</v>
      </c>
      <c r="J273" s="273">
        <v>1020</v>
      </c>
      <c r="K273" s="273">
        <v>50</v>
      </c>
      <c r="L273" s="273">
        <v>10</v>
      </c>
      <c r="M273" s="282"/>
      <c r="N273" s="282"/>
    </row>
    <row r="274" s="217" customFormat="1" spans="1:14">
      <c r="A274" s="292"/>
      <c r="B274" s="273" t="s">
        <v>1773</v>
      </c>
      <c r="C274" s="273" t="s">
        <v>2153</v>
      </c>
      <c r="D274" s="273" t="s">
        <v>1862</v>
      </c>
      <c r="E274" s="273"/>
      <c r="F274" s="280">
        <v>44573</v>
      </c>
      <c r="G274" s="273">
        <v>805</v>
      </c>
      <c r="H274" s="273">
        <v>1215</v>
      </c>
      <c r="I274" s="273" t="s">
        <v>1695</v>
      </c>
      <c r="J274" s="273">
        <v>-215</v>
      </c>
      <c r="K274" s="273">
        <v>0</v>
      </c>
      <c r="L274" s="273">
        <v>5</v>
      </c>
      <c r="M274" s="282"/>
      <c r="N274" s="282"/>
    </row>
    <row r="275" s="217" customFormat="1" spans="1:14">
      <c r="A275" s="292"/>
      <c r="B275" s="273" t="s">
        <v>2160</v>
      </c>
      <c r="C275" s="273" t="s">
        <v>2161</v>
      </c>
      <c r="D275" s="273" t="s">
        <v>1592</v>
      </c>
      <c r="E275" s="273" t="s">
        <v>1574</v>
      </c>
      <c r="F275" s="280">
        <v>44574</v>
      </c>
      <c r="G275" s="273">
        <v>825</v>
      </c>
      <c r="H275" s="273">
        <v>1100</v>
      </c>
      <c r="I275" s="273" t="s">
        <v>2162</v>
      </c>
      <c r="J275" s="273">
        <v>950</v>
      </c>
      <c r="K275" s="273">
        <v>50</v>
      </c>
      <c r="L275" s="273">
        <v>10</v>
      </c>
      <c r="M275" s="282"/>
      <c r="N275" s="282"/>
    </row>
    <row r="276" s="217" customFormat="1" spans="1:14">
      <c r="A276" s="292"/>
      <c r="B276" s="273" t="s">
        <v>2163</v>
      </c>
      <c r="C276" s="273" t="s">
        <v>2164</v>
      </c>
      <c r="D276" s="273" t="s">
        <v>1574</v>
      </c>
      <c r="E276" s="273" t="s">
        <v>1995</v>
      </c>
      <c r="F276" s="280">
        <v>44577</v>
      </c>
      <c r="G276" s="273">
        <v>840</v>
      </c>
      <c r="H276" s="273">
        <v>1220</v>
      </c>
      <c r="I276" s="273" t="s">
        <v>2064</v>
      </c>
      <c r="J276" s="273">
        <v>1290</v>
      </c>
      <c r="K276" s="273">
        <v>50</v>
      </c>
      <c r="L276" s="273">
        <v>10</v>
      </c>
      <c r="M276" s="282"/>
      <c r="N276" s="282"/>
    </row>
    <row r="277" s="217" customFormat="1" spans="1:14">
      <c r="A277" s="292"/>
      <c r="B277" s="273" t="s">
        <v>2163</v>
      </c>
      <c r="C277" s="273" t="s">
        <v>2165</v>
      </c>
      <c r="D277" s="273" t="s">
        <v>1796</v>
      </c>
      <c r="E277" s="273" t="s">
        <v>1574</v>
      </c>
      <c r="F277" s="280">
        <v>44573</v>
      </c>
      <c r="G277" s="273">
        <v>1200</v>
      </c>
      <c r="H277" s="273">
        <v>1535</v>
      </c>
      <c r="I277" s="273" t="s">
        <v>1987</v>
      </c>
      <c r="J277" s="273">
        <v>1800</v>
      </c>
      <c r="K277" s="273">
        <v>50</v>
      </c>
      <c r="L277" s="273">
        <v>10</v>
      </c>
      <c r="M277" s="282"/>
      <c r="N277" s="282"/>
    </row>
    <row r="278" s="217" customFormat="1" spans="1:14">
      <c r="A278" s="292"/>
      <c r="B278" s="273" t="s">
        <v>2129</v>
      </c>
      <c r="C278" s="273" t="s">
        <v>2166</v>
      </c>
      <c r="D278" s="273" t="s">
        <v>1574</v>
      </c>
      <c r="E278" s="273" t="s">
        <v>1771</v>
      </c>
      <c r="F278" s="280">
        <v>44577</v>
      </c>
      <c r="G278" s="273">
        <v>2000</v>
      </c>
      <c r="H278" s="273">
        <v>2150</v>
      </c>
      <c r="I278" s="273" t="s">
        <v>2016</v>
      </c>
      <c r="J278" s="273">
        <v>440</v>
      </c>
      <c r="K278" s="273">
        <v>50</v>
      </c>
      <c r="L278" s="273">
        <v>10</v>
      </c>
      <c r="M278" s="282"/>
      <c r="N278" s="282"/>
    </row>
    <row r="279" s="217" customFormat="1" spans="1:14">
      <c r="A279" s="292"/>
      <c r="B279" s="273" t="s">
        <v>2131</v>
      </c>
      <c r="C279" s="273" t="s">
        <v>2167</v>
      </c>
      <c r="D279" s="273" t="s">
        <v>1574</v>
      </c>
      <c r="E279" s="273" t="s">
        <v>1771</v>
      </c>
      <c r="F279" s="280">
        <v>44577</v>
      </c>
      <c r="G279" s="273">
        <v>1600</v>
      </c>
      <c r="H279" s="273">
        <v>1750</v>
      </c>
      <c r="I279" s="273" t="s">
        <v>1950</v>
      </c>
      <c r="J279" s="273">
        <v>740</v>
      </c>
      <c r="K279" s="273">
        <v>50</v>
      </c>
      <c r="L279" s="273">
        <v>10</v>
      </c>
      <c r="M279" s="282"/>
      <c r="N279" s="282"/>
    </row>
    <row r="280" s="217" customFormat="1" spans="1:14">
      <c r="A280" s="292"/>
      <c r="B280" s="273" t="s">
        <v>2134</v>
      </c>
      <c r="C280" s="273" t="s">
        <v>2168</v>
      </c>
      <c r="D280" s="273" t="s">
        <v>1574</v>
      </c>
      <c r="E280" s="273" t="s">
        <v>1682</v>
      </c>
      <c r="F280" s="280">
        <v>44577</v>
      </c>
      <c r="G280" s="273">
        <v>1145</v>
      </c>
      <c r="H280" s="273">
        <v>1415</v>
      </c>
      <c r="I280" s="273" t="s">
        <v>2169</v>
      </c>
      <c r="J280" s="273">
        <v>830</v>
      </c>
      <c r="K280" s="273">
        <v>50</v>
      </c>
      <c r="L280" s="273">
        <v>10</v>
      </c>
      <c r="M280" s="282"/>
      <c r="N280" s="282"/>
    </row>
    <row r="281" s="217" customFormat="1" spans="1:14">
      <c r="A281" s="292"/>
      <c r="B281" s="273" t="s">
        <v>2136</v>
      </c>
      <c r="C281" s="273" t="s">
        <v>2170</v>
      </c>
      <c r="D281" s="273" t="s">
        <v>2171</v>
      </c>
      <c r="E281" s="273" t="s">
        <v>1574</v>
      </c>
      <c r="F281" s="280">
        <v>44574</v>
      </c>
      <c r="G281" s="273">
        <v>1350</v>
      </c>
      <c r="H281" s="273">
        <v>1620</v>
      </c>
      <c r="I281" s="273" t="s">
        <v>2172</v>
      </c>
      <c r="J281" s="273">
        <v>1540</v>
      </c>
      <c r="K281" s="273">
        <v>50</v>
      </c>
      <c r="L281" s="273">
        <v>10</v>
      </c>
      <c r="M281" s="282"/>
      <c r="N281" s="282"/>
    </row>
    <row r="282" s="217" customFormat="1" spans="1:14">
      <c r="A282" s="292"/>
      <c r="B282" s="273" t="s">
        <v>2136</v>
      </c>
      <c r="C282" s="273" t="s">
        <v>2173</v>
      </c>
      <c r="D282" s="273" t="s">
        <v>2140</v>
      </c>
      <c r="E282" s="273" t="s">
        <v>2171</v>
      </c>
      <c r="F282" s="280">
        <v>44574</v>
      </c>
      <c r="G282" s="273">
        <v>1020</v>
      </c>
      <c r="H282" s="273">
        <v>1130</v>
      </c>
      <c r="I282" s="273" t="s">
        <v>2174</v>
      </c>
      <c r="J282" s="273">
        <v>330</v>
      </c>
      <c r="K282" s="273">
        <v>50</v>
      </c>
      <c r="L282" s="273">
        <v>10</v>
      </c>
      <c r="M282" s="282"/>
      <c r="N282" s="282"/>
    </row>
    <row r="283" s="217" customFormat="1" spans="1:14">
      <c r="A283" s="292"/>
      <c r="B283" s="273" t="s">
        <v>2142</v>
      </c>
      <c r="C283" s="273" t="s">
        <v>2175</v>
      </c>
      <c r="D283" s="273" t="s">
        <v>1574</v>
      </c>
      <c r="E283" s="273" t="s">
        <v>1592</v>
      </c>
      <c r="F283" s="280">
        <v>44577</v>
      </c>
      <c r="G283" s="273">
        <v>1325</v>
      </c>
      <c r="H283" s="273">
        <v>1540</v>
      </c>
      <c r="I283" s="273" t="s">
        <v>1661</v>
      </c>
      <c r="J283" s="273">
        <v>700</v>
      </c>
      <c r="K283" s="273">
        <v>50</v>
      </c>
      <c r="L283" s="273">
        <v>10</v>
      </c>
      <c r="M283" s="282"/>
      <c r="N283" s="282"/>
    </row>
    <row r="284" s="217" customFormat="1" spans="1:14">
      <c r="A284" s="292"/>
      <c r="B284" s="273" t="s">
        <v>2145</v>
      </c>
      <c r="C284" s="273" t="s">
        <v>2176</v>
      </c>
      <c r="D284" s="273" t="s">
        <v>1599</v>
      </c>
      <c r="E284" s="273" t="s">
        <v>1638</v>
      </c>
      <c r="F284" s="280">
        <v>44577</v>
      </c>
      <c r="G284" s="273">
        <v>1530</v>
      </c>
      <c r="H284" s="273">
        <v>1830</v>
      </c>
      <c r="I284" s="273" t="s">
        <v>2177</v>
      </c>
      <c r="J284" s="273">
        <v>910</v>
      </c>
      <c r="K284" s="273">
        <v>50</v>
      </c>
      <c r="L284" s="273">
        <v>10</v>
      </c>
      <c r="M284" s="282"/>
      <c r="N284" s="282"/>
    </row>
    <row r="285" s="217" customFormat="1" spans="1:15">
      <c r="A285" s="320"/>
      <c r="B285" s="273"/>
      <c r="C285" s="273"/>
      <c r="D285" s="273"/>
      <c r="E285" s="273"/>
      <c r="F285" s="273"/>
      <c r="G285" s="273"/>
      <c r="H285" s="273"/>
      <c r="I285" s="273"/>
      <c r="J285" s="293">
        <f t="shared" ref="J285:L285" si="7">SUM(J257:J284)</f>
        <v>20850</v>
      </c>
      <c r="K285" s="293">
        <f t="shared" si="7"/>
        <v>1300</v>
      </c>
      <c r="L285" s="293">
        <f t="shared" si="7"/>
        <v>270</v>
      </c>
      <c r="M285" s="293" t="s">
        <v>1737</v>
      </c>
      <c r="N285" s="293">
        <f>SUM(J285:L285)</f>
        <v>22420</v>
      </c>
      <c r="O285" s="329"/>
    </row>
    <row r="286" s="217" customFormat="1" spans="1:14">
      <c r="A286" s="307">
        <v>44572</v>
      </c>
      <c r="B286" s="273" t="s">
        <v>1609</v>
      </c>
      <c r="C286" s="273" t="s">
        <v>1610</v>
      </c>
      <c r="D286" s="273" t="s">
        <v>1862</v>
      </c>
      <c r="E286" s="273"/>
      <c r="F286" s="280">
        <v>44573</v>
      </c>
      <c r="G286" s="273">
        <v>820</v>
      </c>
      <c r="H286" s="273">
        <v>1245</v>
      </c>
      <c r="I286" s="273" t="s">
        <v>1612</v>
      </c>
      <c r="J286" s="273">
        <v>-670</v>
      </c>
      <c r="K286" s="273">
        <v>0</v>
      </c>
      <c r="L286" s="273">
        <v>5</v>
      </c>
      <c r="M286" s="282" t="s">
        <v>1785</v>
      </c>
      <c r="N286" s="282"/>
    </row>
    <row r="287" s="217" customFormat="1" spans="1:14">
      <c r="A287" s="301"/>
      <c r="B287" s="273" t="s">
        <v>1668</v>
      </c>
      <c r="C287" s="273" t="s">
        <v>1669</v>
      </c>
      <c r="D287" s="273" t="s">
        <v>1862</v>
      </c>
      <c r="E287" s="273"/>
      <c r="F287" s="280">
        <v>44573</v>
      </c>
      <c r="G287" s="273">
        <v>820</v>
      </c>
      <c r="H287" s="273">
        <v>1245</v>
      </c>
      <c r="I287" s="273" t="s">
        <v>1612</v>
      </c>
      <c r="J287" s="273">
        <v>-670</v>
      </c>
      <c r="K287" s="273">
        <v>0</v>
      </c>
      <c r="L287" s="273">
        <v>5</v>
      </c>
      <c r="M287" s="282" t="s">
        <v>1785</v>
      </c>
      <c r="N287" s="282"/>
    </row>
    <row r="288" s="217" customFormat="1" spans="1:14">
      <c r="A288" s="301"/>
      <c r="B288" s="273" t="s">
        <v>1773</v>
      </c>
      <c r="C288" s="273" t="s">
        <v>1774</v>
      </c>
      <c r="D288" s="273" t="s">
        <v>1862</v>
      </c>
      <c r="E288" s="273"/>
      <c r="F288" s="280">
        <v>44573</v>
      </c>
      <c r="G288" s="273">
        <v>820</v>
      </c>
      <c r="H288" s="273">
        <v>1245</v>
      </c>
      <c r="I288" s="273" t="s">
        <v>1612</v>
      </c>
      <c r="J288" s="273">
        <v>-670</v>
      </c>
      <c r="K288" s="273">
        <v>0</v>
      </c>
      <c r="L288" s="273">
        <v>5</v>
      </c>
      <c r="M288" s="282" t="s">
        <v>1785</v>
      </c>
      <c r="N288" s="282"/>
    </row>
    <row r="289" s="217" customFormat="1" spans="1:14">
      <c r="A289" s="301"/>
      <c r="B289" s="273" t="s">
        <v>1776</v>
      </c>
      <c r="C289" s="273" t="s">
        <v>1777</v>
      </c>
      <c r="D289" s="273" t="s">
        <v>1862</v>
      </c>
      <c r="E289" s="273"/>
      <c r="F289" s="280">
        <v>44573</v>
      </c>
      <c r="G289" s="273">
        <v>820</v>
      </c>
      <c r="H289" s="273">
        <v>1245</v>
      </c>
      <c r="I289" s="273" t="s">
        <v>1612</v>
      </c>
      <c r="J289" s="273">
        <v>-670</v>
      </c>
      <c r="K289" s="273">
        <v>0</v>
      </c>
      <c r="L289" s="273">
        <v>5</v>
      </c>
      <c r="M289" s="282" t="s">
        <v>1785</v>
      </c>
      <c r="N289" s="282"/>
    </row>
    <row r="290" s="217" customFormat="1" spans="1:14">
      <c r="A290" s="301"/>
      <c r="B290" s="273" t="s">
        <v>1783</v>
      </c>
      <c r="C290" s="273" t="s">
        <v>1784</v>
      </c>
      <c r="D290" s="273" t="s">
        <v>1862</v>
      </c>
      <c r="E290" s="273"/>
      <c r="F290" s="280">
        <v>44573</v>
      </c>
      <c r="G290" s="273">
        <v>820</v>
      </c>
      <c r="H290" s="273">
        <v>1245</v>
      </c>
      <c r="I290" s="273" t="s">
        <v>1612</v>
      </c>
      <c r="J290" s="273">
        <v>-670</v>
      </c>
      <c r="K290" s="273">
        <v>0</v>
      </c>
      <c r="L290" s="273">
        <v>5</v>
      </c>
      <c r="M290" s="282" t="s">
        <v>1785</v>
      </c>
      <c r="N290" s="282"/>
    </row>
    <row r="291" s="217" customFormat="1" spans="1:14">
      <c r="A291" s="301"/>
      <c r="B291" s="273" t="s">
        <v>1800</v>
      </c>
      <c r="C291" s="273" t="s">
        <v>1802</v>
      </c>
      <c r="D291" s="273" t="s">
        <v>1862</v>
      </c>
      <c r="E291" s="273"/>
      <c r="F291" s="280">
        <v>44577</v>
      </c>
      <c r="G291" s="273">
        <v>1145</v>
      </c>
      <c r="H291" s="273">
        <v>1350</v>
      </c>
      <c r="I291" s="273" t="s">
        <v>1804</v>
      </c>
      <c r="J291" s="273">
        <v>-1110</v>
      </c>
      <c r="K291" s="273">
        <v>0</v>
      </c>
      <c r="L291" s="273">
        <v>5</v>
      </c>
      <c r="M291" s="282" t="s">
        <v>1785</v>
      </c>
      <c r="N291" s="282"/>
    </row>
    <row r="292" s="217" customFormat="1" spans="1:14">
      <c r="A292" s="301"/>
      <c r="B292" s="273" t="s">
        <v>1825</v>
      </c>
      <c r="C292" s="273" t="s">
        <v>1826</v>
      </c>
      <c r="D292" s="273" t="s">
        <v>1862</v>
      </c>
      <c r="E292" s="273"/>
      <c r="F292" s="280">
        <v>44573</v>
      </c>
      <c r="G292" s="273">
        <v>820</v>
      </c>
      <c r="H292" s="273">
        <v>1245</v>
      </c>
      <c r="I292" s="273" t="s">
        <v>1612</v>
      </c>
      <c r="J292" s="273">
        <v>-670</v>
      </c>
      <c r="K292" s="273">
        <v>0</v>
      </c>
      <c r="L292" s="273">
        <v>5</v>
      </c>
      <c r="M292" s="282" t="s">
        <v>1785</v>
      </c>
      <c r="N292" s="282"/>
    </row>
    <row r="293" s="217" customFormat="1" spans="1:14">
      <c r="A293" s="301"/>
      <c r="B293" s="273" t="s">
        <v>1923</v>
      </c>
      <c r="C293" s="273" t="s">
        <v>1927</v>
      </c>
      <c r="D293" s="273" t="s">
        <v>1862</v>
      </c>
      <c r="E293" s="273"/>
      <c r="F293" s="280">
        <v>44577</v>
      </c>
      <c r="G293" s="273">
        <v>845</v>
      </c>
      <c r="H293" s="273">
        <v>1040</v>
      </c>
      <c r="I293" s="273" t="s">
        <v>1928</v>
      </c>
      <c r="J293" s="273">
        <v>-970</v>
      </c>
      <c r="K293" s="273">
        <v>0</v>
      </c>
      <c r="L293" s="273">
        <v>5</v>
      </c>
      <c r="M293" s="282" t="s">
        <v>1785</v>
      </c>
      <c r="N293" s="282"/>
    </row>
    <row r="294" s="217" customFormat="1" spans="1:14">
      <c r="A294" s="301"/>
      <c r="B294" s="273" t="s">
        <v>1734</v>
      </c>
      <c r="C294" s="273" t="s">
        <v>1735</v>
      </c>
      <c r="D294" s="273" t="s">
        <v>1862</v>
      </c>
      <c r="E294" s="273"/>
      <c r="F294" s="280">
        <v>44573</v>
      </c>
      <c r="G294" s="273">
        <v>1520</v>
      </c>
      <c r="H294" s="273">
        <v>1750</v>
      </c>
      <c r="I294" s="273" t="s">
        <v>1736</v>
      </c>
      <c r="J294" s="273">
        <v>-1440</v>
      </c>
      <c r="K294" s="273">
        <v>0</v>
      </c>
      <c r="L294" s="273">
        <v>5</v>
      </c>
      <c r="M294" s="282" t="s">
        <v>2078</v>
      </c>
      <c r="N294" s="282"/>
    </row>
    <row r="295" s="217" customFormat="1" spans="1:14">
      <c r="A295" s="301"/>
      <c r="B295" s="273" t="s">
        <v>2178</v>
      </c>
      <c r="C295" s="273" t="s">
        <v>2179</v>
      </c>
      <c r="D295" s="273" t="s">
        <v>2180</v>
      </c>
      <c r="E295" s="273" t="s">
        <v>1850</v>
      </c>
      <c r="F295" s="280">
        <v>44573</v>
      </c>
      <c r="G295" s="273">
        <v>1310</v>
      </c>
      <c r="H295" s="273">
        <v>1505</v>
      </c>
      <c r="I295" s="273" t="s">
        <v>2181</v>
      </c>
      <c r="J295" s="273">
        <v>960</v>
      </c>
      <c r="K295" s="273">
        <v>50</v>
      </c>
      <c r="L295" s="273">
        <v>10</v>
      </c>
      <c r="M295" s="282"/>
      <c r="N295" s="282"/>
    </row>
    <row r="296" s="217" customFormat="1" spans="1:14">
      <c r="A296" s="301"/>
      <c r="B296" s="273" t="s">
        <v>2182</v>
      </c>
      <c r="C296" s="273" t="s">
        <v>2183</v>
      </c>
      <c r="D296" s="273" t="s">
        <v>2180</v>
      </c>
      <c r="E296" s="273" t="s">
        <v>1574</v>
      </c>
      <c r="F296" s="280">
        <v>44573</v>
      </c>
      <c r="G296" s="273">
        <v>1130</v>
      </c>
      <c r="H296" s="273">
        <v>1840</v>
      </c>
      <c r="I296" s="273" t="s">
        <v>2184</v>
      </c>
      <c r="J296" s="273">
        <v>1680</v>
      </c>
      <c r="K296" s="273">
        <v>100</v>
      </c>
      <c r="L296" s="273">
        <v>10</v>
      </c>
      <c r="M296" s="282"/>
      <c r="N296" s="282"/>
    </row>
    <row r="297" s="217" customFormat="1" spans="1:14">
      <c r="A297" s="301"/>
      <c r="B297" s="273" t="s">
        <v>1993</v>
      </c>
      <c r="C297" s="273" t="s">
        <v>2185</v>
      </c>
      <c r="D297" s="273" t="s">
        <v>1995</v>
      </c>
      <c r="E297" s="273" t="s">
        <v>1574</v>
      </c>
      <c r="F297" s="280">
        <v>44573</v>
      </c>
      <c r="G297" s="273">
        <v>1320</v>
      </c>
      <c r="H297" s="273">
        <v>1755</v>
      </c>
      <c r="I297" s="273" t="s">
        <v>2186</v>
      </c>
      <c r="J297" s="273">
        <v>740</v>
      </c>
      <c r="K297" s="273">
        <v>50</v>
      </c>
      <c r="L297" s="273">
        <v>10</v>
      </c>
      <c r="M297" s="282"/>
      <c r="N297" s="282"/>
    </row>
    <row r="298" s="217" customFormat="1" spans="1:14">
      <c r="A298" s="301"/>
      <c r="B298" s="273" t="s">
        <v>2187</v>
      </c>
      <c r="C298" s="273" t="s">
        <v>2188</v>
      </c>
      <c r="D298" s="273" t="s">
        <v>1796</v>
      </c>
      <c r="E298" s="273" t="s">
        <v>1574</v>
      </c>
      <c r="F298" s="280">
        <v>44574</v>
      </c>
      <c r="G298" s="273">
        <v>915</v>
      </c>
      <c r="H298" s="273">
        <v>1245</v>
      </c>
      <c r="I298" s="273" t="s">
        <v>2189</v>
      </c>
      <c r="J298" s="273">
        <v>1000</v>
      </c>
      <c r="K298" s="273">
        <v>50</v>
      </c>
      <c r="L298" s="273">
        <v>10</v>
      </c>
      <c r="M298" s="282"/>
      <c r="N298" s="282"/>
    </row>
    <row r="299" s="217" customFormat="1" spans="1:14">
      <c r="A299" s="301"/>
      <c r="B299" s="273" t="s">
        <v>2187</v>
      </c>
      <c r="C299" s="273" t="s">
        <v>2190</v>
      </c>
      <c r="D299" s="273" t="s">
        <v>1574</v>
      </c>
      <c r="E299" s="273" t="s">
        <v>1796</v>
      </c>
      <c r="F299" s="280">
        <v>44577</v>
      </c>
      <c r="G299" s="273">
        <v>830</v>
      </c>
      <c r="H299" s="273">
        <v>1115</v>
      </c>
      <c r="I299" s="273" t="s">
        <v>2191</v>
      </c>
      <c r="J299" s="273">
        <v>350</v>
      </c>
      <c r="K299" s="273">
        <v>50</v>
      </c>
      <c r="L299" s="273">
        <v>10</v>
      </c>
      <c r="M299" s="282"/>
      <c r="N299" s="282"/>
    </row>
    <row r="300" s="217" customFormat="1" spans="1:14">
      <c r="A300" s="301"/>
      <c r="B300" s="273" t="s">
        <v>2182</v>
      </c>
      <c r="C300" s="273" t="s">
        <v>2192</v>
      </c>
      <c r="D300" s="273" t="s">
        <v>2180</v>
      </c>
      <c r="E300" s="273" t="s">
        <v>1574</v>
      </c>
      <c r="F300" s="280">
        <v>44573</v>
      </c>
      <c r="G300" s="273">
        <v>1310</v>
      </c>
      <c r="H300" s="273">
        <v>2040</v>
      </c>
      <c r="I300" s="273" t="s">
        <v>2193</v>
      </c>
      <c r="J300" s="273">
        <v>1390</v>
      </c>
      <c r="K300" s="273">
        <v>100</v>
      </c>
      <c r="L300" s="273">
        <v>10</v>
      </c>
      <c r="M300" s="282"/>
      <c r="N300" s="282"/>
    </row>
    <row r="301" s="217" customFormat="1" spans="1:14">
      <c r="A301" s="301"/>
      <c r="B301" s="273" t="s">
        <v>2178</v>
      </c>
      <c r="C301" s="273" t="s">
        <v>2194</v>
      </c>
      <c r="D301" s="273" t="s">
        <v>1850</v>
      </c>
      <c r="E301" s="273" t="s">
        <v>1574</v>
      </c>
      <c r="F301" s="280">
        <v>44573</v>
      </c>
      <c r="G301" s="273">
        <v>1830</v>
      </c>
      <c r="H301" s="273">
        <v>2040</v>
      </c>
      <c r="I301" s="273" t="s">
        <v>2195</v>
      </c>
      <c r="J301" s="273">
        <v>430</v>
      </c>
      <c r="K301" s="273">
        <v>50</v>
      </c>
      <c r="L301" s="273">
        <v>10</v>
      </c>
      <c r="M301" s="282"/>
      <c r="N301" s="282"/>
    </row>
    <row r="302" s="217" customFormat="1" spans="1:14">
      <c r="A302" s="301"/>
      <c r="B302" s="273" t="s">
        <v>1946</v>
      </c>
      <c r="C302" s="273" t="s">
        <v>2196</v>
      </c>
      <c r="D302" s="273" t="s">
        <v>1771</v>
      </c>
      <c r="E302" s="273" t="s">
        <v>1574</v>
      </c>
      <c r="F302" s="280">
        <v>44573</v>
      </c>
      <c r="G302" s="273">
        <v>1625</v>
      </c>
      <c r="H302" s="273">
        <v>1830</v>
      </c>
      <c r="I302" s="273" t="s">
        <v>1838</v>
      </c>
      <c r="J302" s="273">
        <v>620</v>
      </c>
      <c r="K302" s="273">
        <v>50</v>
      </c>
      <c r="L302" s="273">
        <v>10</v>
      </c>
      <c r="M302" s="282"/>
      <c r="N302" s="282"/>
    </row>
    <row r="303" s="217" customFormat="1" spans="1:14">
      <c r="A303" s="301"/>
      <c r="B303" s="273" t="s">
        <v>2178</v>
      </c>
      <c r="C303" s="273" t="s">
        <v>2197</v>
      </c>
      <c r="D303" s="273" t="s">
        <v>1850</v>
      </c>
      <c r="E303" s="273" t="s">
        <v>1599</v>
      </c>
      <c r="F303" s="280">
        <v>44573</v>
      </c>
      <c r="G303" s="273">
        <v>1650</v>
      </c>
      <c r="H303" s="273">
        <v>1905</v>
      </c>
      <c r="I303" s="273" t="s">
        <v>2198</v>
      </c>
      <c r="J303" s="273">
        <v>500</v>
      </c>
      <c r="K303" s="273">
        <v>50</v>
      </c>
      <c r="L303" s="273">
        <v>10</v>
      </c>
      <c r="M303" s="282"/>
      <c r="N303" s="282"/>
    </row>
    <row r="304" s="217" customFormat="1" spans="1:14">
      <c r="A304" s="301"/>
      <c r="B304" s="273" t="s">
        <v>2178</v>
      </c>
      <c r="C304" s="273" t="s">
        <v>2199</v>
      </c>
      <c r="D304" s="273" t="s">
        <v>1599</v>
      </c>
      <c r="E304" s="273" t="s">
        <v>2180</v>
      </c>
      <c r="F304" s="280">
        <v>44577</v>
      </c>
      <c r="G304" s="273">
        <v>1300</v>
      </c>
      <c r="H304" s="273">
        <v>1710</v>
      </c>
      <c r="I304" s="273" t="s">
        <v>2200</v>
      </c>
      <c r="J304" s="273">
        <v>970</v>
      </c>
      <c r="K304" s="273">
        <v>0</v>
      </c>
      <c r="L304" s="273">
        <v>10</v>
      </c>
      <c r="M304" s="282"/>
      <c r="N304" s="282"/>
    </row>
    <row r="305" s="217" customFormat="1" spans="1:14">
      <c r="A305" s="301"/>
      <c r="B305" s="273" t="s">
        <v>2182</v>
      </c>
      <c r="C305" s="273" t="s">
        <v>2201</v>
      </c>
      <c r="D305" s="273" t="s">
        <v>1599</v>
      </c>
      <c r="E305" s="273" t="s">
        <v>2180</v>
      </c>
      <c r="F305" s="280">
        <v>44577</v>
      </c>
      <c r="G305" s="273">
        <v>1300</v>
      </c>
      <c r="H305" s="273">
        <v>1710</v>
      </c>
      <c r="I305" s="273" t="s">
        <v>2202</v>
      </c>
      <c r="J305" s="273">
        <v>1110</v>
      </c>
      <c r="K305" s="273">
        <v>0</v>
      </c>
      <c r="L305" s="273">
        <v>10</v>
      </c>
      <c r="M305" s="282"/>
      <c r="N305" s="282"/>
    </row>
    <row r="306" s="217" customFormat="1" spans="1:14">
      <c r="A306" s="301"/>
      <c r="B306" s="273" t="s">
        <v>2203</v>
      </c>
      <c r="C306" s="273" t="s">
        <v>2204</v>
      </c>
      <c r="D306" s="273" t="s">
        <v>1599</v>
      </c>
      <c r="E306" s="273" t="s">
        <v>1713</v>
      </c>
      <c r="F306" s="280">
        <v>44578</v>
      </c>
      <c r="G306" s="273">
        <v>725</v>
      </c>
      <c r="H306" s="273">
        <v>950</v>
      </c>
      <c r="I306" s="273" t="s">
        <v>2205</v>
      </c>
      <c r="J306" s="273">
        <v>520</v>
      </c>
      <c r="K306" s="273">
        <v>50</v>
      </c>
      <c r="L306" s="273">
        <v>10</v>
      </c>
      <c r="M306" s="282"/>
      <c r="N306" s="282"/>
    </row>
    <row r="307" s="217" customFormat="1" spans="1:14">
      <c r="A307" s="301"/>
      <c r="B307" s="273" t="s">
        <v>2206</v>
      </c>
      <c r="C307" s="273" t="s">
        <v>2207</v>
      </c>
      <c r="D307" s="273" t="s">
        <v>1592</v>
      </c>
      <c r="E307" s="273" t="s">
        <v>1574</v>
      </c>
      <c r="F307" s="280">
        <v>44574</v>
      </c>
      <c r="G307" s="273">
        <v>655</v>
      </c>
      <c r="H307" s="273">
        <v>935</v>
      </c>
      <c r="I307" s="273" t="s">
        <v>2208</v>
      </c>
      <c r="J307" s="273">
        <v>910</v>
      </c>
      <c r="K307" s="273">
        <v>50</v>
      </c>
      <c r="L307" s="273">
        <v>10</v>
      </c>
      <c r="M307" s="282"/>
      <c r="N307" s="282"/>
    </row>
    <row r="308" s="217" customFormat="1" spans="1:14">
      <c r="A308" s="301"/>
      <c r="B308" s="273" t="s">
        <v>1701</v>
      </c>
      <c r="C308" s="273" t="s">
        <v>1702</v>
      </c>
      <c r="D308" s="273" t="s">
        <v>1611</v>
      </c>
      <c r="E308" s="273" t="s">
        <v>1574</v>
      </c>
      <c r="F308" s="280">
        <v>44570</v>
      </c>
      <c r="G308" s="273">
        <v>1130</v>
      </c>
      <c r="H308" s="273">
        <v>1555</v>
      </c>
      <c r="I308" s="273" t="s">
        <v>1703</v>
      </c>
      <c r="J308" s="273">
        <v>-156</v>
      </c>
      <c r="K308" s="273">
        <v>0</v>
      </c>
      <c r="L308" s="273">
        <v>5</v>
      </c>
      <c r="M308" s="282" t="s">
        <v>2032</v>
      </c>
      <c r="N308" s="282"/>
    </row>
    <row r="309" s="217" customFormat="1" spans="1:14">
      <c r="A309" s="301"/>
      <c r="B309" s="273" t="s">
        <v>1883</v>
      </c>
      <c r="C309" s="273" t="s">
        <v>1884</v>
      </c>
      <c r="D309" s="273" t="s">
        <v>1648</v>
      </c>
      <c r="E309" s="273" t="s">
        <v>1574</v>
      </c>
      <c r="F309" s="280">
        <v>44570</v>
      </c>
      <c r="G309" s="273">
        <v>1045</v>
      </c>
      <c r="H309" s="273">
        <v>1315</v>
      </c>
      <c r="I309" s="273" t="s">
        <v>1885</v>
      </c>
      <c r="J309" s="273">
        <v>-1320</v>
      </c>
      <c r="K309" s="273">
        <v>0</v>
      </c>
      <c r="L309" s="273">
        <v>5</v>
      </c>
      <c r="M309" s="282" t="s">
        <v>2078</v>
      </c>
      <c r="N309" s="282"/>
    </row>
    <row r="310" s="217" customFormat="1" spans="1:14">
      <c r="A310" s="300"/>
      <c r="B310" s="273" t="s">
        <v>1841</v>
      </c>
      <c r="C310" s="273" t="s">
        <v>2209</v>
      </c>
      <c r="D310" s="273" t="s">
        <v>1843</v>
      </c>
      <c r="E310" s="273" t="s">
        <v>1574</v>
      </c>
      <c r="F310" s="280">
        <v>44572</v>
      </c>
      <c r="G310" s="273">
        <v>1325</v>
      </c>
      <c r="H310" s="273">
        <v>1525</v>
      </c>
      <c r="I310" s="273" t="s">
        <v>1844</v>
      </c>
      <c r="J310" s="273">
        <v>362</v>
      </c>
      <c r="K310" s="273">
        <v>0</v>
      </c>
      <c r="L310" s="273">
        <v>5</v>
      </c>
      <c r="M310" s="282" t="s">
        <v>1739</v>
      </c>
      <c r="N310" s="282"/>
    </row>
    <row r="311" s="217" customFormat="1" spans="1:14">
      <c r="A311" s="282"/>
      <c r="B311" s="282"/>
      <c r="C311" s="282"/>
      <c r="D311" s="282"/>
      <c r="E311" s="282"/>
      <c r="F311" s="282"/>
      <c r="G311" s="282"/>
      <c r="H311" s="282"/>
      <c r="I311" s="282"/>
      <c r="J311" s="330">
        <f t="shared" ref="J311:L311" si="8">SUM(J286:J310)</f>
        <v>2526</v>
      </c>
      <c r="K311" s="330">
        <f t="shared" si="8"/>
        <v>650</v>
      </c>
      <c r="L311" s="330">
        <f t="shared" si="8"/>
        <v>190</v>
      </c>
      <c r="M311" s="293" t="s">
        <v>1737</v>
      </c>
      <c r="N311" s="293">
        <f>SUM(J311:L311)</f>
        <v>3366</v>
      </c>
    </row>
    <row r="312" s="217" customFormat="1" spans="1:14">
      <c r="A312" s="292">
        <v>44573</v>
      </c>
      <c r="B312" s="290" t="s">
        <v>2182</v>
      </c>
      <c r="C312" s="273" t="s">
        <v>2183</v>
      </c>
      <c r="D312" s="273" t="s">
        <v>1862</v>
      </c>
      <c r="E312" s="273"/>
      <c r="F312" s="280">
        <v>44573</v>
      </c>
      <c r="G312" s="273">
        <v>1130</v>
      </c>
      <c r="H312" s="273">
        <v>1840</v>
      </c>
      <c r="I312" s="273" t="s">
        <v>2184</v>
      </c>
      <c r="J312" s="273">
        <v>-1780</v>
      </c>
      <c r="K312" s="273">
        <v>0</v>
      </c>
      <c r="L312" s="273">
        <v>5</v>
      </c>
      <c r="M312" s="282" t="s">
        <v>2078</v>
      </c>
      <c r="N312" s="282"/>
    </row>
    <row r="313" s="217" customFormat="1" spans="1:14">
      <c r="A313" s="292"/>
      <c r="B313" s="290" t="s">
        <v>2160</v>
      </c>
      <c r="C313" s="273" t="s">
        <v>2161</v>
      </c>
      <c r="D313" s="273" t="s">
        <v>1862</v>
      </c>
      <c r="E313" s="273"/>
      <c r="F313" s="280">
        <v>44574</v>
      </c>
      <c r="G313" s="273">
        <v>825</v>
      </c>
      <c r="H313" s="273">
        <v>1100</v>
      </c>
      <c r="I313" s="273" t="s">
        <v>2162</v>
      </c>
      <c r="J313" s="273">
        <v>-810</v>
      </c>
      <c r="K313" s="273">
        <v>0</v>
      </c>
      <c r="L313" s="273">
        <v>5</v>
      </c>
      <c r="M313" s="282" t="s">
        <v>1859</v>
      </c>
      <c r="N313" s="282"/>
    </row>
    <row r="314" s="217" customFormat="1" spans="1:14">
      <c r="A314" s="292"/>
      <c r="B314" s="290" t="s">
        <v>1646</v>
      </c>
      <c r="C314" s="273" t="s">
        <v>1650</v>
      </c>
      <c r="D314" s="273" t="s">
        <v>1862</v>
      </c>
      <c r="E314" s="273"/>
      <c r="F314" s="280">
        <v>44577</v>
      </c>
      <c r="G314" s="273">
        <v>1140</v>
      </c>
      <c r="H314" s="273">
        <v>1420</v>
      </c>
      <c r="I314" s="273" t="s">
        <v>1651</v>
      </c>
      <c r="J314" s="273">
        <v>-370</v>
      </c>
      <c r="K314" s="273">
        <v>0</v>
      </c>
      <c r="L314" s="273">
        <v>5</v>
      </c>
      <c r="M314" s="282" t="s">
        <v>2078</v>
      </c>
      <c r="N314" s="282"/>
    </row>
    <row r="315" s="217" customFormat="1" spans="1:14">
      <c r="A315" s="292"/>
      <c r="B315" s="290" t="s">
        <v>1646</v>
      </c>
      <c r="C315" s="273" t="s">
        <v>1647</v>
      </c>
      <c r="D315" s="273" t="s">
        <v>1862</v>
      </c>
      <c r="E315" s="273"/>
      <c r="F315" s="280">
        <v>44573</v>
      </c>
      <c r="G315" s="273">
        <v>705</v>
      </c>
      <c r="H315" s="273">
        <v>1000</v>
      </c>
      <c r="I315" s="273" t="s">
        <v>1649</v>
      </c>
      <c r="J315" s="273">
        <v>-1180</v>
      </c>
      <c r="K315" s="273">
        <v>0</v>
      </c>
      <c r="L315" s="273">
        <v>5</v>
      </c>
      <c r="M315" s="282" t="s">
        <v>2078</v>
      </c>
      <c r="N315" s="282"/>
    </row>
    <row r="316" s="217" customFormat="1" spans="1:14">
      <c r="A316" s="292"/>
      <c r="B316" s="290" t="s">
        <v>2210</v>
      </c>
      <c r="C316" s="273" t="s">
        <v>2211</v>
      </c>
      <c r="D316" s="273" t="s">
        <v>1574</v>
      </c>
      <c r="E316" s="273" t="s">
        <v>1713</v>
      </c>
      <c r="F316" s="280">
        <v>44577</v>
      </c>
      <c r="G316" s="273">
        <v>1440</v>
      </c>
      <c r="H316" s="273">
        <v>1650</v>
      </c>
      <c r="I316" s="273" t="s">
        <v>2212</v>
      </c>
      <c r="J316" s="273">
        <v>790</v>
      </c>
      <c r="K316" s="273">
        <v>50</v>
      </c>
      <c r="L316" s="273">
        <v>10</v>
      </c>
      <c r="M316" s="282"/>
      <c r="N316" s="282"/>
    </row>
    <row r="317" s="217" customFormat="1" spans="1:14">
      <c r="A317" s="292"/>
      <c r="B317" s="290" t="s">
        <v>2206</v>
      </c>
      <c r="C317" s="273" t="s">
        <v>2207</v>
      </c>
      <c r="D317" s="273" t="s">
        <v>1592</v>
      </c>
      <c r="E317" s="273" t="s">
        <v>1574</v>
      </c>
      <c r="F317" s="280">
        <v>44574</v>
      </c>
      <c r="G317" s="273">
        <v>655</v>
      </c>
      <c r="H317" s="273">
        <v>935</v>
      </c>
      <c r="I317" s="273" t="s">
        <v>2208</v>
      </c>
      <c r="J317" s="273">
        <v>-186</v>
      </c>
      <c r="K317" s="273">
        <v>0</v>
      </c>
      <c r="L317" s="273">
        <v>5</v>
      </c>
      <c r="M317" s="282" t="s">
        <v>1859</v>
      </c>
      <c r="N317" s="282"/>
    </row>
    <row r="318" s="217" customFormat="1" spans="1:14">
      <c r="A318" s="282"/>
      <c r="B318" s="282"/>
      <c r="C318" s="282"/>
      <c r="D318" s="282"/>
      <c r="E318" s="282"/>
      <c r="F318" s="282"/>
      <c r="G318" s="282"/>
      <c r="H318" s="282"/>
      <c r="I318" s="282"/>
      <c r="J318" s="313">
        <f t="shared" ref="J318:L318" si="9">SUM(J312:J317)</f>
        <v>-3536</v>
      </c>
      <c r="K318" s="313">
        <f t="shared" si="9"/>
        <v>50</v>
      </c>
      <c r="L318" s="313">
        <f t="shared" si="9"/>
        <v>35</v>
      </c>
      <c r="M318" s="293" t="s">
        <v>1737</v>
      </c>
      <c r="N318" s="293">
        <f>SUM(J318:L318)</f>
        <v>-3451</v>
      </c>
    </row>
    <row r="319" s="217" customFormat="1" spans="1:14">
      <c r="A319" s="292">
        <v>44574</v>
      </c>
      <c r="B319" s="273" t="s">
        <v>2049</v>
      </c>
      <c r="C319" s="273" t="s">
        <v>2213</v>
      </c>
      <c r="D319" s="273" t="s">
        <v>1574</v>
      </c>
      <c r="E319" s="273" t="s">
        <v>2214</v>
      </c>
      <c r="F319" s="280">
        <v>44578</v>
      </c>
      <c r="G319" s="273">
        <v>1415</v>
      </c>
      <c r="H319" s="273">
        <v>1645</v>
      </c>
      <c r="I319" s="273" t="s">
        <v>2053</v>
      </c>
      <c r="J319" s="273">
        <v>270</v>
      </c>
      <c r="K319" s="273">
        <v>0</v>
      </c>
      <c r="L319" s="273">
        <v>5</v>
      </c>
      <c r="M319" s="282" t="s">
        <v>1739</v>
      </c>
      <c r="N319" s="282"/>
    </row>
    <row r="320" s="217" customFormat="1" spans="1:14">
      <c r="A320" s="282"/>
      <c r="B320" s="282"/>
      <c r="C320" s="282"/>
      <c r="D320" s="282"/>
      <c r="E320" s="282"/>
      <c r="F320" s="282"/>
      <c r="G320" s="282"/>
      <c r="H320" s="282"/>
      <c r="I320" s="282"/>
      <c r="J320" s="313">
        <f t="shared" ref="J320:L320" si="10">SUM(J319)</f>
        <v>270</v>
      </c>
      <c r="K320" s="313">
        <f t="shared" si="10"/>
        <v>0</v>
      </c>
      <c r="L320" s="313">
        <f t="shared" si="10"/>
        <v>5</v>
      </c>
      <c r="M320" s="293" t="s">
        <v>1737</v>
      </c>
      <c r="N320" s="293">
        <f>SUM(J320:L320)</f>
        <v>275</v>
      </c>
    </row>
    <row r="321" s="217" customFormat="1" spans="1:14">
      <c r="A321" s="292">
        <v>44575</v>
      </c>
      <c r="B321" s="273" t="s">
        <v>2029</v>
      </c>
      <c r="C321" s="273" t="s">
        <v>2030</v>
      </c>
      <c r="D321" s="273" t="s">
        <v>1862</v>
      </c>
      <c r="E321" s="273"/>
      <c r="F321" s="280">
        <v>44577</v>
      </c>
      <c r="G321" s="273" t="s">
        <v>2215</v>
      </c>
      <c r="H321" s="312">
        <v>0.541666666666667</v>
      </c>
      <c r="I321" s="273" t="s">
        <v>2031</v>
      </c>
      <c r="J321" s="273">
        <v>-99</v>
      </c>
      <c r="K321" s="273">
        <v>-50</v>
      </c>
      <c r="L321" s="273">
        <v>5</v>
      </c>
      <c r="M321" s="282" t="s">
        <v>2032</v>
      </c>
      <c r="N321" s="282"/>
    </row>
    <row r="322" s="217" customFormat="1" spans="1:14">
      <c r="A322" s="273"/>
      <c r="B322" s="273" t="s">
        <v>1734</v>
      </c>
      <c r="C322" s="273" t="s">
        <v>1852</v>
      </c>
      <c r="D322" s="273" t="s">
        <v>1862</v>
      </c>
      <c r="E322" s="273"/>
      <c r="F322" s="280">
        <v>44577</v>
      </c>
      <c r="G322" s="312">
        <v>0.472222222222222</v>
      </c>
      <c r="H322" s="312">
        <v>0.583333333333333</v>
      </c>
      <c r="I322" s="273" t="s">
        <v>1853</v>
      </c>
      <c r="J322" s="273">
        <v>-820</v>
      </c>
      <c r="K322" s="273">
        <v>-50</v>
      </c>
      <c r="L322" s="273">
        <v>5</v>
      </c>
      <c r="M322" s="282" t="s">
        <v>2032</v>
      </c>
      <c r="N322" s="282"/>
    </row>
    <row r="323" s="217" customFormat="1" spans="1:14">
      <c r="A323" s="273"/>
      <c r="B323" s="273" t="s">
        <v>1946</v>
      </c>
      <c r="C323" s="273" t="s">
        <v>1947</v>
      </c>
      <c r="D323" s="273" t="s">
        <v>1862</v>
      </c>
      <c r="E323" s="273"/>
      <c r="F323" s="280">
        <v>44573</v>
      </c>
      <c r="G323" s="312">
        <v>0.694444444444445</v>
      </c>
      <c r="H323" s="312">
        <v>0.788194444444445</v>
      </c>
      <c r="I323" s="273" t="s">
        <v>1948</v>
      </c>
      <c r="J323" s="273">
        <v>-550</v>
      </c>
      <c r="K323" s="273">
        <v>-50</v>
      </c>
      <c r="L323" s="273">
        <v>5</v>
      </c>
      <c r="M323" s="282" t="s">
        <v>2032</v>
      </c>
      <c r="N323" s="282"/>
    </row>
    <row r="324" s="217" customFormat="1" spans="1:14">
      <c r="A324" s="273"/>
      <c r="B324" s="273" t="s">
        <v>1923</v>
      </c>
      <c r="C324" s="273" t="s">
        <v>1924</v>
      </c>
      <c r="D324" s="273" t="s">
        <v>1862</v>
      </c>
      <c r="E324" s="273"/>
      <c r="F324" s="280">
        <v>44575</v>
      </c>
      <c r="G324" s="312">
        <v>0.496527777777778</v>
      </c>
      <c r="H324" s="312">
        <v>0.586805555555556</v>
      </c>
      <c r="I324" s="273" t="s">
        <v>1925</v>
      </c>
      <c r="J324" s="273">
        <v>-300</v>
      </c>
      <c r="K324" s="273">
        <v>-50</v>
      </c>
      <c r="L324" s="273">
        <v>5</v>
      </c>
      <c r="M324" s="282" t="s">
        <v>2032</v>
      </c>
      <c r="N324" s="282"/>
    </row>
    <row r="325" s="217" customFormat="1" spans="1:14">
      <c r="A325" s="273"/>
      <c r="B325" s="273" t="s">
        <v>1993</v>
      </c>
      <c r="C325" s="273" t="s">
        <v>1997</v>
      </c>
      <c r="D325" s="273" t="s">
        <v>1862</v>
      </c>
      <c r="E325" s="273"/>
      <c r="F325" s="280">
        <v>44573</v>
      </c>
      <c r="G325" s="312">
        <v>0.579861111111111</v>
      </c>
      <c r="H325" s="312">
        <v>0.760416666666667</v>
      </c>
      <c r="I325" s="273" t="s">
        <v>1998</v>
      </c>
      <c r="J325" s="273">
        <v>-840</v>
      </c>
      <c r="K325" s="273">
        <v>-50</v>
      </c>
      <c r="L325" s="273">
        <v>5</v>
      </c>
      <c r="M325" s="282" t="s">
        <v>2032</v>
      </c>
      <c r="N325" s="282"/>
    </row>
    <row r="326" s="217" customFormat="1" spans="1:14">
      <c r="A326" s="273"/>
      <c r="B326" s="273" t="s">
        <v>2038</v>
      </c>
      <c r="C326" s="273" t="s">
        <v>2042</v>
      </c>
      <c r="D326" s="273" t="s">
        <v>1862</v>
      </c>
      <c r="E326" s="273"/>
      <c r="F326" s="280">
        <v>44572</v>
      </c>
      <c r="G326" s="312">
        <v>0.479166666666667</v>
      </c>
      <c r="H326" s="312">
        <v>0.663194444444444</v>
      </c>
      <c r="I326" s="273" t="s">
        <v>1703</v>
      </c>
      <c r="J326" s="273">
        <v>-258</v>
      </c>
      <c r="K326" s="273">
        <v>-50</v>
      </c>
      <c r="L326" s="273">
        <v>5</v>
      </c>
      <c r="M326" s="282" t="s">
        <v>2032</v>
      </c>
      <c r="N326" s="282"/>
    </row>
    <row r="327" s="217" customFormat="1" spans="1:14">
      <c r="A327" s="273"/>
      <c r="B327" s="273" t="s">
        <v>2178</v>
      </c>
      <c r="C327" s="273" t="s">
        <v>2197</v>
      </c>
      <c r="D327" s="273" t="s">
        <v>1862</v>
      </c>
      <c r="E327" s="273"/>
      <c r="F327" s="280">
        <v>44573</v>
      </c>
      <c r="G327" s="312">
        <v>0.701388888888889</v>
      </c>
      <c r="H327" s="312">
        <v>0.795138888888889</v>
      </c>
      <c r="I327" s="273" t="s">
        <v>2198</v>
      </c>
      <c r="J327" s="305">
        <v>-150</v>
      </c>
      <c r="K327" s="305">
        <v>-50</v>
      </c>
      <c r="L327" s="305">
        <v>5</v>
      </c>
      <c r="M327" s="282" t="s">
        <v>2032</v>
      </c>
      <c r="N327" s="282"/>
    </row>
    <row r="328" s="217" customFormat="1" spans="1:14">
      <c r="A328" s="282"/>
      <c r="B328" s="282"/>
      <c r="C328" s="282"/>
      <c r="D328" s="282"/>
      <c r="E328" s="282"/>
      <c r="F328" s="282"/>
      <c r="G328" s="282"/>
      <c r="H328" s="282"/>
      <c r="I328" s="282"/>
      <c r="J328" s="313">
        <f t="shared" ref="J328:L328" si="11">SUM(J321:J327)</f>
        <v>-3017</v>
      </c>
      <c r="K328" s="313">
        <f t="shared" si="11"/>
        <v>-350</v>
      </c>
      <c r="L328" s="313">
        <f t="shared" si="11"/>
        <v>35</v>
      </c>
      <c r="M328" s="293" t="s">
        <v>1737</v>
      </c>
      <c r="N328" s="293">
        <f>SUM(J328:L328)</f>
        <v>-3332</v>
      </c>
    </row>
    <row r="329" s="217" customFormat="1" spans="1:12">
      <c r="A329" s="274">
        <v>44576</v>
      </c>
      <c r="B329" s="273" t="s">
        <v>2049</v>
      </c>
      <c r="C329" s="273" t="s">
        <v>2216</v>
      </c>
      <c r="D329" s="273" t="s">
        <v>1574</v>
      </c>
      <c r="E329" s="273" t="s">
        <v>2214</v>
      </c>
      <c r="F329" s="280">
        <v>44576</v>
      </c>
      <c r="G329" s="273">
        <v>1415</v>
      </c>
      <c r="H329" s="273">
        <v>1645</v>
      </c>
      <c r="I329" s="273" t="s">
        <v>2053</v>
      </c>
      <c r="J329" s="273">
        <v>100</v>
      </c>
      <c r="K329" s="273">
        <v>270</v>
      </c>
      <c r="L329" s="273">
        <v>5</v>
      </c>
    </row>
    <row r="330" s="217" customFormat="1" spans="1:12">
      <c r="A330" s="331"/>
      <c r="B330" s="273" t="s">
        <v>2187</v>
      </c>
      <c r="C330" s="273" t="s">
        <v>2217</v>
      </c>
      <c r="D330" s="273" t="s">
        <v>1574</v>
      </c>
      <c r="E330" s="273" t="s">
        <v>1796</v>
      </c>
      <c r="F330" s="280">
        <v>44576</v>
      </c>
      <c r="G330" s="273">
        <v>1030</v>
      </c>
      <c r="H330" s="273">
        <v>1315</v>
      </c>
      <c r="I330" s="273" t="s">
        <v>2218</v>
      </c>
      <c r="J330" s="273">
        <v>280</v>
      </c>
      <c r="K330" s="273">
        <v>50</v>
      </c>
      <c r="L330" s="273">
        <v>10</v>
      </c>
    </row>
    <row r="331" s="217" customFormat="1" spans="1:12">
      <c r="A331" s="331"/>
      <c r="B331" s="273" t="s">
        <v>1800</v>
      </c>
      <c r="C331" s="273" t="s">
        <v>2219</v>
      </c>
      <c r="D331" s="273" t="s">
        <v>1574</v>
      </c>
      <c r="E331" s="273" t="s">
        <v>1664</v>
      </c>
      <c r="F331" s="280">
        <v>44577</v>
      </c>
      <c r="G331" s="273">
        <v>1915</v>
      </c>
      <c r="H331" s="273">
        <v>2215</v>
      </c>
      <c r="I331" s="273" t="s">
        <v>2220</v>
      </c>
      <c r="J331" s="273">
        <v>750</v>
      </c>
      <c r="K331" s="273">
        <v>50</v>
      </c>
      <c r="L331" s="273">
        <v>10</v>
      </c>
    </row>
    <row r="332" s="217" customFormat="1" spans="1:12">
      <c r="A332" s="331"/>
      <c r="B332" s="273" t="s">
        <v>1999</v>
      </c>
      <c r="C332" s="273" t="s">
        <v>2221</v>
      </c>
      <c r="D332" s="273" t="s">
        <v>1574</v>
      </c>
      <c r="E332" s="273" t="s">
        <v>1682</v>
      </c>
      <c r="F332" s="280">
        <v>44577</v>
      </c>
      <c r="G332" s="273">
        <v>905</v>
      </c>
      <c r="H332" s="273">
        <v>1140</v>
      </c>
      <c r="I332" s="273" t="s">
        <v>2222</v>
      </c>
      <c r="J332" s="273">
        <v>830</v>
      </c>
      <c r="K332" s="273">
        <v>50</v>
      </c>
      <c r="L332" s="273">
        <v>10</v>
      </c>
    </row>
    <row r="333" s="217" customFormat="1" spans="1:12">
      <c r="A333" s="331"/>
      <c r="B333" s="273" t="s">
        <v>1596</v>
      </c>
      <c r="C333" s="273" t="s">
        <v>2223</v>
      </c>
      <c r="D333" s="273" t="s">
        <v>1574</v>
      </c>
      <c r="E333" s="273" t="s">
        <v>1796</v>
      </c>
      <c r="F333" s="280">
        <v>44578</v>
      </c>
      <c r="G333" s="273">
        <v>1700</v>
      </c>
      <c r="H333" s="273">
        <v>1930</v>
      </c>
      <c r="I333" s="273" t="s">
        <v>1945</v>
      </c>
      <c r="J333" s="273">
        <v>1500</v>
      </c>
      <c r="K333" s="273">
        <v>50</v>
      </c>
      <c r="L333" s="273">
        <v>10</v>
      </c>
    </row>
    <row r="334" s="217" customFormat="1" spans="1:12">
      <c r="A334" s="331"/>
      <c r="B334" s="273" t="s">
        <v>2163</v>
      </c>
      <c r="C334" s="273" t="s">
        <v>2224</v>
      </c>
      <c r="D334" s="273" t="s">
        <v>1574</v>
      </c>
      <c r="E334" s="273" t="s">
        <v>1995</v>
      </c>
      <c r="F334" s="280">
        <v>44577</v>
      </c>
      <c r="G334" s="273">
        <v>1815</v>
      </c>
      <c r="H334" s="273">
        <v>2155</v>
      </c>
      <c r="I334" s="273" t="s">
        <v>2035</v>
      </c>
      <c r="J334" s="273">
        <v>1120</v>
      </c>
      <c r="K334" s="273">
        <v>50</v>
      </c>
      <c r="L334" s="273">
        <v>10</v>
      </c>
    </row>
    <row r="335" s="217" customFormat="1" spans="1:12">
      <c r="A335" s="331"/>
      <c r="B335" s="273" t="s">
        <v>1966</v>
      </c>
      <c r="C335" s="273" t="s">
        <v>2225</v>
      </c>
      <c r="D335" s="273" t="s">
        <v>1574</v>
      </c>
      <c r="E335" s="273" t="s">
        <v>1771</v>
      </c>
      <c r="F335" s="280">
        <v>44577</v>
      </c>
      <c r="G335" s="273">
        <v>1835</v>
      </c>
      <c r="H335" s="273">
        <v>2030</v>
      </c>
      <c r="I335" s="273" t="s">
        <v>2226</v>
      </c>
      <c r="J335" s="273">
        <v>400</v>
      </c>
      <c r="K335" s="273">
        <v>50</v>
      </c>
      <c r="L335" s="273">
        <v>10</v>
      </c>
    </row>
    <row r="336" s="217" customFormat="1" spans="1:13">
      <c r="A336" s="331"/>
      <c r="B336" s="273" t="s">
        <v>2187</v>
      </c>
      <c r="C336" s="273" t="s">
        <v>2190</v>
      </c>
      <c r="D336" s="273" t="s">
        <v>1862</v>
      </c>
      <c r="E336" s="273"/>
      <c r="F336" s="273"/>
      <c r="G336" s="273"/>
      <c r="H336" s="273"/>
      <c r="I336" s="273"/>
      <c r="J336" s="273">
        <v>-400</v>
      </c>
      <c r="K336" s="273">
        <v>0</v>
      </c>
      <c r="L336" s="273">
        <v>5</v>
      </c>
      <c r="M336" s="217" t="s">
        <v>2032</v>
      </c>
    </row>
    <row r="337" s="217" customFormat="1" spans="1:13">
      <c r="A337" s="331"/>
      <c r="B337" s="273" t="s">
        <v>1800</v>
      </c>
      <c r="C337" s="273" t="s">
        <v>2148</v>
      </c>
      <c r="D337" s="273" t="s">
        <v>1862</v>
      </c>
      <c r="E337" s="273"/>
      <c r="F337" s="273"/>
      <c r="G337" s="273"/>
      <c r="H337" s="273"/>
      <c r="I337" s="273"/>
      <c r="J337" s="273">
        <v>-800</v>
      </c>
      <c r="K337" s="273">
        <v>0</v>
      </c>
      <c r="L337" s="273">
        <v>5</v>
      </c>
      <c r="M337" s="217" t="s">
        <v>2032</v>
      </c>
    </row>
    <row r="338" s="217" customFormat="1" spans="1:13">
      <c r="A338" s="331"/>
      <c r="B338" s="273" t="s">
        <v>1999</v>
      </c>
      <c r="C338" s="273" t="s">
        <v>2001</v>
      </c>
      <c r="D338" s="273" t="s">
        <v>1862</v>
      </c>
      <c r="E338" s="273"/>
      <c r="F338" s="273"/>
      <c r="G338" s="273"/>
      <c r="H338" s="273"/>
      <c r="I338" s="273"/>
      <c r="J338" s="273">
        <v>-400</v>
      </c>
      <c r="K338" s="273">
        <v>-50</v>
      </c>
      <c r="L338" s="273">
        <v>5</v>
      </c>
      <c r="M338" s="217" t="s">
        <v>2032</v>
      </c>
    </row>
    <row r="339" s="217" customFormat="1" spans="1:13">
      <c r="A339" s="331"/>
      <c r="B339" s="273" t="s">
        <v>1596</v>
      </c>
      <c r="C339" s="273" t="s">
        <v>1601</v>
      </c>
      <c r="D339" s="273" t="s">
        <v>1862</v>
      </c>
      <c r="E339" s="273"/>
      <c r="F339" s="273"/>
      <c r="G339" s="273"/>
      <c r="H339" s="273"/>
      <c r="I339" s="273"/>
      <c r="J339" s="273">
        <v>-700</v>
      </c>
      <c r="K339" s="273">
        <v>0</v>
      </c>
      <c r="L339" s="273">
        <v>5</v>
      </c>
      <c r="M339" s="217" t="s">
        <v>2032</v>
      </c>
    </row>
    <row r="340" s="217" customFormat="1" spans="1:13">
      <c r="A340" s="331"/>
      <c r="B340" s="273" t="s">
        <v>2163</v>
      </c>
      <c r="C340" s="273" t="s">
        <v>2164</v>
      </c>
      <c r="D340" s="273" t="s">
        <v>1862</v>
      </c>
      <c r="E340" s="273"/>
      <c r="F340" s="273"/>
      <c r="G340" s="273"/>
      <c r="H340" s="273"/>
      <c r="I340" s="273"/>
      <c r="J340" s="273">
        <v>-427</v>
      </c>
      <c r="K340" s="273">
        <v>0</v>
      </c>
      <c r="L340" s="273">
        <v>5</v>
      </c>
      <c r="M340" s="217" t="s">
        <v>2032</v>
      </c>
    </row>
    <row r="341" s="217" customFormat="1" spans="1:12">
      <c r="A341" s="332"/>
      <c r="B341" s="273" t="s">
        <v>1955</v>
      </c>
      <c r="C341" s="273" t="s">
        <v>2227</v>
      </c>
      <c r="D341" s="273" t="s">
        <v>1574</v>
      </c>
      <c r="E341" s="273" t="s">
        <v>1807</v>
      </c>
      <c r="F341" s="280">
        <v>44577</v>
      </c>
      <c r="G341" s="273">
        <v>1510</v>
      </c>
      <c r="H341" s="273">
        <v>1645</v>
      </c>
      <c r="I341" s="273" t="s">
        <v>2228</v>
      </c>
      <c r="J341" s="273">
        <v>850</v>
      </c>
      <c r="K341" s="273">
        <v>50</v>
      </c>
      <c r="L341" s="273">
        <v>10</v>
      </c>
    </row>
    <row r="342" s="217" customFormat="1" spans="2:14">
      <c r="B342" s="282"/>
      <c r="C342" s="282"/>
      <c r="D342" s="282"/>
      <c r="E342" s="282"/>
      <c r="F342" s="282"/>
      <c r="G342" s="282"/>
      <c r="H342" s="282"/>
      <c r="I342" s="282"/>
      <c r="J342" s="313">
        <f t="shared" ref="J342:L342" si="12">SUM(J329:J341)</f>
        <v>3103</v>
      </c>
      <c r="K342" s="313">
        <f t="shared" si="12"/>
        <v>570</v>
      </c>
      <c r="L342" s="313">
        <f t="shared" si="12"/>
        <v>100</v>
      </c>
      <c r="M342" s="293" t="s">
        <v>1737</v>
      </c>
      <c r="N342" s="293">
        <f>SUM(J342:L342)</f>
        <v>3773</v>
      </c>
    </row>
    <row r="343" s="217" customFormat="1" spans="1:12">
      <c r="A343" s="333">
        <v>44577</v>
      </c>
      <c r="B343" s="273" t="s">
        <v>1603</v>
      </c>
      <c r="C343" s="273" t="s">
        <v>2229</v>
      </c>
      <c r="D343" s="273" t="s">
        <v>1574</v>
      </c>
      <c r="E343" s="273" t="s">
        <v>1577</v>
      </c>
      <c r="F343" s="280">
        <v>44579</v>
      </c>
      <c r="G343" s="273">
        <v>1630</v>
      </c>
      <c r="H343" s="273">
        <v>1910</v>
      </c>
      <c r="I343" s="273" t="s">
        <v>1608</v>
      </c>
      <c r="J343" s="273">
        <v>330</v>
      </c>
      <c r="K343" s="273">
        <v>50</v>
      </c>
      <c r="L343" s="273">
        <v>10</v>
      </c>
    </row>
    <row r="344" s="217" customFormat="1" spans="1:13">
      <c r="A344" s="333"/>
      <c r="B344" s="273" t="s">
        <v>1680</v>
      </c>
      <c r="C344" s="273" t="s">
        <v>1684</v>
      </c>
      <c r="D344" s="273" t="s">
        <v>1862</v>
      </c>
      <c r="E344" s="273"/>
      <c r="F344" s="273"/>
      <c r="G344" s="273"/>
      <c r="H344" s="273"/>
      <c r="I344" s="273"/>
      <c r="J344" s="273">
        <v>-500</v>
      </c>
      <c r="K344" s="273">
        <v>-70</v>
      </c>
      <c r="L344" s="273">
        <v>5</v>
      </c>
      <c r="M344" s="217" t="s">
        <v>2032</v>
      </c>
    </row>
    <row r="345" s="217" customFormat="1" spans="1:13">
      <c r="A345" s="333"/>
      <c r="B345" s="273" t="s">
        <v>1603</v>
      </c>
      <c r="C345" s="273" t="s">
        <v>1607</v>
      </c>
      <c r="D345" s="273" t="s">
        <v>1862</v>
      </c>
      <c r="E345" s="273"/>
      <c r="F345" s="273"/>
      <c r="G345" s="273"/>
      <c r="H345" s="273"/>
      <c r="I345" s="273"/>
      <c r="J345" s="273">
        <v>-630</v>
      </c>
      <c r="K345" s="273">
        <v>-70</v>
      </c>
      <c r="L345" s="273">
        <v>5</v>
      </c>
      <c r="M345" s="217" t="s">
        <v>2032</v>
      </c>
    </row>
    <row r="346" s="217" customFormat="1" spans="1:13">
      <c r="A346" s="333"/>
      <c r="B346" s="273" t="s">
        <v>1805</v>
      </c>
      <c r="C346" s="273" t="s">
        <v>1809</v>
      </c>
      <c r="D346" s="273" t="s">
        <v>1862</v>
      </c>
      <c r="E346" s="273"/>
      <c r="F346" s="273"/>
      <c r="G346" s="273"/>
      <c r="H346" s="273"/>
      <c r="I346" s="273"/>
      <c r="J346" s="273">
        <v>-399</v>
      </c>
      <c r="K346" s="273">
        <v>-60</v>
      </c>
      <c r="L346" s="273">
        <v>5</v>
      </c>
      <c r="M346" s="217" t="s">
        <v>2032</v>
      </c>
    </row>
    <row r="347" s="217" customFormat="1" spans="1:12">
      <c r="A347" s="333"/>
      <c r="B347" s="273" t="s">
        <v>1680</v>
      </c>
      <c r="C347" s="273" t="s">
        <v>2230</v>
      </c>
      <c r="D347" s="273" t="s">
        <v>1574</v>
      </c>
      <c r="E347" s="273" t="s">
        <v>1682</v>
      </c>
      <c r="F347" s="280">
        <v>44577</v>
      </c>
      <c r="G347" s="312">
        <v>0.635416666666667</v>
      </c>
      <c r="H347" s="312">
        <v>0.732638888888889</v>
      </c>
      <c r="I347" s="273" t="s">
        <v>2127</v>
      </c>
      <c r="J347" s="273">
        <v>930</v>
      </c>
      <c r="K347" s="273">
        <v>50</v>
      </c>
      <c r="L347" s="273">
        <v>10</v>
      </c>
    </row>
    <row r="348" s="217" customFormat="1" spans="1:12">
      <c r="A348" s="333"/>
      <c r="B348" s="273" t="s">
        <v>2231</v>
      </c>
      <c r="C348" s="273" t="s">
        <v>2232</v>
      </c>
      <c r="D348" s="273" t="s">
        <v>1574</v>
      </c>
      <c r="E348" s="273" t="s">
        <v>1682</v>
      </c>
      <c r="F348" s="280">
        <v>44577</v>
      </c>
      <c r="G348" s="312">
        <v>0.635416666666667</v>
      </c>
      <c r="H348" s="312">
        <v>0.732638888888889</v>
      </c>
      <c r="I348" s="273" t="s">
        <v>2127</v>
      </c>
      <c r="J348" s="273">
        <v>930</v>
      </c>
      <c r="K348" s="273">
        <v>50</v>
      </c>
      <c r="L348" s="273">
        <v>10</v>
      </c>
    </row>
    <row r="349" s="217" customFormat="1" spans="1:12">
      <c r="A349" s="333"/>
      <c r="B349" s="273" t="s">
        <v>2182</v>
      </c>
      <c r="C349" s="273" t="s">
        <v>2233</v>
      </c>
      <c r="D349" s="273" t="s">
        <v>1599</v>
      </c>
      <c r="E349" s="273" t="s">
        <v>2180</v>
      </c>
      <c r="F349" s="280">
        <v>44578</v>
      </c>
      <c r="G349" s="312">
        <v>0.541666666666667</v>
      </c>
      <c r="H349" s="312">
        <v>0.715277777777778</v>
      </c>
      <c r="I349" s="273" t="s">
        <v>2200</v>
      </c>
      <c r="J349" s="273">
        <v>1060</v>
      </c>
      <c r="K349" s="273">
        <v>0</v>
      </c>
      <c r="L349" s="273">
        <v>10</v>
      </c>
    </row>
    <row r="350" s="217" customFormat="1" spans="2:14">
      <c r="B350" s="282"/>
      <c r="C350" s="282"/>
      <c r="D350" s="282"/>
      <c r="E350" s="282"/>
      <c r="F350" s="282"/>
      <c r="G350" s="282"/>
      <c r="H350" s="282"/>
      <c r="I350" s="282"/>
      <c r="J350" s="313">
        <f t="shared" ref="J350:L350" si="13">SUM(J343:J349)</f>
        <v>1721</v>
      </c>
      <c r="K350" s="313">
        <f t="shared" si="13"/>
        <v>-50</v>
      </c>
      <c r="L350" s="313">
        <f t="shared" si="13"/>
        <v>55</v>
      </c>
      <c r="M350" s="293" t="s">
        <v>1737</v>
      </c>
      <c r="N350" s="293">
        <f>SUM(J350:L350)</f>
        <v>1726</v>
      </c>
    </row>
    <row r="351" s="217" customFormat="1" spans="1:13">
      <c r="A351" s="333">
        <v>44579</v>
      </c>
      <c r="B351" s="273" t="s">
        <v>1725</v>
      </c>
      <c r="C351" s="273" t="s">
        <v>1858</v>
      </c>
      <c r="D351" s="273" t="s">
        <v>1574</v>
      </c>
      <c r="E351" s="273" t="s">
        <v>1707</v>
      </c>
      <c r="F351" s="280"/>
      <c r="G351" s="312"/>
      <c r="H351" s="312"/>
      <c r="I351" s="273"/>
      <c r="J351" s="273">
        <v>-570</v>
      </c>
      <c r="K351" s="273">
        <v>0</v>
      </c>
      <c r="L351" s="273">
        <v>5</v>
      </c>
      <c r="M351" s="217" t="s">
        <v>2032</v>
      </c>
    </row>
    <row r="352" s="217" customFormat="1" spans="1:13">
      <c r="A352" s="333"/>
      <c r="B352" s="273" t="s">
        <v>1966</v>
      </c>
      <c r="C352" s="273" t="s">
        <v>1970</v>
      </c>
      <c r="D352" s="273" t="s">
        <v>1599</v>
      </c>
      <c r="E352" s="273" t="s">
        <v>1771</v>
      </c>
      <c r="F352" s="280"/>
      <c r="G352" s="312"/>
      <c r="H352" s="312"/>
      <c r="I352" s="273"/>
      <c r="J352" s="273">
        <v>-420</v>
      </c>
      <c r="K352" s="273">
        <v>0</v>
      </c>
      <c r="L352" s="273">
        <v>5</v>
      </c>
      <c r="M352" s="217" t="s">
        <v>2032</v>
      </c>
    </row>
    <row r="353" s="217" customFormat="1" spans="1:13">
      <c r="A353" s="333"/>
      <c r="B353" s="273" t="s">
        <v>2182</v>
      </c>
      <c r="C353" s="273" t="s">
        <v>2201</v>
      </c>
      <c r="D353" s="273" t="s">
        <v>1599</v>
      </c>
      <c r="E353" s="273" t="s">
        <v>2180</v>
      </c>
      <c r="F353" s="280"/>
      <c r="G353" s="312"/>
      <c r="H353" s="312"/>
      <c r="I353" s="273"/>
      <c r="J353" s="273">
        <v>-555</v>
      </c>
      <c r="K353" s="273">
        <v>0</v>
      </c>
      <c r="L353" s="273">
        <v>5</v>
      </c>
      <c r="M353" s="217" t="s">
        <v>2032</v>
      </c>
    </row>
    <row r="354" s="217" customFormat="1" spans="2:14">
      <c r="B354" s="282"/>
      <c r="C354" s="282"/>
      <c r="D354" s="282"/>
      <c r="E354" s="282"/>
      <c r="F354" s="282"/>
      <c r="G354" s="282"/>
      <c r="H354" s="282"/>
      <c r="I354" s="282"/>
      <c r="J354" s="293">
        <f t="shared" ref="J354:L354" si="14">SUM(J351:J353)</f>
        <v>-1545</v>
      </c>
      <c r="K354" s="293">
        <f t="shared" si="14"/>
        <v>0</v>
      </c>
      <c r="L354" s="293">
        <f t="shared" si="14"/>
        <v>15</v>
      </c>
      <c r="M354" s="293" t="s">
        <v>1737</v>
      </c>
      <c r="N354" s="293">
        <f>SUM(J354:L354)</f>
        <v>-1530</v>
      </c>
    </row>
  </sheetData>
  <mergeCells count="16">
    <mergeCell ref="A4:A64"/>
    <mergeCell ref="A66:A79"/>
    <mergeCell ref="A81:A119"/>
    <mergeCell ref="A121:A165"/>
    <mergeCell ref="A167:A195"/>
    <mergeCell ref="A197:A204"/>
    <mergeCell ref="A206:A226"/>
    <mergeCell ref="A228:A255"/>
    <mergeCell ref="A257:A284"/>
    <mergeCell ref="A286:A310"/>
    <mergeCell ref="A312:A317"/>
    <mergeCell ref="A321:A327"/>
    <mergeCell ref="A329:A341"/>
    <mergeCell ref="A343:A349"/>
    <mergeCell ref="A351:A353"/>
    <mergeCell ref="A1:E2"/>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60"/>
  <sheetViews>
    <sheetView workbookViewId="0">
      <selection activeCell="O1" sqref="O$1:O$1048576"/>
    </sheetView>
  </sheetViews>
  <sheetFormatPr defaultColWidth="6.88392857142857" defaultRowHeight="12.4"/>
  <cols>
    <col min="1" max="1" width="7" style="282"/>
    <col min="2" max="2" width="6.88392857142857" style="282"/>
    <col min="3" max="3" width="16.6607142857143" style="282" customWidth="1"/>
    <col min="4" max="4" width="8.25892857142857" style="282" customWidth="1"/>
    <col min="5" max="8" width="6.88392857142857" style="282"/>
    <col min="9" max="9" width="9.4375" style="282" customWidth="1"/>
    <col min="10" max="16383" width="6.88392857142857" style="282"/>
    <col min="16384" max="16384" width="6.88392857142857" style="284"/>
  </cols>
  <sheetData>
    <row r="1" ht="34" customHeight="1" spans="1:1">
      <c r="A1" s="282" t="s">
        <v>2234</v>
      </c>
    </row>
    <row r="2" s="282" customFormat="1" spans="1:12">
      <c r="A2" s="273" t="s">
        <v>1560</v>
      </c>
      <c r="B2" s="273" t="s">
        <v>1561</v>
      </c>
      <c r="C2" s="273" t="s">
        <v>1562</v>
      </c>
      <c r="D2" s="273" t="s">
        <v>1563</v>
      </c>
      <c r="E2" s="273" t="s">
        <v>1564</v>
      </c>
      <c r="F2" s="273" t="s">
        <v>1560</v>
      </c>
      <c r="G2" s="273" t="s">
        <v>1565</v>
      </c>
      <c r="H2" s="273" t="s">
        <v>1566</v>
      </c>
      <c r="I2" s="273" t="s">
        <v>1567</v>
      </c>
      <c r="J2" s="273" t="s">
        <v>1568</v>
      </c>
      <c r="K2" s="273" t="s">
        <v>1569</v>
      </c>
      <c r="L2" s="273" t="s">
        <v>1570</v>
      </c>
    </row>
    <row r="3" s="282" customFormat="1" spans="1:12">
      <c r="A3" s="310">
        <v>44567</v>
      </c>
      <c r="B3" s="273" t="s">
        <v>2235</v>
      </c>
      <c r="C3" s="273" t="s">
        <v>2236</v>
      </c>
      <c r="D3" s="273" t="s">
        <v>1664</v>
      </c>
      <c r="E3" s="273" t="s">
        <v>1574</v>
      </c>
      <c r="F3" s="280">
        <v>44571</v>
      </c>
      <c r="G3" s="273">
        <v>1445</v>
      </c>
      <c r="H3" s="273">
        <v>1810</v>
      </c>
      <c r="I3" s="273" t="s">
        <v>1665</v>
      </c>
      <c r="J3" s="273">
        <v>640</v>
      </c>
      <c r="K3" s="273">
        <v>50</v>
      </c>
      <c r="L3" s="273">
        <v>10</v>
      </c>
    </row>
    <row r="4" s="282" customFormat="1" spans="1:12">
      <c r="A4" s="304"/>
      <c r="B4" s="273" t="s">
        <v>2235</v>
      </c>
      <c r="C4" s="273" t="s">
        <v>2237</v>
      </c>
      <c r="D4" s="273" t="s">
        <v>1574</v>
      </c>
      <c r="E4" s="273" t="s">
        <v>1664</v>
      </c>
      <c r="F4" s="280">
        <v>44577</v>
      </c>
      <c r="G4" s="273">
        <v>1255</v>
      </c>
      <c r="H4" s="273">
        <v>1545</v>
      </c>
      <c r="I4" s="273" t="s">
        <v>1667</v>
      </c>
      <c r="J4" s="273">
        <v>850</v>
      </c>
      <c r="K4" s="273">
        <v>50</v>
      </c>
      <c r="L4" s="273">
        <v>10</v>
      </c>
    </row>
    <row r="5" s="282" customFormat="1" spans="1:12">
      <c r="A5" s="304"/>
      <c r="B5" s="273" t="s">
        <v>2238</v>
      </c>
      <c r="C5" s="273" t="s">
        <v>2239</v>
      </c>
      <c r="D5" s="273" t="s">
        <v>1664</v>
      </c>
      <c r="E5" s="273" t="s">
        <v>1574</v>
      </c>
      <c r="F5" s="280">
        <v>44571</v>
      </c>
      <c r="G5" s="273">
        <v>1445</v>
      </c>
      <c r="H5" s="273">
        <v>1810</v>
      </c>
      <c r="I5" s="273" t="s">
        <v>1665</v>
      </c>
      <c r="J5" s="273">
        <v>640</v>
      </c>
      <c r="K5" s="273">
        <v>50</v>
      </c>
      <c r="L5" s="273">
        <v>10</v>
      </c>
    </row>
    <row r="6" s="282" customFormat="1" spans="1:12">
      <c r="A6" s="304"/>
      <c r="B6" s="273" t="s">
        <v>2238</v>
      </c>
      <c r="C6" s="273" t="s">
        <v>2240</v>
      </c>
      <c r="D6" s="273" t="s">
        <v>1574</v>
      </c>
      <c r="E6" s="273" t="s">
        <v>1664</v>
      </c>
      <c r="F6" s="280">
        <v>44577</v>
      </c>
      <c r="G6" s="273">
        <v>1255</v>
      </c>
      <c r="H6" s="273">
        <v>1545</v>
      </c>
      <c r="I6" s="273" t="s">
        <v>1667</v>
      </c>
      <c r="J6" s="273">
        <v>850</v>
      </c>
      <c r="K6" s="273">
        <v>50</v>
      </c>
      <c r="L6" s="273">
        <v>10</v>
      </c>
    </row>
    <row r="7" s="282" customFormat="1" spans="1:12">
      <c r="A7" s="304"/>
      <c r="B7" s="273" t="s">
        <v>2241</v>
      </c>
      <c r="C7" s="273" t="s">
        <v>2242</v>
      </c>
      <c r="D7" s="273" t="s">
        <v>1648</v>
      </c>
      <c r="E7" s="273" t="s">
        <v>1574</v>
      </c>
      <c r="F7" s="280">
        <v>44570</v>
      </c>
      <c r="G7" s="312">
        <v>0.447916666666667</v>
      </c>
      <c r="H7" s="312">
        <v>0.552083333333333</v>
      </c>
      <c r="I7" s="273" t="s">
        <v>1885</v>
      </c>
      <c r="J7" s="273">
        <v>1270</v>
      </c>
      <c r="K7" s="273">
        <v>50</v>
      </c>
      <c r="L7" s="273">
        <v>10</v>
      </c>
    </row>
    <row r="8" s="282" customFormat="1" spans="1:12">
      <c r="A8" s="304"/>
      <c r="B8" s="273" t="s">
        <v>2241</v>
      </c>
      <c r="C8" s="273" t="s">
        <v>2243</v>
      </c>
      <c r="D8" s="273" t="s">
        <v>1574</v>
      </c>
      <c r="E8" s="273" t="s">
        <v>1648</v>
      </c>
      <c r="F8" s="280">
        <v>44577</v>
      </c>
      <c r="G8" s="273">
        <v>1330</v>
      </c>
      <c r="H8" s="273">
        <v>1550</v>
      </c>
      <c r="I8" s="273" t="s">
        <v>1887</v>
      </c>
      <c r="J8" s="273">
        <v>350</v>
      </c>
      <c r="K8" s="273">
        <v>50</v>
      </c>
      <c r="L8" s="273">
        <v>10</v>
      </c>
    </row>
    <row r="9" s="282" customFormat="1" spans="1:12">
      <c r="A9" s="304"/>
      <c r="B9" s="273" t="s">
        <v>2244</v>
      </c>
      <c r="C9" s="273" t="s">
        <v>2245</v>
      </c>
      <c r="D9" s="273" t="s">
        <v>1648</v>
      </c>
      <c r="E9" s="273" t="s">
        <v>1574</v>
      </c>
      <c r="F9" s="280">
        <v>44570</v>
      </c>
      <c r="G9" s="312">
        <v>0.447916666666667</v>
      </c>
      <c r="H9" s="312">
        <v>0.552083333333333</v>
      </c>
      <c r="I9" s="273" t="s">
        <v>1885</v>
      </c>
      <c r="J9" s="273">
        <v>1270</v>
      </c>
      <c r="K9" s="273">
        <v>50</v>
      </c>
      <c r="L9" s="273">
        <v>10</v>
      </c>
    </row>
    <row r="10" s="282" customFormat="1" spans="1:12">
      <c r="A10" s="304"/>
      <c r="B10" s="273" t="s">
        <v>2244</v>
      </c>
      <c r="C10" s="273" t="s">
        <v>2246</v>
      </c>
      <c r="D10" s="273" t="s">
        <v>1574</v>
      </c>
      <c r="E10" s="273" t="s">
        <v>1648</v>
      </c>
      <c r="F10" s="280">
        <v>44577</v>
      </c>
      <c r="G10" s="273">
        <v>1330</v>
      </c>
      <c r="H10" s="273">
        <v>1550</v>
      </c>
      <c r="I10" s="273" t="s">
        <v>1887</v>
      </c>
      <c r="J10" s="273">
        <v>350</v>
      </c>
      <c r="K10" s="273">
        <v>50</v>
      </c>
      <c r="L10" s="273">
        <v>10</v>
      </c>
    </row>
    <row r="11" s="282" customFormat="1" spans="1:12">
      <c r="A11" s="304"/>
      <c r="B11" s="273" t="s">
        <v>2247</v>
      </c>
      <c r="C11" s="273" t="s">
        <v>2248</v>
      </c>
      <c r="D11" s="273" t="s">
        <v>1648</v>
      </c>
      <c r="E11" s="273" t="s">
        <v>1574</v>
      </c>
      <c r="F11" s="280">
        <v>44570</v>
      </c>
      <c r="G11" s="273">
        <v>1225</v>
      </c>
      <c r="H11" s="273">
        <v>1510</v>
      </c>
      <c r="I11" s="273" t="s">
        <v>1910</v>
      </c>
      <c r="J11" s="273">
        <v>940</v>
      </c>
      <c r="K11" s="273">
        <v>50</v>
      </c>
      <c r="L11" s="273">
        <v>10</v>
      </c>
    </row>
    <row r="12" s="282" customFormat="1" spans="1:12">
      <c r="A12" s="304"/>
      <c r="B12" s="273" t="s">
        <v>2247</v>
      </c>
      <c r="C12" s="273" t="s">
        <v>2249</v>
      </c>
      <c r="D12" s="273" t="s">
        <v>1574</v>
      </c>
      <c r="E12" s="273" t="s">
        <v>1648</v>
      </c>
      <c r="F12" s="280">
        <v>44577</v>
      </c>
      <c r="G12" s="273">
        <v>1315</v>
      </c>
      <c r="H12" s="273">
        <v>1600</v>
      </c>
      <c r="I12" s="282" t="s">
        <v>1912</v>
      </c>
      <c r="J12" s="273">
        <v>300</v>
      </c>
      <c r="K12" s="273">
        <v>50</v>
      </c>
      <c r="L12" s="273">
        <v>10</v>
      </c>
    </row>
    <row r="13" s="282" customFormat="1" spans="1:12">
      <c r="A13" s="304"/>
      <c r="B13" s="273" t="s">
        <v>2250</v>
      </c>
      <c r="C13" s="273" t="s">
        <v>2251</v>
      </c>
      <c r="D13" s="273" t="s">
        <v>1577</v>
      </c>
      <c r="E13" s="273" t="s">
        <v>1574</v>
      </c>
      <c r="F13" s="280">
        <v>44570</v>
      </c>
      <c r="G13" s="273">
        <v>830</v>
      </c>
      <c r="H13" s="273">
        <v>1145</v>
      </c>
      <c r="I13" s="273" t="s">
        <v>1698</v>
      </c>
      <c r="J13" s="273">
        <v>1540</v>
      </c>
      <c r="K13" s="273">
        <v>50</v>
      </c>
      <c r="L13" s="273">
        <v>10</v>
      </c>
    </row>
    <row r="14" s="282" customFormat="1" spans="1:12">
      <c r="A14" s="304"/>
      <c r="B14" s="273" t="s">
        <v>2250</v>
      </c>
      <c r="C14" s="273" t="s">
        <v>2252</v>
      </c>
      <c r="D14" s="273" t="s">
        <v>1574</v>
      </c>
      <c r="E14" s="273" t="s">
        <v>1577</v>
      </c>
      <c r="F14" s="280">
        <v>44577</v>
      </c>
      <c r="G14" s="273">
        <v>1200</v>
      </c>
      <c r="H14" s="273">
        <v>1455</v>
      </c>
      <c r="I14" s="273" t="s">
        <v>1700</v>
      </c>
      <c r="J14" s="273">
        <v>800</v>
      </c>
      <c r="K14" s="273">
        <v>50</v>
      </c>
      <c r="L14" s="273">
        <v>10</v>
      </c>
    </row>
    <row r="15" s="282" customFormat="1" spans="1:12">
      <c r="A15" s="304"/>
      <c r="B15" s="273" t="s">
        <v>2253</v>
      </c>
      <c r="C15" s="273" t="s">
        <v>2254</v>
      </c>
      <c r="D15" s="273" t="s">
        <v>1915</v>
      </c>
      <c r="E15" s="273" t="s">
        <v>1574</v>
      </c>
      <c r="F15" s="280">
        <v>44572</v>
      </c>
      <c r="G15" s="273">
        <v>1325</v>
      </c>
      <c r="H15" s="273">
        <v>1650</v>
      </c>
      <c r="I15" s="273" t="s">
        <v>1916</v>
      </c>
      <c r="J15" s="273">
        <v>1140</v>
      </c>
      <c r="K15" s="273">
        <v>50</v>
      </c>
      <c r="L15" s="273">
        <v>10</v>
      </c>
    </row>
    <row r="16" s="282" customFormat="1" spans="1:12">
      <c r="A16" s="304"/>
      <c r="B16" s="273" t="s">
        <v>2253</v>
      </c>
      <c r="C16" s="273" t="s">
        <v>2255</v>
      </c>
      <c r="D16" s="273" t="s">
        <v>1599</v>
      </c>
      <c r="E16" s="273" t="s">
        <v>1915</v>
      </c>
      <c r="F16" s="280">
        <v>44577</v>
      </c>
      <c r="G16" s="312">
        <v>0.503472222222222</v>
      </c>
      <c r="H16" s="312">
        <v>0.618055555555556</v>
      </c>
      <c r="I16" s="273" t="s">
        <v>1918</v>
      </c>
      <c r="J16" s="273">
        <v>1100</v>
      </c>
      <c r="K16" s="273">
        <v>50</v>
      </c>
      <c r="L16" s="273">
        <v>10</v>
      </c>
    </row>
    <row r="17" s="282" customFormat="1" spans="1:12">
      <c r="A17" s="304"/>
      <c r="B17" s="273" t="s">
        <v>2256</v>
      </c>
      <c r="C17" s="273" t="s">
        <v>2257</v>
      </c>
      <c r="D17" s="273" t="s">
        <v>1796</v>
      </c>
      <c r="E17" s="273" t="s">
        <v>1574</v>
      </c>
      <c r="F17" s="280">
        <v>44573</v>
      </c>
      <c r="G17" s="273">
        <v>1200</v>
      </c>
      <c r="H17" s="273">
        <v>1535</v>
      </c>
      <c r="I17" s="273" t="s">
        <v>1987</v>
      </c>
      <c r="J17" s="273">
        <v>1260</v>
      </c>
      <c r="K17" s="273">
        <v>50</v>
      </c>
      <c r="L17" s="273">
        <v>10</v>
      </c>
    </row>
    <row r="18" s="282" customFormat="1" spans="1:12">
      <c r="A18" s="304"/>
      <c r="B18" s="273" t="s">
        <v>2256</v>
      </c>
      <c r="C18" s="273" t="s">
        <v>2258</v>
      </c>
      <c r="D18" s="273" t="s">
        <v>1574</v>
      </c>
      <c r="E18" s="273" t="s">
        <v>1796</v>
      </c>
      <c r="F18" s="280">
        <v>44577</v>
      </c>
      <c r="G18" s="273">
        <v>1530</v>
      </c>
      <c r="H18" s="273">
        <v>1810</v>
      </c>
      <c r="I18" s="273" t="s">
        <v>1799</v>
      </c>
      <c r="J18" s="273">
        <v>1000</v>
      </c>
      <c r="K18" s="273">
        <v>50</v>
      </c>
      <c r="L18" s="273">
        <v>10</v>
      </c>
    </row>
    <row r="19" s="282" customFormat="1" spans="1:12">
      <c r="A19" s="304"/>
      <c r="B19" s="273" t="s">
        <v>2259</v>
      </c>
      <c r="C19" s="273" t="s">
        <v>2260</v>
      </c>
      <c r="D19" s="273" t="s">
        <v>1577</v>
      </c>
      <c r="E19" s="273" t="s">
        <v>1574</v>
      </c>
      <c r="F19" s="280">
        <v>44571</v>
      </c>
      <c r="G19" s="273">
        <v>1555</v>
      </c>
      <c r="H19" s="273">
        <v>1905</v>
      </c>
      <c r="I19" s="273" t="s">
        <v>1606</v>
      </c>
      <c r="J19" s="273">
        <v>720</v>
      </c>
      <c r="K19" s="273">
        <v>50</v>
      </c>
      <c r="L19" s="273">
        <v>10</v>
      </c>
    </row>
    <row r="20" s="282" customFormat="1" spans="1:12">
      <c r="A20" s="304"/>
      <c r="B20" s="273" t="s">
        <v>2259</v>
      </c>
      <c r="C20" s="273" t="s">
        <v>2261</v>
      </c>
      <c r="D20" s="273" t="s">
        <v>1574</v>
      </c>
      <c r="E20" s="273" t="s">
        <v>1577</v>
      </c>
      <c r="F20" s="280">
        <v>44577</v>
      </c>
      <c r="G20" s="273">
        <v>1635</v>
      </c>
      <c r="H20" s="273">
        <v>1910</v>
      </c>
      <c r="I20" s="273" t="s">
        <v>1608</v>
      </c>
      <c r="J20" s="273">
        <v>500</v>
      </c>
      <c r="K20" s="273">
        <v>50</v>
      </c>
      <c r="L20" s="273">
        <v>10</v>
      </c>
    </row>
    <row r="21" s="282" customFormat="1" spans="1:12">
      <c r="A21" s="304"/>
      <c r="B21" s="273" t="s">
        <v>2262</v>
      </c>
      <c r="C21" s="273" t="s">
        <v>2263</v>
      </c>
      <c r="D21" s="273" t="s">
        <v>1577</v>
      </c>
      <c r="E21" s="273" t="s">
        <v>1574</v>
      </c>
      <c r="F21" s="280">
        <v>44571</v>
      </c>
      <c r="G21" s="273">
        <v>1555</v>
      </c>
      <c r="H21" s="273">
        <v>1905</v>
      </c>
      <c r="I21" s="273" t="s">
        <v>1606</v>
      </c>
      <c r="J21" s="273">
        <v>720</v>
      </c>
      <c r="K21" s="273">
        <v>50</v>
      </c>
      <c r="L21" s="273">
        <v>10</v>
      </c>
    </row>
    <row r="22" s="282" customFormat="1" spans="1:12">
      <c r="A22" s="304"/>
      <c r="B22" s="273" t="s">
        <v>2262</v>
      </c>
      <c r="C22" s="273" t="s">
        <v>2264</v>
      </c>
      <c r="D22" s="273" t="s">
        <v>1574</v>
      </c>
      <c r="E22" s="273" t="s">
        <v>1577</v>
      </c>
      <c r="F22" s="280">
        <v>44577</v>
      </c>
      <c r="G22" s="273">
        <v>1635</v>
      </c>
      <c r="H22" s="273">
        <v>1910</v>
      </c>
      <c r="I22" s="273" t="s">
        <v>1608</v>
      </c>
      <c r="J22" s="273">
        <v>500</v>
      </c>
      <c r="K22" s="273">
        <v>50</v>
      </c>
      <c r="L22" s="273">
        <v>10</v>
      </c>
    </row>
    <row r="23" s="282" customFormat="1" spans="1:12">
      <c r="A23" s="304"/>
      <c r="B23" s="273" t="s">
        <v>2265</v>
      </c>
      <c r="C23" s="273" t="s">
        <v>2266</v>
      </c>
      <c r="D23" s="273" t="s">
        <v>1577</v>
      </c>
      <c r="E23" s="273" t="s">
        <v>1574</v>
      </c>
      <c r="F23" s="280">
        <v>44573</v>
      </c>
      <c r="G23" s="273">
        <v>730</v>
      </c>
      <c r="H23" s="273">
        <v>1045</v>
      </c>
      <c r="I23" s="273" t="s">
        <v>1636</v>
      </c>
      <c r="J23" s="273">
        <v>700</v>
      </c>
      <c r="K23" s="273">
        <v>50</v>
      </c>
      <c r="L23" s="273">
        <v>10</v>
      </c>
    </row>
    <row r="24" s="282" customFormat="1" spans="1:12">
      <c r="A24" s="304"/>
      <c r="B24" s="273" t="s">
        <v>2265</v>
      </c>
      <c r="C24" s="273" t="s">
        <v>2267</v>
      </c>
      <c r="D24" s="273" t="s">
        <v>1574</v>
      </c>
      <c r="E24" s="273" t="s">
        <v>1577</v>
      </c>
      <c r="F24" s="280">
        <v>44577</v>
      </c>
      <c r="G24" s="273">
        <v>1135</v>
      </c>
      <c r="H24" s="273">
        <v>1425</v>
      </c>
      <c r="I24" s="273" t="s">
        <v>1782</v>
      </c>
      <c r="J24" s="273">
        <v>880</v>
      </c>
      <c r="K24" s="273">
        <v>50</v>
      </c>
      <c r="L24" s="273">
        <v>10</v>
      </c>
    </row>
    <row r="25" s="282" customFormat="1" spans="1:12">
      <c r="A25" s="304"/>
      <c r="B25" s="273" t="s">
        <v>2268</v>
      </c>
      <c r="C25" s="273" t="s">
        <v>2269</v>
      </c>
      <c r="D25" s="273" t="s">
        <v>1577</v>
      </c>
      <c r="E25" s="273" t="s">
        <v>1574</v>
      </c>
      <c r="F25" s="280">
        <v>44573</v>
      </c>
      <c r="G25" s="273">
        <v>730</v>
      </c>
      <c r="H25" s="273">
        <v>1045</v>
      </c>
      <c r="I25" s="273" t="s">
        <v>1636</v>
      </c>
      <c r="J25" s="273">
        <v>700</v>
      </c>
      <c r="K25" s="273">
        <v>50</v>
      </c>
      <c r="L25" s="273">
        <v>10</v>
      </c>
    </row>
    <row r="26" s="282" customFormat="1" spans="1:12">
      <c r="A26" s="304"/>
      <c r="B26" s="273" t="s">
        <v>2268</v>
      </c>
      <c r="C26" s="273" t="s">
        <v>2270</v>
      </c>
      <c r="D26" s="273" t="s">
        <v>1574</v>
      </c>
      <c r="E26" s="273" t="s">
        <v>1577</v>
      </c>
      <c r="F26" s="280">
        <v>44577</v>
      </c>
      <c r="G26" s="273">
        <v>1135</v>
      </c>
      <c r="H26" s="273">
        <v>1425</v>
      </c>
      <c r="I26" s="273" t="s">
        <v>1782</v>
      </c>
      <c r="J26" s="273">
        <v>880</v>
      </c>
      <c r="K26" s="273">
        <v>50</v>
      </c>
      <c r="L26" s="273">
        <v>10</v>
      </c>
    </row>
    <row r="27" s="282" customFormat="1" spans="1:12">
      <c r="A27" s="304"/>
      <c r="B27" s="273" t="s">
        <v>2271</v>
      </c>
      <c r="C27" s="273" t="s">
        <v>2272</v>
      </c>
      <c r="D27" s="273" t="s">
        <v>1577</v>
      </c>
      <c r="E27" s="273" t="s">
        <v>1574</v>
      </c>
      <c r="F27" s="280">
        <v>44574</v>
      </c>
      <c r="G27" s="273">
        <v>1730</v>
      </c>
      <c r="H27" s="273">
        <v>2045</v>
      </c>
      <c r="I27" s="273" t="s">
        <v>1903</v>
      </c>
      <c r="J27" s="273">
        <v>850</v>
      </c>
      <c r="K27" s="273">
        <v>50</v>
      </c>
      <c r="L27" s="273">
        <v>10</v>
      </c>
    </row>
    <row r="28" s="282" customFormat="1" spans="1:12">
      <c r="A28" s="304"/>
      <c r="B28" s="273" t="s">
        <v>2271</v>
      </c>
      <c r="C28" s="273" t="s">
        <v>2273</v>
      </c>
      <c r="D28" s="273" t="s">
        <v>1574</v>
      </c>
      <c r="E28" s="273" t="s">
        <v>1577</v>
      </c>
      <c r="F28" s="280">
        <v>44577</v>
      </c>
      <c r="G28" s="273">
        <v>1300</v>
      </c>
      <c r="H28" s="273">
        <v>1600</v>
      </c>
      <c r="I28" s="273" t="s">
        <v>1766</v>
      </c>
      <c r="J28" s="273">
        <v>800</v>
      </c>
      <c r="K28" s="273">
        <v>50</v>
      </c>
      <c r="L28" s="273">
        <v>10</v>
      </c>
    </row>
    <row r="29" s="282" customFormat="1" spans="1:12">
      <c r="A29" s="304"/>
      <c r="B29" s="273" t="s">
        <v>2274</v>
      </c>
      <c r="C29" s="273" t="s">
        <v>2275</v>
      </c>
      <c r="D29" s="273" t="s">
        <v>1577</v>
      </c>
      <c r="E29" s="273" t="s">
        <v>1574</v>
      </c>
      <c r="F29" s="280">
        <v>44574</v>
      </c>
      <c r="G29" s="273">
        <v>1930</v>
      </c>
      <c r="H29" s="273">
        <v>2255</v>
      </c>
      <c r="I29" s="273" t="s">
        <v>1654</v>
      </c>
      <c r="J29" s="273">
        <v>700</v>
      </c>
      <c r="K29" s="273">
        <v>50</v>
      </c>
      <c r="L29" s="273">
        <v>10</v>
      </c>
    </row>
    <row r="30" s="282" customFormat="1" spans="1:12">
      <c r="A30" s="304"/>
      <c r="B30" s="273" t="s">
        <v>2274</v>
      </c>
      <c r="C30" s="273" t="s">
        <v>2276</v>
      </c>
      <c r="D30" s="273" t="s">
        <v>1574</v>
      </c>
      <c r="E30" s="273" t="s">
        <v>1577</v>
      </c>
      <c r="F30" s="280">
        <v>44577</v>
      </c>
      <c r="G30" s="273">
        <v>1430</v>
      </c>
      <c r="H30" s="273">
        <v>1725</v>
      </c>
      <c r="I30" s="273" t="s">
        <v>1583</v>
      </c>
      <c r="J30" s="273">
        <v>800</v>
      </c>
      <c r="K30" s="273">
        <v>50</v>
      </c>
      <c r="L30" s="273">
        <v>10</v>
      </c>
    </row>
    <row r="31" s="282" customFormat="1" spans="1:12">
      <c r="A31" s="304"/>
      <c r="B31" s="273" t="s">
        <v>2277</v>
      </c>
      <c r="C31" s="273" t="s">
        <v>2278</v>
      </c>
      <c r="D31" s="273" t="s">
        <v>1577</v>
      </c>
      <c r="E31" s="273" t="s">
        <v>1574</v>
      </c>
      <c r="F31" s="280">
        <v>44574</v>
      </c>
      <c r="G31" s="273">
        <v>1930</v>
      </c>
      <c r="H31" s="273">
        <v>2255</v>
      </c>
      <c r="I31" s="273" t="s">
        <v>1654</v>
      </c>
      <c r="J31" s="273">
        <v>700</v>
      </c>
      <c r="K31" s="273">
        <v>50</v>
      </c>
      <c r="L31" s="273">
        <v>10</v>
      </c>
    </row>
    <row r="32" s="282" customFormat="1" spans="1:12">
      <c r="A32" s="311"/>
      <c r="B32" s="273" t="s">
        <v>2277</v>
      </c>
      <c r="C32" s="273" t="s">
        <v>2279</v>
      </c>
      <c r="D32" s="273" t="s">
        <v>1574</v>
      </c>
      <c r="E32" s="273" t="s">
        <v>1577</v>
      </c>
      <c r="F32" s="280">
        <v>44577</v>
      </c>
      <c r="G32" s="273">
        <v>1430</v>
      </c>
      <c r="H32" s="273">
        <v>1725</v>
      </c>
      <c r="I32" s="273" t="s">
        <v>1583</v>
      </c>
      <c r="J32" s="273">
        <v>800</v>
      </c>
      <c r="K32" s="273">
        <v>50</v>
      </c>
      <c r="L32" s="305">
        <v>10</v>
      </c>
    </row>
    <row r="33" s="282" customFormat="1" spans="10:14">
      <c r="J33" s="293">
        <f t="shared" ref="J33:L33" si="0">SUM(J3:J32)</f>
        <v>24550</v>
      </c>
      <c r="K33" s="293">
        <f t="shared" si="0"/>
        <v>1500</v>
      </c>
      <c r="L33" s="293">
        <f t="shared" si="0"/>
        <v>300</v>
      </c>
      <c r="M33" s="293" t="s">
        <v>1737</v>
      </c>
      <c r="N33" s="293">
        <f>SUM(J33:L33)</f>
        <v>26350</v>
      </c>
    </row>
    <row r="34" s="282" customFormat="1" spans="1:12">
      <c r="A34" s="307">
        <v>44572</v>
      </c>
      <c r="B34" s="273" t="s">
        <v>2280</v>
      </c>
      <c r="C34" s="273" t="s">
        <v>2281</v>
      </c>
      <c r="D34" s="273" t="s">
        <v>1850</v>
      </c>
      <c r="E34" s="273" t="s">
        <v>1599</v>
      </c>
      <c r="F34" s="280">
        <v>44573</v>
      </c>
      <c r="G34" s="273">
        <v>1650</v>
      </c>
      <c r="H34" s="273">
        <v>1905</v>
      </c>
      <c r="I34" s="273" t="s">
        <v>2198</v>
      </c>
      <c r="J34" s="273">
        <v>500</v>
      </c>
      <c r="K34" s="273">
        <v>50</v>
      </c>
      <c r="L34" s="273">
        <v>10</v>
      </c>
    </row>
    <row r="35" s="282" customFormat="1" spans="1:12">
      <c r="A35" s="301"/>
      <c r="B35" s="273" t="s">
        <v>2280</v>
      </c>
      <c r="C35" s="273" t="s">
        <v>2282</v>
      </c>
      <c r="D35" s="273" t="s">
        <v>1599</v>
      </c>
      <c r="E35" s="273" t="s">
        <v>2180</v>
      </c>
      <c r="F35" s="280">
        <v>44577</v>
      </c>
      <c r="G35" s="273">
        <v>1300</v>
      </c>
      <c r="H35" s="273">
        <v>1710</v>
      </c>
      <c r="I35" s="273" t="s">
        <v>2200</v>
      </c>
      <c r="J35" s="273">
        <v>970</v>
      </c>
      <c r="K35" s="273">
        <v>0</v>
      </c>
      <c r="L35" s="273">
        <v>10</v>
      </c>
    </row>
    <row r="36" s="282" customFormat="1" spans="1:12">
      <c r="A36" s="301"/>
      <c r="B36" s="273" t="s">
        <v>2280</v>
      </c>
      <c r="C36" s="273" t="s">
        <v>2283</v>
      </c>
      <c r="D36" s="273" t="s">
        <v>1850</v>
      </c>
      <c r="E36" s="273" t="s">
        <v>1574</v>
      </c>
      <c r="F36" s="280">
        <v>44573</v>
      </c>
      <c r="G36" s="273">
        <v>1830</v>
      </c>
      <c r="H36" s="273">
        <v>2040</v>
      </c>
      <c r="I36" s="273" t="s">
        <v>2195</v>
      </c>
      <c r="J36" s="273">
        <v>430</v>
      </c>
      <c r="K36" s="273">
        <v>50</v>
      </c>
      <c r="L36" s="273">
        <v>10</v>
      </c>
    </row>
    <row r="37" s="282" customFormat="1" spans="1:12">
      <c r="A37" s="300"/>
      <c r="B37" s="273" t="s">
        <v>2280</v>
      </c>
      <c r="C37" s="273" t="s">
        <v>2284</v>
      </c>
      <c r="D37" s="273" t="s">
        <v>2180</v>
      </c>
      <c r="E37" s="273" t="s">
        <v>1850</v>
      </c>
      <c r="F37" s="280">
        <v>44573</v>
      </c>
      <c r="G37" s="273">
        <v>1310</v>
      </c>
      <c r="H37" s="273">
        <v>1505</v>
      </c>
      <c r="I37" s="273" t="s">
        <v>2181</v>
      </c>
      <c r="J37" s="273">
        <v>960</v>
      </c>
      <c r="K37" s="273">
        <v>50</v>
      </c>
      <c r="L37" s="273">
        <v>10</v>
      </c>
    </row>
    <row r="38" s="282" customFormat="1" spans="10:14">
      <c r="J38" s="313">
        <f t="shared" ref="J38:L38" si="1">SUM(J34:J37)</f>
        <v>2860</v>
      </c>
      <c r="K38" s="313">
        <f t="shared" si="1"/>
        <v>150</v>
      </c>
      <c r="L38" s="313">
        <f t="shared" si="1"/>
        <v>40</v>
      </c>
      <c r="M38" s="293" t="s">
        <v>1737</v>
      </c>
      <c r="N38" s="293">
        <f>SUM(J38:L38)</f>
        <v>3050</v>
      </c>
    </row>
    <row r="39" s="282" customFormat="1" spans="1:13">
      <c r="A39" s="292">
        <v>44573</v>
      </c>
      <c r="B39" s="273" t="s">
        <v>2241</v>
      </c>
      <c r="C39" s="273" t="s">
        <v>2243</v>
      </c>
      <c r="D39" s="273" t="s">
        <v>1862</v>
      </c>
      <c r="E39" s="273"/>
      <c r="F39" s="280">
        <v>44577</v>
      </c>
      <c r="G39" s="273">
        <v>1330</v>
      </c>
      <c r="H39" s="273">
        <v>1550</v>
      </c>
      <c r="I39" s="273" t="s">
        <v>1887</v>
      </c>
      <c r="J39" s="273">
        <v>-350</v>
      </c>
      <c r="K39" s="273">
        <v>-50</v>
      </c>
      <c r="L39" s="273">
        <v>5</v>
      </c>
      <c r="M39" s="282" t="s">
        <v>2285</v>
      </c>
    </row>
    <row r="40" s="282" customFormat="1" spans="1:13">
      <c r="A40" s="273"/>
      <c r="B40" s="273" t="s">
        <v>2244</v>
      </c>
      <c r="C40" s="273" t="s">
        <v>2246</v>
      </c>
      <c r="D40" s="273" t="s">
        <v>1862</v>
      </c>
      <c r="E40" s="273"/>
      <c r="F40" s="280">
        <v>44577</v>
      </c>
      <c r="G40" s="273">
        <v>1330</v>
      </c>
      <c r="H40" s="273">
        <v>1550</v>
      </c>
      <c r="I40" s="273" t="s">
        <v>1887</v>
      </c>
      <c r="J40" s="273">
        <v>-350</v>
      </c>
      <c r="K40" s="273">
        <v>-50</v>
      </c>
      <c r="L40" s="273">
        <v>5</v>
      </c>
      <c r="M40" s="282" t="s">
        <v>2285</v>
      </c>
    </row>
    <row r="41" s="282" customFormat="1" spans="1:13">
      <c r="A41" s="273"/>
      <c r="B41" s="273" t="s">
        <v>2247</v>
      </c>
      <c r="C41" s="273" t="s">
        <v>2248</v>
      </c>
      <c r="D41" s="273" t="s">
        <v>1862</v>
      </c>
      <c r="E41" s="273"/>
      <c r="F41" s="280">
        <v>44570</v>
      </c>
      <c r="G41" s="273">
        <v>1225</v>
      </c>
      <c r="H41" s="273">
        <v>1510</v>
      </c>
      <c r="I41" s="273" t="s">
        <v>1910</v>
      </c>
      <c r="J41" s="273">
        <v>-144</v>
      </c>
      <c r="K41" s="273">
        <v>0</v>
      </c>
      <c r="L41" s="273">
        <v>5</v>
      </c>
      <c r="M41" s="282" t="s">
        <v>1859</v>
      </c>
    </row>
    <row r="42" s="282" customFormat="1" spans="1:13">
      <c r="A42" s="273"/>
      <c r="B42" s="273" t="s">
        <v>2247</v>
      </c>
      <c r="C42" s="273" t="s">
        <v>2249</v>
      </c>
      <c r="D42" s="273" t="s">
        <v>1862</v>
      </c>
      <c r="E42" s="273"/>
      <c r="F42" s="280">
        <v>44577</v>
      </c>
      <c r="G42" s="273">
        <v>1315</v>
      </c>
      <c r="H42" s="273">
        <v>1600</v>
      </c>
      <c r="I42" s="273" t="s">
        <v>1912</v>
      </c>
      <c r="J42" s="273">
        <v>-300</v>
      </c>
      <c r="K42" s="273">
        <v>-50</v>
      </c>
      <c r="L42" s="273">
        <v>5</v>
      </c>
      <c r="M42" s="282" t="s">
        <v>2285</v>
      </c>
    </row>
    <row r="43" s="282" customFormat="1" spans="10:14">
      <c r="J43" s="313">
        <f t="shared" ref="J43:L43" si="2">SUM(J39:J42)</f>
        <v>-1144</v>
      </c>
      <c r="K43" s="313">
        <f t="shared" si="2"/>
        <v>-150</v>
      </c>
      <c r="L43" s="313">
        <f t="shared" si="2"/>
        <v>20</v>
      </c>
      <c r="M43" s="293" t="s">
        <v>1737</v>
      </c>
      <c r="N43" s="293">
        <f>SUM(J43:L43)</f>
        <v>-1274</v>
      </c>
    </row>
    <row r="44" s="282" customFormat="1" spans="1:12">
      <c r="A44" s="292">
        <v>44575</v>
      </c>
      <c r="B44" s="273" t="s">
        <v>2241</v>
      </c>
      <c r="C44" s="273" t="s">
        <v>2242</v>
      </c>
      <c r="D44" s="273" t="s">
        <v>1648</v>
      </c>
      <c r="E44" s="273" t="s">
        <v>1574</v>
      </c>
      <c r="F44" s="280">
        <v>44570</v>
      </c>
      <c r="G44" s="312">
        <v>0.447916666666667</v>
      </c>
      <c r="H44" s="312">
        <v>0.552083333333333</v>
      </c>
      <c r="I44" s="273" t="s">
        <v>1885</v>
      </c>
      <c r="J44" s="273">
        <v>-127</v>
      </c>
      <c r="K44" s="273">
        <v>-50</v>
      </c>
      <c r="L44" s="273">
        <v>5</v>
      </c>
    </row>
    <row r="45" s="282" customFormat="1" spans="1:12">
      <c r="A45" s="273"/>
      <c r="B45" s="273" t="s">
        <v>2244</v>
      </c>
      <c r="C45" s="273" t="s">
        <v>2245</v>
      </c>
      <c r="D45" s="273" t="s">
        <v>1648</v>
      </c>
      <c r="E45" s="273" t="s">
        <v>1574</v>
      </c>
      <c r="F45" s="280">
        <v>44570</v>
      </c>
      <c r="G45" s="312">
        <v>0.447916666666667</v>
      </c>
      <c r="H45" s="312">
        <v>0.552083333333333</v>
      </c>
      <c r="I45" s="273" t="s">
        <v>1885</v>
      </c>
      <c r="J45" s="273">
        <v>-127</v>
      </c>
      <c r="K45" s="273">
        <v>-50</v>
      </c>
      <c r="L45" s="273">
        <v>5</v>
      </c>
    </row>
    <row r="46" s="282" customFormat="1" spans="1:12">
      <c r="A46" s="273"/>
      <c r="B46" s="273" t="s">
        <v>2280</v>
      </c>
      <c r="C46" s="273" t="s">
        <v>2281</v>
      </c>
      <c r="D46" s="273" t="s">
        <v>1850</v>
      </c>
      <c r="E46" s="273" t="s">
        <v>1599</v>
      </c>
      <c r="F46" s="280">
        <v>44573</v>
      </c>
      <c r="G46" s="312">
        <v>0.701388888888889</v>
      </c>
      <c r="H46" s="312">
        <v>0.795138888888889</v>
      </c>
      <c r="I46" s="273" t="s">
        <v>2198</v>
      </c>
      <c r="J46" s="305">
        <v>-150</v>
      </c>
      <c r="K46" s="305">
        <v>-50</v>
      </c>
      <c r="L46" s="305">
        <v>5</v>
      </c>
    </row>
    <row r="47" s="282" customFormat="1" spans="10:14">
      <c r="J47" s="313">
        <f t="shared" ref="J47:L47" si="3">SUM(J44:J46)</f>
        <v>-404</v>
      </c>
      <c r="K47" s="313">
        <f t="shared" si="3"/>
        <v>-150</v>
      </c>
      <c r="L47" s="313">
        <f t="shared" si="3"/>
        <v>15</v>
      </c>
      <c r="M47" s="293" t="s">
        <v>1737</v>
      </c>
      <c r="N47" s="293">
        <f>SUM(J47:L47)</f>
        <v>-539</v>
      </c>
    </row>
    <row r="48" s="282" customFormat="1" spans="1:12">
      <c r="A48" s="307">
        <v>44576</v>
      </c>
      <c r="B48" s="273" t="s">
        <v>2235</v>
      </c>
      <c r="C48" s="273" t="s">
        <v>2286</v>
      </c>
      <c r="D48" s="273" t="s">
        <v>1574</v>
      </c>
      <c r="E48" s="273" t="s">
        <v>1664</v>
      </c>
      <c r="F48" s="280">
        <v>44577</v>
      </c>
      <c r="G48" s="273">
        <v>1915</v>
      </c>
      <c r="H48" s="273">
        <v>2215</v>
      </c>
      <c r="I48" s="273" t="s">
        <v>2220</v>
      </c>
      <c r="J48" s="273">
        <v>750</v>
      </c>
      <c r="K48" s="273">
        <v>50</v>
      </c>
      <c r="L48" s="273">
        <v>10</v>
      </c>
    </row>
    <row r="49" s="282" customFormat="1" spans="1:12">
      <c r="A49" s="301"/>
      <c r="B49" s="273" t="s">
        <v>2235</v>
      </c>
      <c r="C49" s="273" t="s">
        <v>2237</v>
      </c>
      <c r="D49" s="273" t="s">
        <v>1862</v>
      </c>
      <c r="E49" s="273"/>
      <c r="F49" s="273"/>
      <c r="G49" s="273"/>
      <c r="H49" s="273"/>
      <c r="I49" s="273"/>
      <c r="J49" s="273">
        <v>-900</v>
      </c>
      <c r="K49" s="273">
        <v>0</v>
      </c>
      <c r="L49" s="273">
        <v>5</v>
      </c>
    </row>
    <row r="50" s="282" customFormat="1" spans="1:12">
      <c r="A50" s="301"/>
      <c r="B50" s="273" t="s">
        <v>2238</v>
      </c>
      <c r="C50" s="273" t="s">
        <v>2287</v>
      </c>
      <c r="D50" s="273" t="s">
        <v>1574</v>
      </c>
      <c r="E50" s="273" t="s">
        <v>1664</v>
      </c>
      <c r="F50" s="280">
        <v>44577</v>
      </c>
      <c r="G50" s="273">
        <v>1915</v>
      </c>
      <c r="H50" s="273">
        <v>2215</v>
      </c>
      <c r="I50" s="273" t="s">
        <v>2220</v>
      </c>
      <c r="J50" s="273">
        <v>750</v>
      </c>
      <c r="K50" s="273">
        <v>50</v>
      </c>
      <c r="L50" s="273">
        <v>10</v>
      </c>
    </row>
    <row r="51" s="282" customFormat="1" spans="1:12">
      <c r="A51" s="300"/>
      <c r="B51" s="273" t="s">
        <v>2238</v>
      </c>
      <c r="C51" s="273" t="s">
        <v>2240</v>
      </c>
      <c r="D51" s="273" t="s">
        <v>1862</v>
      </c>
      <c r="E51" s="273"/>
      <c r="F51" s="273"/>
      <c r="G51" s="273"/>
      <c r="H51" s="273"/>
      <c r="I51" s="273"/>
      <c r="J51" s="273">
        <v>-900</v>
      </c>
      <c r="K51" s="273">
        <v>0</v>
      </c>
      <c r="L51" s="273">
        <v>5</v>
      </c>
    </row>
    <row r="52" s="282" customFormat="1" spans="10:14">
      <c r="J52" s="293">
        <f t="shared" ref="J52:L52" si="4">SUM(J48:J51)</f>
        <v>-300</v>
      </c>
      <c r="K52" s="293">
        <f t="shared" si="4"/>
        <v>100</v>
      </c>
      <c r="L52" s="293">
        <f t="shared" si="4"/>
        <v>30</v>
      </c>
      <c r="M52" s="293" t="s">
        <v>1737</v>
      </c>
      <c r="N52" s="293">
        <f>SUM(J52:L52)</f>
        <v>-170</v>
      </c>
    </row>
    <row r="53" s="282" customFormat="1" spans="1:12">
      <c r="A53" s="292">
        <v>44577</v>
      </c>
      <c r="B53" s="273" t="s">
        <v>2280</v>
      </c>
      <c r="C53" s="273" t="s">
        <v>2288</v>
      </c>
      <c r="D53" s="273" t="s">
        <v>1599</v>
      </c>
      <c r="E53" s="273" t="s">
        <v>2180</v>
      </c>
      <c r="F53" s="280">
        <v>44578</v>
      </c>
      <c r="G53" s="312">
        <v>0.541666666666667</v>
      </c>
      <c r="H53" s="312">
        <v>0.715277777777778</v>
      </c>
      <c r="I53" s="273" t="s">
        <v>2200</v>
      </c>
      <c r="J53" s="273">
        <v>1060</v>
      </c>
      <c r="K53" s="273">
        <v>0</v>
      </c>
      <c r="L53" s="273">
        <v>10</v>
      </c>
    </row>
    <row r="54" s="282" customFormat="1" spans="1:12">
      <c r="A54" s="273"/>
      <c r="B54" s="273" t="s">
        <v>2259</v>
      </c>
      <c r="C54" s="273" t="s">
        <v>2261</v>
      </c>
      <c r="D54" s="273" t="s">
        <v>1862</v>
      </c>
      <c r="E54" s="273"/>
      <c r="F54" s="273"/>
      <c r="G54" s="273"/>
      <c r="H54" s="273"/>
      <c r="I54" s="273"/>
      <c r="J54" s="273">
        <v>-500</v>
      </c>
      <c r="K54" s="273">
        <v>-50</v>
      </c>
      <c r="L54" s="273">
        <v>5</v>
      </c>
    </row>
    <row r="55" s="282" customFormat="1" spans="1:12">
      <c r="A55" s="273"/>
      <c r="B55" s="273" t="s">
        <v>2262</v>
      </c>
      <c r="C55" s="273" t="s">
        <v>2264</v>
      </c>
      <c r="D55" s="273" t="s">
        <v>1862</v>
      </c>
      <c r="E55" s="273"/>
      <c r="F55" s="273"/>
      <c r="G55" s="273"/>
      <c r="H55" s="273"/>
      <c r="I55" s="273"/>
      <c r="J55" s="273">
        <v>-500</v>
      </c>
      <c r="K55" s="273">
        <v>-50</v>
      </c>
      <c r="L55" s="273">
        <v>5</v>
      </c>
    </row>
    <row r="56" s="282" customFormat="1" spans="1:12">
      <c r="A56" s="273"/>
      <c r="B56" s="273" t="s">
        <v>2259</v>
      </c>
      <c r="C56" s="273" t="s">
        <v>2289</v>
      </c>
      <c r="D56" s="273" t="s">
        <v>1574</v>
      </c>
      <c r="E56" s="273" t="s">
        <v>1577</v>
      </c>
      <c r="F56" s="280">
        <v>44579</v>
      </c>
      <c r="G56" s="273">
        <v>1630</v>
      </c>
      <c r="H56" s="273">
        <v>1910</v>
      </c>
      <c r="I56" s="273" t="s">
        <v>1608</v>
      </c>
      <c r="J56" s="273">
        <v>330</v>
      </c>
      <c r="K56" s="273">
        <v>50</v>
      </c>
      <c r="L56" s="273">
        <v>10</v>
      </c>
    </row>
    <row r="57" s="282" customFormat="1" spans="1:12">
      <c r="A57" s="273"/>
      <c r="B57" s="273" t="s">
        <v>2262</v>
      </c>
      <c r="C57" s="273" t="s">
        <v>2290</v>
      </c>
      <c r="D57" s="273" t="s">
        <v>1574</v>
      </c>
      <c r="E57" s="273" t="s">
        <v>1577</v>
      </c>
      <c r="F57" s="280">
        <v>44579</v>
      </c>
      <c r="G57" s="273">
        <v>1630</v>
      </c>
      <c r="H57" s="273">
        <v>1910</v>
      </c>
      <c r="I57" s="273" t="s">
        <v>1608</v>
      </c>
      <c r="J57" s="273">
        <v>330</v>
      </c>
      <c r="K57" s="273">
        <v>50</v>
      </c>
      <c r="L57" s="273">
        <v>10</v>
      </c>
    </row>
    <row r="58" s="282" customFormat="1" spans="10:14">
      <c r="J58" s="293">
        <f t="shared" ref="J58:L58" si="5">SUM(J53:J57)</f>
        <v>720</v>
      </c>
      <c r="K58" s="293">
        <f t="shared" si="5"/>
        <v>0</v>
      </c>
      <c r="L58" s="293">
        <f t="shared" si="5"/>
        <v>40</v>
      </c>
      <c r="M58" s="293" t="s">
        <v>1737</v>
      </c>
      <c r="N58" s="293">
        <f>SUM(J58:L58)</f>
        <v>760</v>
      </c>
    </row>
    <row r="59" s="282" customFormat="1" spans="1:12">
      <c r="A59" s="292">
        <v>44579</v>
      </c>
      <c r="B59" s="273" t="s">
        <v>2280</v>
      </c>
      <c r="C59" s="273" t="s">
        <v>2282</v>
      </c>
      <c r="D59" s="273" t="s">
        <v>1599</v>
      </c>
      <c r="E59" s="273" t="s">
        <v>2180</v>
      </c>
      <c r="F59" s="280"/>
      <c r="G59" s="312"/>
      <c r="H59" s="312"/>
      <c r="I59" s="273"/>
      <c r="J59" s="273">
        <v>-485</v>
      </c>
      <c r="K59" s="273">
        <v>0</v>
      </c>
      <c r="L59" s="273">
        <v>5</v>
      </c>
    </row>
    <row r="60" s="282" customFormat="1" spans="10:14">
      <c r="J60" s="293">
        <f t="shared" ref="J60:L60" si="6">SUM(J59)</f>
        <v>-485</v>
      </c>
      <c r="K60" s="293">
        <f t="shared" si="6"/>
        <v>0</v>
      </c>
      <c r="L60" s="293">
        <f t="shared" si="6"/>
        <v>5</v>
      </c>
      <c r="M60" s="293" t="s">
        <v>1737</v>
      </c>
      <c r="N60" s="293">
        <f>SUM(J60:L60)</f>
        <v>-480</v>
      </c>
    </row>
  </sheetData>
  <mergeCells count="7">
    <mergeCell ref="A1:E1"/>
    <mergeCell ref="A3:A32"/>
    <mergeCell ref="A34:A37"/>
    <mergeCell ref="A39:A42"/>
    <mergeCell ref="A44:A46"/>
    <mergeCell ref="A48:A51"/>
    <mergeCell ref="A53:A57"/>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185"/>
  <sheetViews>
    <sheetView workbookViewId="0">
      <selection activeCell="K50" sqref="K50"/>
    </sheetView>
  </sheetViews>
  <sheetFormatPr defaultColWidth="6.98214285714286" defaultRowHeight="13.6"/>
  <cols>
    <col min="1" max="1" width="7.29464285714286" style="282"/>
    <col min="2" max="2" width="6.98214285714286" style="282"/>
    <col min="3" max="3" width="16.4196428571429" style="283" customWidth="1"/>
    <col min="4" max="5" width="6.98214285714286" style="282"/>
    <col min="6" max="6" width="7" style="282"/>
    <col min="7" max="9" width="6.98214285714286" style="282"/>
    <col min="10" max="10" width="7.41071428571429" style="282"/>
    <col min="11" max="12" width="6.98214285714286" style="282"/>
    <col min="13" max="13" width="7.9375" style="282" customWidth="1"/>
    <col min="14" max="14" width="7.41071428571429" style="282"/>
    <col min="15" max="16380" width="6.98214285714286" style="282"/>
    <col min="16381" max="16384" width="6.98214285714286" style="284"/>
  </cols>
  <sheetData>
    <row r="1" ht="36" customHeight="1" spans="1:3">
      <c r="A1" s="282" t="s">
        <v>2291</v>
      </c>
      <c r="C1" s="282"/>
    </row>
    <row r="2" s="281" customFormat="1" ht="24.6" customHeight="1" spans="1:13">
      <c r="A2" s="285" t="s">
        <v>1560</v>
      </c>
      <c r="B2" s="285" t="s">
        <v>1561</v>
      </c>
      <c r="C2" s="286" t="s">
        <v>1562</v>
      </c>
      <c r="D2" s="285" t="s">
        <v>1563</v>
      </c>
      <c r="E2" s="285" t="s">
        <v>1564</v>
      </c>
      <c r="F2" s="285" t="s">
        <v>1560</v>
      </c>
      <c r="G2" s="285" t="s">
        <v>1565</v>
      </c>
      <c r="H2" s="285" t="s">
        <v>1566</v>
      </c>
      <c r="I2" s="285" t="s">
        <v>1567</v>
      </c>
      <c r="J2" s="285" t="s">
        <v>1568</v>
      </c>
      <c r="K2" s="285" t="s">
        <v>1569</v>
      </c>
      <c r="L2" s="285" t="s">
        <v>1570</v>
      </c>
      <c r="M2" s="285" t="s">
        <v>2292</v>
      </c>
    </row>
    <row r="3" s="282" customFormat="1" spans="1:13">
      <c r="A3" s="287">
        <v>1.4</v>
      </c>
      <c r="B3" s="273" t="s">
        <v>2293</v>
      </c>
      <c r="C3" s="288" t="s">
        <v>2294</v>
      </c>
      <c r="D3" s="275" t="s">
        <v>1648</v>
      </c>
      <c r="E3" s="273" t="s">
        <v>1574</v>
      </c>
      <c r="F3" s="278">
        <v>44575</v>
      </c>
      <c r="G3" s="273">
        <v>1750</v>
      </c>
      <c r="H3" s="273">
        <v>2045</v>
      </c>
      <c r="I3" s="273" t="s">
        <v>2295</v>
      </c>
      <c r="J3" s="275">
        <v>2570</v>
      </c>
      <c r="K3" s="275">
        <v>70</v>
      </c>
      <c r="L3" s="273">
        <v>10</v>
      </c>
      <c r="M3" s="285"/>
    </row>
    <row r="4" s="282" customFormat="1" ht="17" spans="1:13">
      <c r="A4" s="287"/>
      <c r="B4" s="273" t="s">
        <v>2296</v>
      </c>
      <c r="C4" s="288" t="s">
        <v>2297</v>
      </c>
      <c r="D4" s="275" t="s">
        <v>2171</v>
      </c>
      <c r="E4" s="273" t="s">
        <v>2298</v>
      </c>
      <c r="F4" s="278">
        <v>44574</v>
      </c>
      <c r="G4" s="273">
        <v>1315</v>
      </c>
      <c r="H4" s="273">
        <v>1550</v>
      </c>
      <c r="I4" s="273" t="s">
        <v>2299</v>
      </c>
      <c r="J4" s="275">
        <v>2380</v>
      </c>
      <c r="K4" s="275">
        <v>70</v>
      </c>
      <c r="L4" s="273">
        <v>10</v>
      </c>
      <c r="M4" s="285"/>
    </row>
    <row r="5" s="282" customFormat="1" spans="1:13">
      <c r="A5" s="287"/>
      <c r="B5" s="273" t="s">
        <v>2300</v>
      </c>
      <c r="C5" s="288" t="s">
        <v>2301</v>
      </c>
      <c r="D5" s="273" t="s">
        <v>1682</v>
      </c>
      <c r="E5" s="273" t="s">
        <v>1574</v>
      </c>
      <c r="F5" s="278">
        <v>44574</v>
      </c>
      <c r="G5" s="273">
        <v>1410</v>
      </c>
      <c r="H5" s="273">
        <v>1725</v>
      </c>
      <c r="I5" s="273" t="s">
        <v>1824</v>
      </c>
      <c r="J5" s="273">
        <v>1720</v>
      </c>
      <c r="K5" s="273">
        <v>70</v>
      </c>
      <c r="L5" s="273">
        <v>10</v>
      </c>
      <c r="M5" s="285"/>
    </row>
    <row r="6" s="282" customFormat="1" spans="1:13">
      <c r="A6" s="287"/>
      <c r="B6" s="273" t="s">
        <v>2302</v>
      </c>
      <c r="C6" s="288" t="s">
        <v>2303</v>
      </c>
      <c r="D6" s="273" t="s">
        <v>1611</v>
      </c>
      <c r="E6" s="273" t="s">
        <v>1574</v>
      </c>
      <c r="F6" s="278">
        <v>44575</v>
      </c>
      <c r="G6" s="273">
        <v>1240</v>
      </c>
      <c r="H6" s="273">
        <v>1700</v>
      </c>
      <c r="I6" s="273" t="s">
        <v>2150</v>
      </c>
      <c r="J6" s="273">
        <v>1560</v>
      </c>
      <c r="K6" s="273">
        <v>70</v>
      </c>
      <c r="L6" s="273">
        <v>10</v>
      </c>
      <c r="M6" s="285"/>
    </row>
    <row r="7" s="282" customFormat="1" spans="1:13">
      <c r="A7" s="287"/>
      <c r="B7" s="273" t="s">
        <v>2304</v>
      </c>
      <c r="C7" s="288" t="s">
        <v>2305</v>
      </c>
      <c r="D7" s="275" t="s">
        <v>1648</v>
      </c>
      <c r="E7" s="273" t="s">
        <v>1574</v>
      </c>
      <c r="F7" s="278">
        <v>44575</v>
      </c>
      <c r="G7" s="273">
        <v>925</v>
      </c>
      <c r="H7" s="273">
        <v>1200</v>
      </c>
      <c r="I7" s="273" t="s">
        <v>2306</v>
      </c>
      <c r="J7" s="273">
        <v>2140</v>
      </c>
      <c r="K7" s="273">
        <v>70</v>
      </c>
      <c r="L7" s="273">
        <v>10</v>
      </c>
      <c r="M7" s="285"/>
    </row>
    <row r="8" s="282" customFormat="1" spans="1:13">
      <c r="A8" s="287"/>
      <c r="B8" s="273" t="s">
        <v>2307</v>
      </c>
      <c r="C8" s="288" t="s">
        <v>2308</v>
      </c>
      <c r="D8" s="273" t="s">
        <v>1611</v>
      </c>
      <c r="E8" s="273" t="s">
        <v>1574</v>
      </c>
      <c r="F8" s="278">
        <v>44573</v>
      </c>
      <c r="G8" s="273">
        <v>820</v>
      </c>
      <c r="H8" s="273">
        <v>1245</v>
      </c>
      <c r="I8" s="273" t="s">
        <v>1612</v>
      </c>
      <c r="J8" s="273">
        <v>5580</v>
      </c>
      <c r="K8" s="273">
        <v>70</v>
      </c>
      <c r="L8" s="273">
        <v>10</v>
      </c>
      <c r="M8" s="285"/>
    </row>
    <row r="9" s="282" customFormat="1" ht="17" spans="1:13">
      <c r="A9" s="287"/>
      <c r="B9" s="273" t="s">
        <v>2017</v>
      </c>
      <c r="C9" s="288" t="s">
        <v>2309</v>
      </c>
      <c r="D9" s="275" t="s">
        <v>2310</v>
      </c>
      <c r="E9" s="273" t="s">
        <v>2311</v>
      </c>
      <c r="F9" s="278">
        <v>44575</v>
      </c>
      <c r="G9" s="273">
        <v>1635</v>
      </c>
      <c r="H9" s="273">
        <v>1840</v>
      </c>
      <c r="I9" s="273" t="s">
        <v>2312</v>
      </c>
      <c r="J9" s="273">
        <v>1010</v>
      </c>
      <c r="K9" s="273">
        <v>70</v>
      </c>
      <c r="L9" s="273">
        <v>10</v>
      </c>
      <c r="M9" s="285"/>
    </row>
    <row r="10" s="282" customFormat="1" ht="17" spans="1:13">
      <c r="A10" s="287"/>
      <c r="B10" s="273" t="s">
        <v>2313</v>
      </c>
      <c r="C10" s="288" t="s">
        <v>2314</v>
      </c>
      <c r="D10" s="275" t="s">
        <v>2315</v>
      </c>
      <c r="E10" s="273" t="s">
        <v>2298</v>
      </c>
      <c r="F10" s="278">
        <v>44574</v>
      </c>
      <c r="G10" s="273">
        <v>1730</v>
      </c>
      <c r="H10" s="273">
        <v>2015</v>
      </c>
      <c r="I10" s="273" t="s">
        <v>2316</v>
      </c>
      <c r="J10" s="273">
        <v>1510</v>
      </c>
      <c r="K10" s="273">
        <v>70</v>
      </c>
      <c r="L10" s="273">
        <v>10</v>
      </c>
      <c r="M10" s="285"/>
    </row>
    <row r="11" s="282" customFormat="1" ht="17" spans="1:13">
      <c r="A11" s="287"/>
      <c r="B11" s="273" t="s">
        <v>2317</v>
      </c>
      <c r="C11" s="288" t="s">
        <v>2318</v>
      </c>
      <c r="D11" s="275" t="s">
        <v>2319</v>
      </c>
      <c r="E11" s="273" t="s">
        <v>2298</v>
      </c>
      <c r="F11" s="278">
        <v>44574</v>
      </c>
      <c r="G11" s="273">
        <v>1430</v>
      </c>
      <c r="H11" s="273">
        <v>1555</v>
      </c>
      <c r="I11" s="273" t="s">
        <v>2320</v>
      </c>
      <c r="J11" s="273">
        <v>780</v>
      </c>
      <c r="K11" s="273">
        <v>60</v>
      </c>
      <c r="L11" s="273">
        <v>10</v>
      </c>
      <c r="M11" s="285"/>
    </row>
    <row r="12" s="282" customFormat="1" ht="17" spans="1:13">
      <c r="A12" s="287"/>
      <c r="B12" s="273" t="s">
        <v>2321</v>
      </c>
      <c r="C12" s="288" t="s">
        <v>2322</v>
      </c>
      <c r="D12" s="275" t="s">
        <v>2323</v>
      </c>
      <c r="E12" s="273" t="s">
        <v>2298</v>
      </c>
      <c r="F12" s="278">
        <v>44575</v>
      </c>
      <c r="G12" s="273">
        <v>1300</v>
      </c>
      <c r="H12" s="273">
        <v>1615</v>
      </c>
      <c r="I12" s="273" t="s">
        <v>1764</v>
      </c>
      <c r="J12" s="273">
        <v>2500</v>
      </c>
      <c r="K12" s="273">
        <v>70</v>
      </c>
      <c r="L12" s="273">
        <v>10</v>
      </c>
      <c r="M12" s="285"/>
    </row>
    <row r="13" s="282" customFormat="1" ht="17" spans="1:13">
      <c r="A13" s="287"/>
      <c r="B13" s="273" t="s">
        <v>2324</v>
      </c>
      <c r="C13" s="288" t="s">
        <v>2325</v>
      </c>
      <c r="D13" s="275" t="s">
        <v>2323</v>
      </c>
      <c r="E13" s="273" t="s">
        <v>2298</v>
      </c>
      <c r="F13" s="278">
        <v>44575</v>
      </c>
      <c r="G13" s="273">
        <v>1130</v>
      </c>
      <c r="H13" s="273">
        <v>1450</v>
      </c>
      <c r="I13" s="273" t="s">
        <v>1581</v>
      </c>
      <c r="J13" s="273">
        <v>3190</v>
      </c>
      <c r="K13" s="273">
        <v>70</v>
      </c>
      <c r="L13" s="273">
        <v>10</v>
      </c>
      <c r="M13" s="285"/>
    </row>
    <row r="14" s="282" customFormat="1" ht="17" spans="1:13">
      <c r="A14" s="287"/>
      <c r="B14" s="273" t="s">
        <v>2326</v>
      </c>
      <c r="C14" s="288" t="s">
        <v>2327</v>
      </c>
      <c r="D14" s="275" t="s">
        <v>2323</v>
      </c>
      <c r="E14" s="273" t="s">
        <v>2298</v>
      </c>
      <c r="F14" s="278">
        <v>44569</v>
      </c>
      <c r="G14" s="273">
        <v>1300</v>
      </c>
      <c r="H14" s="273">
        <v>1615</v>
      </c>
      <c r="I14" s="273" t="s">
        <v>1764</v>
      </c>
      <c r="J14" s="273">
        <v>3000</v>
      </c>
      <c r="K14" s="273">
        <v>70</v>
      </c>
      <c r="L14" s="273">
        <v>10</v>
      </c>
      <c r="M14" s="285"/>
    </row>
    <row r="15" s="282" customFormat="1" ht="17" spans="1:13">
      <c r="A15" s="287"/>
      <c r="B15" s="273" t="s">
        <v>2328</v>
      </c>
      <c r="C15" s="288" t="s">
        <v>2329</v>
      </c>
      <c r="D15" s="275" t="s">
        <v>2323</v>
      </c>
      <c r="E15" s="273" t="s">
        <v>2298</v>
      </c>
      <c r="F15" s="278">
        <v>44575</v>
      </c>
      <c r="G15" s="273">
        <v>1140</v>
      </c>
      <c r="H15" s="273">
        <v>1505</v>
      </c>
      <c r="I15" s="273" t="s">
        <v>1848</v>
      </c>
      <c r="J15" s="273">
        <v>3190</v>
      </c>
      <c r="K15" s="273">
        <v>70</v>
      </c>
      <c r="L15" s="273">
        <v>10</v>
      </c>
      <c r="M15" s="285"/>
    </row>
    <row r="16" s="282" customFormat="1" ht="17" spans="1:13">
      <c r="A16" s="287"/>
      <c r="B16" s="273" t="s">
        <v>2330</v>
      </c>
      <c r="C16" s="288" t="s">
        <v>2331</v>
      </c>
      <c r="D16" s="275" t="s">
        <v>2332</v>
      </c>
      <c r="E16" s="273" t="s">
        <v>2311</v>
      </c>
      <c r="F16" s="278">
        <v>44575</v>
      </c>
      <c r="G16" s="273">
        <v>1210</v>
      </c>
      <c r="H16" s="273">
        <v>1540</v>
      </c>
      <c r="I16" s="273" t="s">
        <v>2333</v>
      </c>
      <c r="J16" s="273">
        <v>2010</v>
      </c>
      <c r="K16" s="273">
        <v>70</v>
      </c>
      <c r="L16" s="273">
        <v>10</v>
      </c>
      <c r="M16" s="285"/>
    </row>
    <row r="17" s="282" customFormat="1" ht="17" spans="1:13">
      <c r="A17" s="287"/>
      <c r="B17" s="273" t="s">
        <v>2334</v>
      </c>
      <c r="C17" s="288" t="s">
        <v>2335</v>
      </c>
      <c r="D17" s="275" t="s">
        <v>2336</v>
      </c>
      <c r="E17" s="273" t="s">
        <v>2298</v>
      </c>
      <c r="F17" s="278">
        <v>44574</v>
      </c>
      <c r="G17" s="273">
        <v>1200</v>
      </c>
      <c r="H17" s="273">
        <v>1535</v>
      </c>
      <c r="I17" s="273" t="s">
        <v>1987</v>
      </c>
      <c r="J17" s="273">
        <v>2240</v>
      </c>
      <c r="K17" s="273">
        <v>70</v>
      </c>
      <c r="L17" s="273">
        <v>10</v>
      </c>
      <c r="M17" s="285"/>
    </row>
    <row r="18" s="282" customFormat="1" ht="17" spans="1:13">
      <c r="A18" s="287"/>
      <c r="B18" s="273" t="s">
        <v>2337</v>
      </c>
      <c r="C18" s="288" t="s">
        <v>2338</v>
      </c>
      <c r="D18" s="275" t="s">
        <v>2323</v>
      </c>
      <c r="E18" s="273" t="s">
        <v>2298</v>
      </c>
      <c r="F18" s="278">
        <v>44575</v>
      </c>
      <c r="G18" s="273">
        <v>2120</v>
      </c>
      <c r="H18" s="273" t="s">
        <v>2339</v>
      </c>
      <c r="I18" s="273" t="s">
        <v>2340</v>
      </c>
      <c r="J18" s="273">
        <v>1690</v>
      </c>
      <c r="K18" s="273">
        <v>70</v>
      </c>
      <c r="L18" s="273">
        <v>10</v>
      </c>
      <c r="M18" s="285"/>
    </row>
    <row r="19" s="282" customFormat="1" ht="17" spans="1:13">
      <c r="A19" s="287"/>
      <c r="B19" s="273" t="s">
        <v>2341</v>
      </c>
      <c r="C19" s="288" t="s">
        <v>2342</v>
      </c>
      <c r="D19" s="275" t="s">
        <v>2343</v>
      </c>
      <c r="E19" s="273" t="s">
        <v>2298</v>
      </c>
      <c r="F19" s="278">
        <v>44575</v>
      </c>
      <c r="G19" s="273">
        <v>1100</v>
      </c>
      <c r="H19" s="273">
        <v>1350</v>
      </c>
      <c r="I19" s="273" t="s">
        <v>2344</v>
      </c>
      <c r="J19" s="273">
        <v>2500</v>
      </c>
      <c r="K19" s="273">
        <v>70</v>
      </c>
      <c r="L19" s="273">
        <v>10</v>
      </c>
      <c r="M19" s="285"/>
    </row>
    <row r="20" s="282" customFormat="1" ht="13.5" customHeight="1" spans="1:14">
      <c r="A20" s="273"/>
      <c r="B20" s="273"/>
      <c r="C20" s="288"/>
      <c r="D20" s="273"/>
      <c r="E20" s="273"/>
      <c r="F20" s="273"/>
      <c r="G20" s="273"/>
      <c r="H20" s="273"/>
      <c r="I20" s="273"/>
      <c r="J20" s="293">
        <f t="shared" ref="J20:L20" si="0">SUM(J3:J19)</f>
        <v>39570</v>
      </c>
      <c r="K20" s="293">
        <f t="shared" si="0"/>
        <v>1180</v>
      </c>
      <c r="L20" s="293">
        <f t="shared" si="0"/>
        <v>170</v>
      </c>
      <c r="M20" s="294" t="s">
        <v>1737</v>
      </c>
      <c r="N20" s="295">
        <f>SUM(J20+K20+L20)</f>
        <v>40920</v>
      </c>
    </row>
    <row r="21" s="282" customFormat="1" spans="1:13">
      <c r="A21" s="287">
        <v>1.5</v>
      </c>
      <c r="B21" s="273" t="s">
        <v>2345</v>
      </c>
      <c r="C21" s="288" t="s">
        <v>2346</v>
      </c>
      <c r="D21" s="273" t="s">
        <v>1915</v>
      </c>
      <c r="E21" s="273" t="s">
        <v>1599</v>
      </c>
      <c r="F21" s="292">
        <v>44575</v>
      </c>
      <c r="G21" s="273">
        <v>1455</v>
      </c>
      <c r="H21" s="273">
        <v>2030</v>
      </c>
      <c r="I21" s="273" t="s">
        <v>2347</v>
      </c>
      <c r="J21" s="273">
        <v>2480</v>
      </c>
      <c r="K21" s="273">
        <v>50</v>
      </c>
      <c r="L21" s="273">
        <v>10</v>
      </c>
      <c r="M21" s="273"/>
    </row>
    <row r="22" s="282" customFormat="1" spans="1:13">
      <c r="A22" s="287"/>
      <c r="B22" s="273" t="s">
        <v>2348</v>
      </c>
      <c r="C22" s="288" t="s">
        <v>2349</v>
      </c>
      <c r="D22" s="273" t="s">
        <v>1573</v>
      </c>
      <c r="E22" s="273" t="s">
        <v>1574</v>
      </c>
      <c r="F22" s="292">
        <v>44574</v>
      </c>
      <c r="G22" s="273">
        <v>1230</v>
      </c>
      <c r="H22" s="273">
        <v>1510</v>
      </c>
      <c r="I22" s="273" t="s">
        <v>1575</v>
      </c>
      <c r="J22" s="273">
        <v>2310</v>
      </c>
      <c r="K22" s="273">
        <v>50</v>
      </c>
      <c r="L22" s="273">
        <v>10</v>
      </c>
      <c r="M22" s="273"/>
    </row>
    <row r="23" s="282" customFormat="1" spans="1:13">
      <c r="A23" s="287"/>
      <c r="B23" s="273" t="s">
        <v>2350</v>
      </c>
      <c r="C23" s="776" t="s">
        <v>2351</v>
      </c>
      <c r="D23" s="273" t="s">
        <v>1611</v>
      </c>
      <c r="E23" s="273" t="s">
        <v>1574</v>
      </c>
      <c r="F23" s="292">
        <v>44573</v>
      </c>
      <c r="G23" s="273">
        <v>1130</v>
      </c>
      <c r="H23" s="273">
        <v>1555</v>
      </c>
      <c r="I23" s="273" t="s">
        <v>1703</v>
      </c>
      <c r="J23" s="273">
        <v>3920</v>
      </c>
      <c r="K23" s="273">
        <v>50</v>
      </c>
      <c r="L23" s="273">
        <v>10</v>
      </c>
      <c r="M23" s="273"/>
    </row>
    <row r="24" s="282" customFormat="1" spans="1:13">
      <c r="A24" s="287"/>
      <c r="B24" s="273" t="s">
        <v>2352</v>
      </c>
      <c r="C24" s="288" t="s">
        <v>2353</v>
      </c>
      <c r="D24" s="273" t="s">
        <v>1682</v>
      </c>
      <c r="E24" s="273" t="s">
        <v>1574</v>
      </c>
      <c r="F24" s="292">
        <v>44574</v>
      </c>
      <c r="G24" s="273">
        <v>735</v>
      </c>
      <c r="H24" s="273">
        <v>1050</v>
      </c>
      <c r="I24" s="273" t="s">
        <v>1821</v>
      </c>
      <c r="J24" s="273">
        <v>1720</v>
      </c>
      <c r="K24" s="273">
        <v>50</v>
      </c>
      <c r="L24" s="273">
        <v>10</v>
      </c>
      <c r="M24" s="273"/>
    </row>
    <row r="25" s="282" customFormat="1" spans="1:13">
      <c r="A25" s="287"/>
      <c r="B25" s="273" t="s">
        <v>2354</v>
      </c>
      <c r="C25" s="288" t="s">
        <v>2355</v>
      </c>
      <c r="D25" s="273" t="s">
        <v>1611</v>
      </c>
      <c r="E25" s="273" t="s">
        <v>1574</v>
      </c>
      <c r="F25" s="292">
        <v>44575</v>
      </c>
      <c r="G25" s="273">
        <v>1130</v>
      </c>
      <c r="H25" s="273">
        <v>1555</v>
      </c>
      <c r="I25" s="273" t="s">
        <v>1703</v>
      </c>
      <c r="J25" s="273">
        <v>3190</v>
      </c>
      <c r="K25" s="273">
        <v>50</v>
      </c>
      <c r="L25" s="273">
        <v>10</v>
      </c>
      <c r="M25" s="273"/>
    </row>
    <row r="26" s="282" customFormat="1" spans="1:13">
      <c r="A26" s="287"/>
      <c r="B26" s="273" t="s">
        <v>2356</v>
      </c>
      <c r="C26" s="288" t="s">
        <v>2357</v>
      </c>
      <c r="D26" s="273" t="s">
        <v>1682</v>
      </c>
      <c r="E26" s="273" t="s">
        <v>1574</v>
      </c>
      <c r="F26" s="292">
        <v>44575</v>
      </c>
      <c r="G26" s="273">
        <v>1850</v>
      </c>
      <c r="H26" s="273">
        <v>2230</v>
      </c>
      <c r="I26" s="273" t="s">
        <v>2358</v>
      </c>
      <c r="J26" s="273">
        <v>3190</v>
      </c>
      <c r="K26" s="273">
        <v>50</v>
      </c>
      <c r="L26" s="273">
        <v>10</v>
      </c>
      <c r="M26" s="273"/>
    </row>
    <row r="27" s="282" customFormat="1" spans="1:13">
      <c r="A27" s="287"/>
      <c r="B27" s="273" t="s">
        <v>2359</v>
      </c>
      <c r="C27" s="288" t="s">
        <v>2360</v>
      </c>
      <c r="D27" s="273" t="s">
        <v>1592</v>
      </c>
      <c r="E27" s="273" t="s">
        <v>1574</v>
      </c>
      <c r="F27" s="292">
        <v>44575</v>
      </c>
      <c r="G27" s="273">
        <v>1540</v>
      </c>
      <c r="H27" s="273">
        <v>1815</v>
      </c>
      <c r="I27" s="273" t="s">
        <v>2105</v>
      </c>
      <c r="J27" s="273">
        <v>1890</v>
      </c>
      <c r="K27" s="273">
        <v>50</v>
      </c>
      <c r="L27" s="273">
        <v>10</v>
      </c>
      <c r="M27" s="273"/>
    </row>
    <row r="28" s="282" customFormat="1" spans="1:13">
      <c r="A28" s="287"/>
      <c r="B28" s="273" t="s">
        <v>2361</v>
      </c>
      <c r="C28" s="288" t="s">
        <v>2362</v>
      </c>
      <c r="D28" s="273" t="s">
        <v>1592</v>
      </c>
      <c r="E28" s="273" t="s">
        <v>1574</v>
      </c>
      <c r="F28" s="292">
        <v>44576</v>
      </c>
      <c r="G28" s="273">
        <v>1540</v>
      </c>
      <c r="H28" s="273">
        <v>1815</v>
      </c>
      <c r="I28" s="273" t="s">
        <v>2105</v>
      </c>
      <c r="J28" s="273">
        <v>1890</v>
      </c>
      <c r="K28" s="273">
        <v>50</v>
      </c>
      <c r="L28" s="273">
        <v>10</v>
      </c>
      <c r="M28" s="273"/>
    </row>
    <row r="29" s="282" customFormat="1" spans="1:13">
      <c r="A29" s="287"/>
      <c r="B29" s="273" t="s">
        <v>2361</v>
      </c>
      <c r="C29" s="288" t="s">
        <v>2362</v>
      </c>
      <c r="D29" s="273" t="s">
        <v>1592</v>
      </c>
      <c r="E29" s="273" t="s">
        <v>1574</v>
      </c>
      <c r="F29" s="292">
        <v>44576</v>
      </c>
      <c r="G29" s="273">
        <v>1540</v>
      </c>
      <c r="H29" s="273">
        <v>1815</v>
      </c>
      <c r="I29" s="273" t="s">
        <v>2105</v>
      </c>
      <c r="J29" s="273">
        <v>-1795</v>
      </c>
      <c r="K29" s="273">
        <v>-50</v>
      </c>
      <c r="L29" s="273">
        <v>5</v>
      </c>
      <c r="M29" s="273" t="s">
        <v>2032</v>
      </c>
    </row>
    <row r="30" s="282" customFormat="1" spans="1:13">
      <c r="A30" s="287"/>
      <c r="B30" s="273" t="s">
        <v>2363</v>
      </c>
      <c r="C30" s="288" t="s">
        <v>2364</v>
      </c>
      <c r="D30" s="273" t="s">
        <v>1803</v>
      </c>
      <c r="E30" s="273" t="s">
        <v>1574</v>
      </c>
      <c r="F30" s="292">
        <v>44575</v>
      </c>
      <c r="G30" s="273">
        <v>1415</v>
      </c>
      <c r="H30" s="273">
        <v>1635</v>
      </c>
      <c r="I30" s="273" t="s">
        <v>2365</v>
      </c>
      <c r="J30" s="273">
        <v>3080</v>
      </c>
      <c r="K30" s="273">
        <v>50</v>
      </c>
      <c r="L30" s="273">
        <v>10</v>
      </c>
      <c r="M30" s="273"/>
    </row>
    <row r="31" s="282" customFormat="1" spans="1:13">
      <c r="A31" s="287"/>
      <c r="B31" s="273" t="s">
        <v>2366</v>
      </c>
      <c r="C31" s="288" t="s">
        <v>2367</v>
      </c>
      <c r="D31" s="273" t="s">
        <v>1682</v>
      </c>
      <c r="E31" s="273" t="s">
        <v>1574</v>
      </c>
      <c r="F31" s="292">
        <v>44575</v>
      </c>
      <c r="G31" s="273">
        <v>1410</v>
      </c>
      <c r="H31" s="273">
        <v>1725</v>
      </c>
      <c r="I31" s="273" t="s">
        <v>1824</v>
      </c>
      <c r="J31" s="273">
        <v>1720</v>
      </c>
      <c r="K31" s="273">
        <v>50</v>
      </c>
      <c r="L31" s="273">
        <v>10</v>
      </c>
      <c r="M31" s="273"/>
    </row>
    <row r="32" s="282" customFormat="1" spans="1:13">
      <c r="A32" s="287"/>
      <c r="B32" s="273" t="s">
        <v>2368</v>
      </c>
      <c r="C32" s="288" t="s">
        <v>2369</v>
      </c>
      <c r="D32" s="273" t="s">
        <v>1592</v>
      </c>
      <c r="E32" s="273" t="s">
        <v>1574</v>
      </c>
      <c r="F32" s="292">
        <v>44576</v>
      </c>
      <c r="G32" s="273">
        <v>910</v>
      </c>
      <c r="H32" s="273">
        <v>1140</v>
      </c>
      <c r="I32" s="273" t="s">
        <v>2370</v>
      </c>
      <c r="J32" s="273">
        <v>1890</v>
      </c>
      <c r="K32" s="273">
        <v>50</v>
      </c>
      <c r="L32" s="273">
        <v>10</v>
      </c>
      <c r="M32" s="273"/>
    </row>
    <row r="33" s="282" customFormat="1" spans="1:13">
      <c r="A33" s="287"/>
      <c r="B33" s="273" t="s">
        <v>2371</v>
      </c>
      <c r="C33" s="288" t="s">
        <v>2372</v>
      </c>
      <c r="D33" s="273" t="s">
        <v>1850</v>
      </c>
      <c r="E33" s="273" t="s">
        <v>1599</v>
      </c>
      <c r="F33" s="278">
        <v>44570</v>
      </c>
      <c r="G33" s="273">
        <v>1330</v>
      </c>
      <c r="H33" s="273">
        <v>1540</v>
      </c>
      <c r="I33" s="273" t="s">
        <v>1979</v>
      </c>
      <c r="J33" s="273">
        <v>1010</v>
      </c>
      <c r="K33" s="273">
        <v>50</v>
      </c>
      <c r="L33" s="273">
        <v>10</v>
      </c>
      <c r="M33" s="273"/>
    </row>
    <row r="34" s="282" customFormat="1" spans="1:13">
      <c r="A34" s="287"/>
      <c r="B34" s="273" t="s">
        <v>2373</v>
      </c>
      <c r="C34" s="288" t="s">
        <v>2374</v>
      </c>
      <c r="D34" s="273" t="s">
        <v>1682</v>
      </c>
      <c r="E34" s="273" t="s">
        <v>1574</v>
      </c>
      <c r="F34" s="292">
        <v>44574</v>
      </c>
      <c r="G34" s="273">
        <v>1410</v>
      </c>
      <c r="H34" s="273">
        <v>1725</v>
      </c>
      <c r="I34" s="273" t="s">
        <v>1824</v>
      </c>
      <c r="J34" s="273">
        <v>1720</v>
      </c>
      <c r="K34" s="273">
        <v>50</v>
      </c>
      <c r="L34" s="273">
        <v>10</v>
      </c>
      <c r="M34" s="273"/>
    </row>
    <row r="35" s="282" customFormat="1" spans="1:13">
      <c r="A35" s="287"/>
      <c r="B35" s="273" t="s">
        <v>2375</v>
      </c>
      <c r="C35" s="288" t="s">
        <v>2376</v>
      </c>
      <c r="D35" s="273" t="s">
        <v>1648</v>
      </c>
      <c r="E35" s="273" t="s">
        <v>1574</v>
      </c>
      <c r="F35" s="292">
        <v>44575</v>
      </c>
      <c r="G35" s="273">
        <v>1335</v>
      </c>
      <c r="H35" s="273">
        <v>1615</v>
      </c>
      <c r="I35" s="273" t="s">
        <v>2377</v>
      </c>
      <c r="J35" s="273">
        <v>2780</v>
      </c>
      <c r="K35" s="273">
        <v>50</v>
      </c>
      <c r="L35" s="273">
        <v>10</v>
      </c>
      <c r="M35" s="273"/>
    </row>
    <row r="36" s="282" customFormat="1" spans="1:13">
      <c r="A36" s="287"/>
      <c r="B36" s="273" t="s">
        <v>2378</v>
      </c>
      <c r="C36" s="288" t="s">
        <v>2379</v>
      </c>
      <c r="D36" s="273" t="s">
        <v>1638</v>
      </c>
      <c r="E36" s="273" t="s">
        <v>1574</v>
      </c>
      <c r="F36" s="292">
        <v>44575</v>
      </c>
      <c r="G36" s="273">
        <v>1040</v>
      </c>
      <c r="H36" s="273">
        <v>1350</v>
      </c>
      <c r="I36" s="273" t="s">
        <v>2380</v>
      </c>
      <c r="J36" s="273">
        <v>3190</v>
      </c>
      <c r="K36" s="273">
        <v>50</v>
      </c>
      <c r="L36" s="273">
        <v>10</v>
      </c>
      <c r="M36" s="273"/>
    </row>
    <row r="37" s="282" customFormat="1" ht="17" spans="1:13">
      <c r="A37" s="287"/>
      <c r="B37" s="273" t="s">
        <v>2330</v>
      </c>
      <c r="C37" s="288" t="s">
        <v>2331</v>
      </c>
      <c r="D37" s="275" t="s">
        <v>2332</v>
      </c>
      <c r="E37" s="273" t="s">
        <v>2311</v>
      </c>
      <c r="F37" s="278">
        <v>44575</v>
      </c>
      <c r="G37" s="273">
        <v>1210</v>
      </c>
      <c r="H37" s="273">
        <v>1540</v>
      </c>
      <c r="I37" s="273" t="s">
        <v>2333</v>
      </c>
      <c r="J37" s="273">
        <v>-1809</v>
      </c>
      <c r="K37" s="273">
        <v>-70</v>
      </c>
      <c r="L37" s="273">
        <v>5</v>
      </c>
      <c r="M37" s="273" t="s">
        <v>2032</v>
      </c>
    </row>
    <row r="38" s="282" customFormat="1" ht="17" spans="1:13">
      <c r="A38" s="287"/>
      <c r="B38" s="273" t="s">
        <v>2381</v>
      </c>
      <c r="C38" s="288" t="s">
        <v>2382</v>
      </c>
      <c r="D38" s="273" t="s">
        <v>2383</v>
      </c>
      <c r="E38" s="273" t="s">
        <v>2298</v>
      </c>
      <c r="F38" s="278">
        <v>44575</v>
      </c>
      <c r="G38" s="273">
        <v>2145</v>
      </c>
      <c r="H38" s="273" t="s">
        <v>2384</v>
      </c>
      <c r="I38" s="273" t="s">
        <v>2385</v>
      </c>
      <c r="J38" s="273">
        <v>1170</v>
      </c>
      <c r="K38" s="273">
        <v>50</v>
      </c>
      <c r="L38" s="273">
        <v>10</v>
      </c>
      <c r="M38" s="273"/>
    </row>
    <row r="39" s="282" customFormat="1" ht="25" spans="1:14">
      <c r="A39" s="273"/>
      <c r="B39" s="273"/>
      <c r="C39" s="288"/>
      <c r="D39" s="273"/>
      <c r="E39" s="273"/>
      <c r="F39" s="273"/>
      <c r="G39" s="273"/>
      <c r="H39" s="273"/>
      <c r="I39" s="273"/>
      <c r="J39" s="293">
        <f t="shared" ref="J39:L39" si="1">SUM(J21:J38)</f>
        <v>33546</v>
      </c>
      <c r="K39" s="293">
        <f t="shared" si="1"/>
        <v>680</v>
      </c>
      <c r="L39" s="293">
        <f t="shared" si="1"/>
        <v>170</v>
      </c>
      <c r="M39" s="294" t="s">
        <v>1737</v>
      </c>
      <c r="N39" s="295">
        <f>SUM(J39:L39)</f>
        <v>34396</v>
      </c>
    </row>
    <row r="40" s="282" customFormat="1" spans="1:13">
      <c r="A40" s="287">
        <v>1.6</v>
      </c>
      <c r="B40" s="273" t="s">
        <v>2359</v>
      </c>
      <c r="C40" s="288" t="s">
        <v>2360</v>
      </c>
      <c r="D40" s="273" t="s">
        <v>1592</v>
      </c>
      <c r="E40" s="273" t="s">
        <v>1574</v>
      </c>
      <c r="F40" s="292">
        <v>44575</v>
      </c>
      <c r="G40" s="273">
        <v>1540</v>
      </c>
      <c r="H40" s="273">
        <v>1815</v>
      </c>
      <c r="I40" s="273" t="s">
        <v>2105</v>
      </c>
      <c r="J40" s="273">
        <v>-1795</v>
      </c>
      <c r="K40" s="273">
        <v>-50</v>
      </c>
      <c r="L40" s="273">
        <v>5</v>
      </c>
      <c r="M40" s="273" t="s">
        <v>2032</v>
      </c>
    </row>
    <row r="41" s="282" customFormat="1" spans="1:13">
      <c r="A41" s="287"/>
      <c r="B41" s="273" t="s">
        <v>2386</v>
      </c>
      <c r="C41" s="288" t="s">
        <v>2387</v>
      </c>
      <c r="D41" s="273" t="s">
        <v>1648</v>
      </c>
      <c r="E41" s="273" t="s">
        <v>1574</v>
      </c>
      <c r="F41" s="292">
        <v>44574</v>
      </c>
      <c r="G41" s="273">
        <v>1620</v>
      </c>
      <c r="H41" s="273">
        <v>1900</v>
      </c>
      <c r="I41" s="273" t="s">
        <v>2388</v>
      </c>
      <c r="J41" s="273">
        <v>1700</v>
      </c>
      <c r="K41" s="273">
        <v>50</v>
      </c>
      <c r="L41" s="273">
        <v>10</v>
      </c>
      <c r="M41" s="273"/>
    </row>
    <row r="42" s="282" customFormat="1" ht="17" spans="1:13">
      <c r="A42" s="287"/>
      <c r="B42" s="273" t="s">
        <v>2389</v>
      </c>
      <c r="C42" s="776" t="s">
        <v>2390</v>
      </c>
      <c r="D42" s="273" t="s">
        <v>1605</v>
      </c>
      <c r="E42" s="273" t="s">
        <v>2298</v>
      </c>
      <c r="F42" s="292">
        <v>44574</v>
      </c>
      <c r="G42" s="273">
        <v>1445</v>
      </c>
      <c r="H42" s="273">
        <v>1750</v>
      </c>
      <c r="I42" s="273" t="s">
        <v>2391</v>
      </c>
      <c r="J42" s="273">
        <v>2500</v>
      </c>
      <c r="K42" s="273">
        <v>50</v>
      </c>
      <c r="L42" s="273">
        <v>10</v>
      </c>
      <c r="M42" s="285"/>
    </row>
    <row r="43" s="282" customFormat="1" ht="17" spans="1:13">
      <c r="A43" s="287"/>
      <c r="B43" s="273" t="s">
        <v>2392</v>
      </c>
      <c r="C43" s="288" t="s">
        <v>2393</v>
      </c>
      <c r="D43" s="273" t="s">
        <v>2394</v>
      </c>
      <c r="E43" s="273" t="s">
        <v>2311</v>
      </c>
      <c r="F43" s="292">
        <v>44575</v>
      </c>
      <c r="G43" s="273">
        <v>2045</v>
      </c>
      <c r="H43" s="273">
        <v>2345</v>
      </c>
      <c r="I43" s="273" t="s">
        <v>2395</v>
      </c>
      <c r="J43" s="273">
        <v>1360</v>
      </c>
      <c r="K43" s="273">
        <v>50</v>
      </c>
      <c r="L43" s="273">
        <v>10</v>
      </c>
      <c r="M43" s="273"/>
    </row>
    <row r="44" s="282" customFormat="1" ht="17" spans="1:13">
      <c r="A44" s="287"/>
      <c r="B44" s="273" t="s">
        <v>2396</v>
      </c>
      <c r="C44" s="288" t="s">
        <v>2397</v>
      </c>
      <c r="D44" s="273" t="s">
        <v>2398</v>
      </c>
      <c r="E44" s="273" t="s">
        <v>2311</v>
      </c>
      <c r="F44" s="292">
        <v>44575</v>
      </c>
      <c r="G44" s="273">
        <v>1435</v>
      </c>
      <c r="H44" s="273">
        <v>1750</v>
      </c>
      <c r="I44" s="273" t="s">
        <v>2399</v>
      </c>
      <c r="J44" s="273">
        <v>1970</v>
      </c>
      <c r="K44" s="273">
        <v>50</v>
      </c>
      <c r="L44" s="273">
        <v>10</v>
      </c>
      <c r="M44" s="285"/>
    </row>
    <row r="45" s="282" customFormat="1" ht="17" spans="1:13">
      <c r="A45" s="287"/>
      <c r="B45" s="273" t="s">
        <v>2400</v>
      </c>
      <c r="C45" s="288" t="s">
        <v>2401</v>
      </c>
      <c r="D45" s="273" t="s">
        <v>2402</v>
      </c>
      <c r="E45" s="273" t="s">
        <v>2298</v>
      </c>
      <c r="F45" s="292">
        <v>44574</v>
      </c>
      <c r="G45" s="273">
        <v>1130</v>
      </c>
      <c r="H45" s="273">
        <v>1555</v>
      </c>
      <c r="I45" s="273" t="s">
        <v>1703</v>
      </c>
      <c r="J45" s="273">
        <v>3190</v>
      </c>
      <c r="K45" s="273">
        <v>50</v>
      </c>
      <c r="L45" s="273">
        <v>10</v>
      </c>
      <c r="M45" s="285"/>
    </row>
    <row r="46" s="282" customFormat="1" ht="17" spans="1:13">
      <c r="A46" s="287"/>
      <c r="B46" s="273" t="s">
        <v>2403</v>
      </c>
      <c r="C46" s="288" t="s">
        <v>2404</v>
      </c>
      <c r="D46" s="273" t="s">
        <v>2405</v>
      </c>
      <c r="E46" s="273" t="s">
        <v>2311</v>
      </c>
      <c r="F46" s="292">
        <v>44575</v>
      </c>
      <c r="G46" s="273">
        <v>1955</v>
      </c>
      <c r="H46" s="273">
        <v>2225</v>
      </c>
      <c r="I46" s="273" t="s">
        <v>2406</v>
      </c>
      <c r="J46" s="273">
        <v>1320</v>
      </c>
      <c r="K46" s="273">
        <v>50</v>
      </c>
      <c r="L46" s="273">
        <v>10</v>
      </c>
      <c r="M46" s="273"/>
    </row>
    <row r="47" s="282" customFormat="1" ht="17" spans="1:13">
      <c r="A47" s="287"/>
      <c r="B47" s="273" t="s">
        <v>2407</v>
      </c>
      <c r="C47" s="288" t="s">
        <v>2408</v>
      </c>
      <c r="D47" s="273" t="s">
        <v>2409</v>
      </c>
      <c r="E47" s="273" t="s">
        <v>2298</v>
      </c>
      <c r="F47" s="292">
        <v>44574</v>
      </c>
      <c r="G47" s="273">
        <v>1230</v>
      </c>
      <c r="H47" s="273">
        <v>1510</v>
      </c>
      <c r="I47" s="273" t="s">
        <v>1575</v>
      </c>
      <c r="J47" s="273">
        <v>2310</v>
      </c>
      <c r="K47" s="273">
        <v>50</v>
      </c>
      <c r="L47" s="273">
        <v>10</v>
      </c>
      <c r="M47" s="285"/>
    </row>
    <row r="48" s="282" customFormat="1" ht="17" spans="1:13">
      <c r="A48" s="287"/>
      <c r="B48" s="273" t="s">
        <v>2363</v>
      </c>
      <c r="C48" s="288" t="s">
        <v>2410</v>
      </c>
      <c r="D48" s="273" t="s">
        <v>2298</v>
      </c>
      <c r="E48" s="273" t="s">
        <v>2411</v>
      </c>
      <c r="F48" s="292">
        <v>44577</v>
      </c>
      <c r="G48" s="273">
        <v>1145</v>
      </c>
      <c r="H48" s="273">
        <v>1350</v>
      </c>
      <c r="I48" s="273" t="s">
        <v>1804</v>
      </c>
      <c r="J48" s="273">
        <v>1710</v>
      </c>
      <c r="K48" s="273">
        <v>50</v>
      </c>
      <c r="L48" s="273">
        <v>10</v>
      </c>
      <c r="M48" s="273"/>
    </row>
    <row r="49" s="282" customFormat="1" ht="17" spans="1:13">
      <c r="A49" s="287"/>
      <c r="B49" s="273" t="s">
        <v>2396</v>
      </c>
      <c r="C49" s="288" t="s">
        <v>2412</v>
      </c>
      <c r="D49" s="273" t="s">
        <v>2298</v>
      </c>
      <c r="E49" s="273" t="s">
        <v>1796</v>
      </c>
      <c r="F49" s="292">
        <v>44579</v>
      </c>
      <c r="G49" s="273">
        <v>1700</v>
      </c>
      <c r="H49" s="273">
        <v>1930</v>
      </c>
      <c r="I49" s="273" t="s">
        <v>1945</v>
      </c>
      <c r="J49" s="273">
        <v>1630</v>
      </c>
      <c r="K49" s="273">
        <v>50</v>
      </c>
      <c r="L49" s="273">
        <v>10</v>
      </c>
      <c r="M49" s="273"/>
    </row>
    <row r="50" s="282" customFormat="1" ht="17" spans="1:13">
      <c r="A50" s="287"/>
      <c r="B50" s="273" t="s">
        <v>2330</v>
      </c>
      <c r="C50" s="288" t="s">
        <v>2413</v>
      </c>
      <c r="D50" s="273" t="s">
        <v>2414</v>
      </c>
      <c r="E50" s="273" t="s">
        <v>1599</v>
      </c>
      <c r="F50" s="292">
        <v>44575</v>
      </c>
      <c r="G50" s="273">
        <v>1210</v>
      </c>
      <c r="H50" s="273">
        <v>1540</v>
      </c>
      <c r="I50" s="273" t="s">
        <v>2333</v>
      </c>
      <c r="J50" s="273">
        <v>2510</v>
      </c>
      <c r="K50" s="273">
        <v>50</v>
      </c>
      <c r="L50" s="273">
        <v>10</v>
      </c>
      <c r="M50" s="273"/>
    </row>
    <row r="51" s="282" customFormat="1" ht="17" spans="1:13">
      <c r="A51" s="287"/>
      <c r="B51" s="273" t="s">
        <v>2415</v>
      </c>
      <c r="C51" s="288" t="s">
        <v>2416</v>
      </c>
      <c r="D51" s="273" t="s">
        <v>2417</v>
      </c>
      <c r="E51" s="273" t="s">
        <v>2298</v>
      </c>
      <c r="F51" s="292">
        <v>44575</v>
      </c>
      <c r="G51" s="273">
        <v>1630</v>
      </c>
      <c r="H51" s="273">
        <v>1945</v>
      </c>
      <c r="I51" s="273" t="s">
        <v>2418</v>
      </c>
      <c r="J51" s="273">
        <v>2500</v>
      </c>
      <c r="K51" s="273">
        <v>50</v>
      </c>
      <c r="L51" s="273">
        <v>10</v>
      </c>
      <c r="M51" s="273"/>
    </row>
    <row r="52" s="282" customFormat="1" ht="25" spans="1:14">
      <c r="A52" s="273"/>
      <c r="B52" s="273"/>
      <c r="C52" s="288"/>
      <c r="D52" s="273"/>
      <c r="E52" s="273"/>
      <c r="F52" s="273"/>
      <c r="G52" s="273"/>
      <c r="H52" s="273"/>
      <c r="I52" s="273"/>
      <c r="J52" s="293">
        <f t="shared" ref="J52:L52" si="2">SUM(J40:J51)</f>
        <v>20905</v>
      </c>
      <c r="K52" s="293">
        <f t="shared" si="2"/>
        <v>500</v>
      </c>
      <c r="L52" s="293">
        <f t="shared" si="2"/>
        <v>115</v>
      </c>
      <c r="M52" s="294" t="s">
        <v>1737</v>
      </c>
      <c r="N52" s="295">
        <f>SUM(J52+K52+L52)</f>
        <v>21520</v>
      </c>
    </row>
    <row r="53" s="282" customFormat="1" spans="1:14">
      <c r="A53" s="289">
        <v>1.7</v>
      </c>
      <c r="B53" s="290" t="s">
        <v>2419</v>
      </c>
      <c r="C53" s="288" t="s">
        <v>2420</v>
      </c>
      <c r="D53" s="273" t="s">
        <v>2421</v>
      </c>
      <c r="E53" s="273" t="s">
        <v>1574</v>
      </c>
      <c r="F53" s="292">
        <v>44575</v>
      </c>
      <c r="G53" s="273">
        <v>1445</v>
      </c>
      <c r="H53" s="273">
        <v>1720</v>
      </c>
      <c r="I53" s="273" t="s">
        <v>2422</v>
      </c>
      <c r="J53" s="273">
        <v>2330</v>
      </c>
      <c r="K53" s="273">
        <v>50</v>
      </c>
      <c r="L53" s="273">
        <v>10</v>
      </c>
      <c r="M53" s="273"/>
      <c r="N53" s="273"/>
    </row>
    <row r="54" s="282" customFormat="1" spans="1:14">
      <c r="A54" s="291"/>
      <c r="B54" s="290" t="s">
        <v>2419</v>
      </c>
      <c r="C54" s="288" t="s">
        <v>2423</v>
      </c>
      <c r="D54" s="273" t="s">
        <v>1574</v>
      </c>
      <c r="E54" s="273" t="s">
        <v>2421</v>
      </c>
      <c r="F54" s="292">
        <v>44577</v>
      </c>
      <c r="G54" s="273">
        <v>1110</v>
      </c>
      <c r="H54" s="273">
        <v>1325</v>
      </c>
      <c r="I54" s="273" t="s">
        <v>2424</v>
      </c>
      <c r="J54" s="273">
        <v>1710</v>
      </c>
      <c r="K54" s="273">
        <v>50</v>
      </c>
      <c r="L54" s="273">
        <v>10</v>
      </c>
      <c r="M54" s="273"/>
      <c r="N54" s="273"/>
    </row>
    <row r="55" s="282" customFormat="1" spans="1:14">
      <c r="A55" s="291"/>
      <c r="B55" s="290" t="s">
        <v>2307</v>
      </c>
      <c r="C55" s="288" t="s">
        <v>2308</v>
      </c>
      <c r="D55" s="273" t="s">
        <v>1611</v>
      </c>
      <c r="E55" s="273" t="s">
        <v>1599</v>
      </c>
      <c r="F55" s="292">
        <v>44573</v>
      </c>
      <c r="G55" s="273">
        <v>820</v>
      </c>
      <c r="H55" s="273">
        <v>1245</v>
      </c>
      <c r="I55" s="273" t="s">
        <v>1612</v>
      </c>
      <c r="J55" s="273">
        <v>-5371</v>
      </c>
      <c r="K55" s="273"/>
      <c r="L55" s="273">
        <v>5</v>
      </c>
      <c r="M55" s="285" t="s">
        <v>2032</v>
      </c>
      <c r="N55" s="273"/>
    </row>
    <row r="56" s="282" customFormat="1" spans="1:14">
      <c r="A56" s="291"/>
      <c r="B56" s="290" t="s">
        <v>2425</v>
      </c>
      <c r="C56" s="288" t="s">
        <v>2426</v>
      </c>
      <c r="D56" s="273" t="s">
        <v>1789</v>
      </c>
      <c r="E56" s="273" t="s">
        <v>1574</v>
      </c>
      <c r="F56" s="292">
        <v>44575</v>
      </c>
      <c r="G56" s="273">
        <v>1055</v>
      </c>
      <c r="H56" s="273">
        <v>1545</v>
      </c>
      <c r="I56" s="273" t="s">
        <v>1840</v>
      </c>
      <c r="J56" s="273">
        <v>3610</v>
      </c>
      <c r="K56" s="273">
        <v>50</v>
      </c>
      <c r="L56" s="273">
        <v>10</v>
      </c>
      <c r="M56" s="285"/>
      <c r="N56" s="273"/>
    </row>
    <row r="57" s="282" customFormat="1" spans="1:14">
      <c r="A57" s="291"/>
      <c r="B57" s="290" t="s">
        <v>2307</v>
      </c>
      <c r="C57" s="288" t="s">
        <v>2427</v>
      </c>
      <c r="D57" s="273" t="s">
        <v>1611</v>
      </c>
      <c r="E57" s="273" t="s">
        <v>1599</v>
      </c>
      <c r="F57" s="292">
        <v>44571</v>
      </c>
      <c r="G57" s="273">
        <v>820</v>
      </c>
      <c r="H57" s="273">
        <v>1245</v>
      </c>
      <c r="I57" s="273" t="s">
        <v>1612</v>
      </c>
      <c r="J57" s="273">
        <v>1780</v>
      </c>
      <c r="K57" s="273">
        <v>50</v>
      </c>
      <c r="L57" s="273">
        <v>10</v>
      </c>
      <c r="M57" s="273"/>
      <c r="N57" s="273"/>
    </row>
    <row r="58" s="282" customFormat="1" spans="1:14">
      <c r="A58" s="291"/>
      <c r="B58" s="290" t="s">
        <v>2359</v>
      </c>
      <c r="C58" s="288" t="s">
        <v>2428</v>
      </c>
      <c r="D58" s="273" t="s">
        <v>1592</v>
      </c>
      <c r="E58" s="273" t="s">
        <v>1574</v>
      </c>
      <c r="F58" s="292">
        <v>44575</v>
      </c>
      <c r="G58" s="273">
        <v>1540</v>
      </c>
      <c r="H58" s="273">
        <v>1815</v>
      </c>
      <c r="I58" s="273" t="s">
        <v>2105</v>
      </c>
      <c r="J58" s="273">
        <v>1890</v>
      </c>
      <c r="K58" s="273">
        <v>50</v>
      </c>
      <c r="L58" s="273">
        <v>10</v>
      </c>
      <c r="M58" s="273"/>
      <c r="N58" s="273"/>
    </row>
    <row r="59" s="282" customFormat="1" spans="1:14">
      <c r="A59" s="291"/>
      <c r="B59" s="290" t="s">
        <v>2359</v>
      </c>
      <c r="C59" s="288" t="s">
        <v>2429</v>
      </c>
      <c r="D59" s="273" t="s">
        <v>1574</v>
      </c>
      <c r="E59" s="273" t="s">
        <v>1592</v>
      </c>
      <c r="F59" s="292">
        <v>44577</v>
      </c>
      <c r="G59" s="273">
        <v>1645</v>
      </c>
      <c r="H59" s="273">
        <v>1910</v>
      </c>
      <c r="I59" s="273" t="s">
        <v>2430</v>
      </c>
      <c r="J59" s="273">
        <v>2690</v>
      </c>
      <c r="K59" s="273">
        <v>50</v>
      </c>
      <c r="L59" s="273">
        <v>10</v>
      </c>
      <c r="M59" s="285"/>
      <c r="N59" s="273"/>
    </row>
    <row r="60" s="282" customFormat="1" spans="1:14">
      <c r="A60" s="291"/>
      <c r="B60" s="290" t="s">
        <v>2341</v>
      </c>
      <c r="C60" s="288" t="s">
        <v>2431</v>
      </c>
      <c r="D60" s="273" t="s">
        <v>1599</v>
      </c>
      <c r="E60" s="273" t="s">
        <v>1605</v>
      </c>
      <c r="F60" s="292">
        <v>44579</v>
      </c>
      <c r="G60" s="273">
        <v>1900</v>
      </c>
      <c r="H60" s="273">
        <v>2140</v>
      </c>
      <c r="I60" s="273" t="s">
        <v>2432</v>
      </c>
      <c r="J60" s="273">
        <v>1260</v>
      </c>
      <c r="K60" s="273">
        <v>50</v>
      </c>
      <c r="L60" s="273">
        <v>10</v>
      </c>
      <c r="M60" s="273"/>
      <c r="N60" s="273"/>
    </row>
    <row r="61" s="282" customFormat="1" spans="1:14">
      <c r="A61" s="291"/>
      <c r="B61" s="290" t="s">
        <v>2433</v>
      </c>
      <c r="C61" s="288" t="s">
        <v>2434</v>
      </c>
      <c r="D61" s="273" t="s">
        <v>2435</v>
      </c>
      <c r="E61" s="273" t="s">
        <v>1599</v>
      </c>
      <c r="F61" s="292">
        <v>44577</v>
      </c>
      <c r="G61" s="273">
        <v>1955</v>
      </c>
      <c r="H61" s="273">
        <v>2255</v>
      </c>
      <c r="I61" s="273" t="s">
        <v>2436</v>
      </c>
      <c r="J61" s="273">
        <v>850</v>
      </c>
      <c r="K61" s="273">
        <v>50</v>
      </c>
      <c r="L61" s="273">
        <v>10</v>
      </c>
      <c r="M61" s="285"/>
      <c r="N61" s="273"/>
    </row>
    <row r="62" s="282" customFormat="1" spans="1:14">
      <c r="A62" s="291"/>
      <c r="B62" s="290" t="s">
        <v>2437</v>
      </c>
      <c r="C62" s="288" t="s">
        <v>2438</v>
      </c>
      <c r="D62" s="273" t="s">
        <v>1638</v>
      </c>
      <c r="E62" s="273" t="s">
        <v>1574</v>
      </c>
      <c r="F62" s="292">
        <v>44575</v>
      </c>
      <c r="G62" s="273">
        <v>1340</v>
      </c>
      <c r="H62" s="273">
        <v>1710</v>
      </c>
      <c r="I62" s="273" t="s">
        <v>2439</v>
      </c>
      <c r="J62" s="273">
        <v>3500</v>
      </c>
      <c r="K62" s="273">
        <v>50</v>
      </c>
      <c r="L62" s="273">
        <v>10</v>
      </c>
      <c r="M62" s="285"/>
      <c r="N62" s="273"/>
    </row>
    <row r="63" s="282" customFormat="1" spans="1:14">
      <c r="A63" s="291"/>
      <c r="B63" s="290" t="s">
        <v>2440</v>
      </c>
      <c r="C63" s="288" t="s">
        <v>2441</v>
      </c>
      <c r="D63" s="273" t="s">
        <v>1574</v>
      </c>
      <c r="E63" s="273" t="s">
        <v>1638</v>
      </c>
      <c r="F63" s="292">
        <v>44578</v>
      </c>
      <c r="G63" s="273">
        <v>1855</v>
      </c>
      <c r="H63" s="273">
        <v>2055</v>
      </c>
      <c r="I63" s="273" t="s">
        <v>2442</v>
      </c>
      <c r="J63" s="273">
        <v>1240</v>
      </c>
      <c r="K63" s="273">
        <v>50</v>
      </c>
      <c r="L63" s="273">
        <v>10</v>
      </c>
      <c r="M63" s="273"/>
      <c r="N63" s="273"/>
    </row>
    <row r="64" s="282" customFormat="1" spans="1:14">
      <c r="A64" s="291"/>
      <c r="B64" s="290" t="s">
        <v>2375</v>
      </c>
      <c r="C64" s="288" t="s">
        <v>2443</v>
      </c>
      <c r="D64" s="273" t="s">
        <v>2444</v>
      </c>
      <c r="E64" s="273" t="s">
        <v>1648</v>
      </c>
      <c r="F64" s="292">
        <v>44577</v>
      </c>
      <c r="G64" s="273">
        <v>1330</v>
      </c>
      <c r="H64" s="273">
        <v>1550</v>
      </c>
      <c r="I64" s="273" t="s">
        <v>2445</v>
      </c>
      <c r="J64" s="273">
        <v>2140</v>
      </c>
      <c r="K64" s="273">
        <v>50</v>
      </c>
      <c r="L64" s="273">
        <v>10</v>
      </c>
      <c r="M64" s="273"/>
      <c r="N64" s="273"/>
    </row>
    <row r="65" s="282" customFormat="1" spans="1:14">
      <c r="A65" s="291"/>
      <c r="B65" s="290" t="s">
        <v>2446</v>
      </c>
      <c r="C65" s="288" t="s">
        <v>2447</v>
      </c>
      <c r="D65" s="273" t="s">
        <v>1599</v>
      </c>
      <c r="E65" s="273" t="s">
        <v>1638</v>
      </c>
      <c r="F65" s="292">
        <v>44577</v>
      </c>
      <c r="G65" s="273">
        <v>1530</v>
      </c>
      <c r="H65" s="273">
        <v>1830</v>
      </c>
      <c r="I65" s="273" t="s">
        <v>2177</v>
      </c>
      <c r="J65" s="273">
        <v>3500</v>
      </c>
      <c r="K65" s="273">
        <v>50</v>
      </c>
      <c r="L65" s="273">
        <v>10</v>
      </c>
      <c r="M65" s="285"/>
      <c r="N65" s="273"/>
    </row>
    <row r="66" s="282" customFormat="1" spans="1:14">
      <c r="A66" s="291"/>
      <c r="B66" s="290" t="s">
        <v>2448</v>
      </c>
      <c r="C66" s="288" t="s">
        <v>2449</v>
      </c>
      <c r="D66" s="273" t="s">
        <v>1574</v>
      </c>
      <c r="E66" s="273" t="s">
        <v>1682</v>
      </c>
      <c r="F66" s="292">
        <v>44577</v>
      </c>
      <c r="G66" s="273">
        <v>1600</v>
      </c>
      <c r="H66" s="273">
        <v>1840</v>
      </c>
      <c r="I66" s="273" t="s">
        <v>2002</v>
      </c>
      <c r="J66" s="273">
        <v>1230</v>
      </c>
      <c r="K66" s="273">
        <v>50</v>
      </c>
      <c r="L66" s="273">
        <v>10</v>
      </c>
      <c r="M66" s="285"/>
      <c r="N66" s="273"/>
    </row>
    <row r="67" s="282" customFormat="1" ht="17" spans="1:14">
      <c r="A67" s="291"/>
      <c r="B67" s="290" t="s">
        <v>2368</v>
      </c>
      <c r="C67" s="288" t="s">
        <v>2450</v>
      </c>
      <c r="D67" s="273" t="s">
        <v>2298</v>
      </c>
      <c r="E67" s="273" t="s">
        <v>2451</v>
      </c>
      <c r="F67" s="292">
        <v>44577</v>
      </c>
      <c r="G67" s="273">
        <v>1515</v>
      </c>
      <c r="H67" s="273">
        <v>1735</v>
      </c>
      <c r="I67" s="273" t="s">
        <v>2127</v>
      </c>
      <c r="J67" s="273">
        <v>3190</v>
      </c>
      <c r="K67" s="273">
        <v>50</v>
      </c>
      <c r="L67" s="273">
        <v>10</v>
      </c>
      <c r="M67" s="285"/>
      <c r="N67" s="290"/>
    </row>
    <row r="68" s="282" customFormat="1" ht="17" spans="1:14">
      <c r="A68" s="291"/>
      <c r="B68" s="290" t="s">
        <v>2433</v>
      </c>
      <c r="C68" s="288" t="s">
        <v>2452</v>
      </c>
      <c r="D68" s="273" t="s">
        <v>2311</v>
      </c>
      <c r="E68" s="273" t="s">
        <v>2453</v>
      </c>
      <c r="F68" s="292">
        <v>44577</v>
      </c>
      <c r="G68" s="273">
        <v>1300</v>
      </c>
      <c r="H68" s="273">
        <v>1520</v>
      </c>
      <c r="I68" s="273" t="s">
        <v>2200</v>
      </c>
      <c r="J68" s="273">
        <v>1080</v>
      </c>
      <c r="K68" s="273">
        <v>0</v>
      </c>
      <c r="L68" s="273">
        <v>10</v>
      </c>
      <c r="M68" s="285"/>
      <c r="N68" s="290"/>
    </row>
    <row r="69" s="282" customFormat="1" ht="17" spans="1:14">
      <c r="A69" s="291"/>
      <c r="B69" s="290" t="s">
        <v>2350</v>
      </c>
      <c r="C69" s="288" t="s">
        <v>2454</v>
      </c>
      <c r="D69" s="273" t="s">
        <v>2298</v>
      </c>
      <c r="E69" s="273" t="s">
        <v>2402</v>
      </c>
      <c r="F69" s="292">
        <v>44578</v>
      </c>
      <c r="G69" s="273">
        <v>1330</v>
      </c>
      <c r="H69" s="273">
        <v>1640</v>
      </c>
      <c r="I69" s="273" t="s">
        <v>1614</v>
      </c>
      <c r="J69" s="273">
        <v>2250</v>
      </c>
      <c r="K69" s="273">
        <v>50</v>
      </c>
      <c r="L69" s="273">
        <v>10</v>
      </c>
      <c r="M69" s="273"/>
      <c r="N69" s="290"/>
    </row>
    <row r="70" s="282" customFormat="1" ht="17" spans="1:14">
      <c r="A70" s="291"/>
      <c r="B70" s="290" t="s">
        <v>2400</v>
      </c>
      <c r="C70" s="288" t="s">
        <v>2455</v>
      </c>
      <c r="D70" s="273" t="s">
        <v>2298</v>
      </c>
      <c r="E70" s="273" t="s">
        <v>2402</v>
      </c>
      <c r="F70" s="292">
        <v>44578</v>
      </c>
      <c r="G70" s="273">
        <v>1330</v>
      </c>
      <c r="H70" s="273">
        <v>1640</v>
      </c>
      <c r="I70" s="273" t="s">
        <v>1614</v>
      </c>
      <c r="J70" s="273">
        <v>2250</v>
      </c>
      <c r="K70" s="273">
        <v>50</v>
      </c>
      <c r="L70" s="273">
        <v>10</v>
      </c>
      <c r="M70" s="273"/>
      <c r="N70" s="290"/>
    </row>
    <row r="71" s="282" customFormat="1" ht="17" spans="1:14">
      <c r="A71" s="291"/>
      <c r="B71" s="290" t="s">
        <v>2456</v>
      </c>
      <c r="C71" s="288" t="s">
        <v>2457</v>
      </c>
      <c r="D71" s="273" t="s">
        <v>2458</v>
      </c>
      <c r="E71" s="273" t="s">
        <v>2298</v>
      </c>
      <c r="F71" s="292">
        <v>44574</v>
      </c>
      <c r="G71" s="273">
        <v>1345</v>
      </c>
      <c r="H71" s="273">
        <v>1615</v>
      </c>
      <c r="I71" s="273" t="s">
        <v>1759</v>
      </c>
      <c r="J71" s="273">
        <v>1960</v>
      </c>
      <c r="K71" s="273">
        <v>50</v>
      </c>
      <c r="L71" s="273">
        <v>10</v>
      </c>
      <c r="M71" s="273"/>
      <c r="N71" s="290"/>
    </row>
    <row r="72" s="282" customFormat="1" ht="17" spans="1:14">
      <c r="A72" s="291"/>
      <c r="B72" s="290" t="s">
        <v>2456</v>
      </c>
      <c r="C72" s="288" t="s">
        <v>2459</v>
      </c>
      <c r="D72" s="273" t="s">
        <v>2298</v>
      </c>
      <c r="E72" s="273" t="s">
        <v>2458</v>
      </c>
      <c r="F72" s="292">
        <v>44578</v>
      </c>
      <c r="G72" s="273">
        <v>1630</v>
      </c>
      <c r="H72" s="273">
        <v>1905</v>
      </c>
      <c r="I72" s="273" t="s">
        <v>2460</v>
      </c>
      <c r="J72" s="273">
        <v>3060</v>
      </c>
      <c r="K72" s="273">
        <v>50</v>
      </c>
      <c r="L72" s="273">
        <v>10</v>
      </c>
      <c r="M72" s="273"/>
      <c r="N72" s="290"/>
    </row>
    <row r="73" s="282" customFormat="1" spans="1:14">
      <c r="A73" s="291"/>
      <c r="B73" s="290" t="s">
        <v>2461</v>
      </c>
      <c r="C73" s="288" t="s">
        <v>2462</v>
      </c>
      <c r="D73" s="273" t="s">
        <v>1676</v>
      </c>
      <c r="E73" s="273" t="s">
        <v>1574</v>
      </c>
      <c r="F73" s="292">
        <v>44575</v>
      </c>
      <c r="G73" s="273">
        <v>1215</v>
      </c>
      <c r="H73" s="273">
        <v>1525</v>
      </c>
      <c r="I73" s="273" t="s">
        <v>1677</v>
      </c>
      <c r="J73" s="273">
        <v>2500</v>
      </c>
      <c r="K73" s="273">
        <v>50</v>
      </c>
      <c r="L73" s="273">
        <v>10</v>
      </c>
      <c r="M73" s="273"/>
      <c r="N73" s="290"/>
    </row>
    <row r="74" s="282" customFormat="1" ht="17" spans="1:14">
      <c r="A74" s="291"/>
      <c r="B74" s="290" t="s">
        <v>2461</v>
      </c>
      <c r="C74" s="288" t="s">
        <v>2463</v>
      </c>
      <c r="D74" s="273" t="s">
        <v>2311</v>
      </c>
      <c r="E74" s="273" t="s">
        <v>2464</v>
      </c>
      <c r="F74" s="292">
        <v>44578</v>
      </c>
      <c r="G74" s="273">
        <v>1350</v>
      </c>
      <c r="H74" s="273">
        <v>1600</v>
      </c>
      <c r="I74" s="273" t="s">
        <v>2465</v>
      </c>
      <c r="J74" s="273">
        <v>1860</v>
      </c>
      <c r="K74" s="273">
        <v>50</v>
      </c>
      <c r="L74" s="273">
        <v>10</v>
      </c>
      <c r="M74" s="273"/>
      <c r="N74" s="290"/>
    </row>
    <row r="75" s="282" customFormat="1" ht="17" spans="1:14">
      <c r="A75" s="291"/>
      <c r="B75" s="273" t="s">
        <v>2466</v>
      </c>
      <c r="C75" s="288" t="s">
        <v>2467</v>
      </c>
      <c r="D75" s="290" t="s">
        <v>2468</v>
      </c>
      <c r="E75" s="273" t="s">
        <v>1599</v>
      </c>
      <c r="F75" s="292">
        <v>44575</v>
      </c>
      <c r="G75" s="273">
        <v>1155</v>
      </c>
      <c r="H75" s="273">
        <v>1430</v>
      </c>
      <c r="I75" s="273" t="s">
        <v>2469</v>
      </c>
      <c r="J75" s="273">
        <v>2690</v>
      </c>
      <c r="K75" s="273">
        <v>50</v>
      </c>
      <c r="L75" s="273">
        <v>10</v>
      </c>
      <c r="M75" s="285"/>
      <c r="N75" s="290"/>
    </row>
    <row r="76" s="282" customFormat="1" ht="17" spans="1:14">
      <c r="A76" s="291"/>
      <c r="B76" s="273" t="s">
        <v>2470</v>
      </c>
      <c r="C76" s="288" t="s">
        <v>2471</v>
      </c>
      <c r="D76" s="290" t="s">
        <v>2468</v>
      </c>
      <c r="E76" s="273" t="s">
        <v>1599</v>
      </c>
      <c r="F76" s="292">
        <v>44575</v>
      </c>
      <c r="G76" s="273">
        <v>1155</v>
      </c>
      <c r="H76" s="273">
        <v>1430</v>
      </c>
      <c r="I76" s="273" t="s">
        <v>2469</v>
      </c>
      <c r="J76" s="273">
        <v>2690</v>
      </c>
      <c r="K76" s="273">
        <v>50</v>
      </c>
      <c r="L76" s="273">
        <v>10</v>
      </c>
      <c r="M76" s="285"/>
      <c r="N76" s="290"/>
    </row>
    <row r="77" s="282" customFormat="1" ht="17" spans="1:14">
      <c r="A77" s="291"/>
      <c r="B77" s="273" t="s">
        <v>2472</v>
      </c>
      <c r="C77" s="288" t="s">
        <v>2473</v>
      </c>
      <c r="D77" s="290" t="s">
        <v>2464</v>
      </c>
      <c r="E77" s="273" t="s">
        <v>1599</v>
      </c>
      <c r="F77" s="292">
        <v>44571</v>
      </c>
      <c r="G77" s="290">
        <v>2140</v>
      </c>
      <c r="H77" s="273" t="s">
        <v>2474</v>
      </c>
      <c r="I77" s="273" t="s">
        <v>2475</v>
      </c>
      <c r="J77" s="273">
        <v>1860</v>
      </c>
      <c r="K77" s="273">
        <v>50</v>
      </c>
      <c r="L77" s="273">
        <v>10</v>
      </c>
      <c r="M77" s="285"/>
      <c r="N77" s="290"/>
    </row>
    <row r="78" s="282" customFormat="1" ht="17" spans="1:14">
      <c r="A78" s="291"/>
      <c r="B78" s="273" t="s">
        <v>2472</v>
      </c>
      <c r="C78" s="288" t="s">
        <v>2476</v>
      </c>
      <c r="D78" s="290" t="s">
        <v>2311</v>
      </c>
      <c r="E78" s="273" t="s">
        <v>2477</v>
      </c>
      <c r="F78" s="292">
        <v>44578</v>
      </c>
      <c r="G78" s="290">
        <v>755</v>
      </c>
      <c r="H78" s="273">
        <v>1010</v>
      </c>
      <c r="I78" s="273" t="s">
        <v>2478</v>
      </c>
      <c r="J78" s="273">
        <v>1860</v>
      </c>
      <c r="K78" s="273">
        <v>50</v>
      </c>
      <c r="L78" s="273">
        <v>10</v>
      </c>
      <c r="M78" s="285"/>
      <c r="N78" s="290"/>
    </row>
    <row r="79" s="282" customFormat="1" ht="25" spans="1:14">
      <c r="A79" s="273"/>
      <c r="B79" s="273"/>
      <c r="C79" s="288"/>
      <c r="D79" s="273"/>
      <c r="E79" s="273"/>
      <c r="F79" s="273"/>
      <c r="G79" s="273"/>
      <c r="H79" s="273"/>
      <c r="I79" s="273"/>
      <c r="J79" s="294">
        <f t="shared" ref="J79:L79" si="3">SUM(J53:J78)</f>
        <v>49609</v>
      </c>
      <c r="K79" s="294">
        <f t="shared" si="3"/>
        <v>1200</v>
      </c>
      <c r="L79" s="294">
        <f t="shared" si="3"/>
        <v>255</v>
      </c>
      <c r="M79" s="294" t="s">
        <v>1737</v>
      </c>
      <c r="N79" s="295">
        <f>SUM(J79+K79+L79)</f>
        <v>51064</v>
      </c>
    </row>
    <row r="80" s="282" customFormat="1" spans="1:14">
      <c r="A80" s="285">
        <v>1.8</v>
      </c>
      <c r="B80" s="273" t="s">
        <v>2354</v>
      </c>
      <c r="C80" s="288" t="s">
        <v>2479</v>
      </c>
      <c r="D80" s="273" t="s">
        <v>1574</v>
      </c>
      <c r="E80" s="273" t="s">
        <v>1658</v>
      </c>
      <c r="F80" s="292">
        <v>44579</v>
      </c>
      <c r="G80" s="273">
        <v>1720</v>
      </c>
      <c r="H80" s="273">
        <v>1955</v>
      </c>
      <c r="I80" s="273" t="s">
        <v>2480</v>
      </c>
      <c r="J80" s="273">
        <v>4880</v>
      </c>
      <c r="K80" s="273">
        <v>50</v>
      </c>
      <c r="L80" s="273">
        <v>10</v>
      </c>
      <c r="M80" s="285"/>
      <c r="N80" s="273"/>
    </row>
    <row r="81" s="282" customFormat="1" ht="25" spans="1:14">
      <c r="A81" s="273"/>
      <c r="B81" s="273"/>
      <c r="C81" s="288"/>
      <c r="D81" s="273"/>
      <c r="E81" s="273"/>
      <c r="F81" s="273"/>
      <c r="G81" s="273"/>
      <c r="H81" s="273"/>
      <c r="I81" s="273"/>
      <c r="J81" s="293">
        <v>4880</v>
      </c>
      <c r="K81" s="293">
        <v>50</v>
      </c>
      <c r="L81" s="293">
        <v>10</v>
      </c>
      <c r="M81" s="294" t="s">
        <v>1737</v>
      </c>
      <c r="N81" s="295">
        <f>SUM(J81+K81+L81)</f>
        <v>4940</v>
      </c>
    </row>
    <row r="82" s="282" customFormat="1" ht="17" spans="1:14">
      <c r="A82" s="289">
        <v>1.9</v>
      </c>
      <c r="B82" s="273" t="s">
        <v>2363</v>
      </c>
      <c r="C82" s="288" t="s">
        <v>2410</v>
      </c>
      <c r="D82" s="273" t="s">
        <v>2298</v>
      </c>
      <c r="E82" s="273" t="s">
        <v>2411</v>
      </c>
      <c r="F82" s="292">
        <v>44577</v>
      </c>
      <c r="G82" s="273">
        <v>1145</v>
      </c>
      <c r="H82" s="273">
        <v>1350</v>
      </c>
      <c r="I82" s="273" t="s">
        <v>1804</v>
      </c>
      <c r="J82" s="273">
        <v>-1710</v>
      </c>
      <c r="K82" s="273">
        <v>-50</v>
      </c>
      <c r="L82" s="273">
        <v>5</v>
      </c>
      <c r="M82" s="285" t="s">
        <v>2032</v>
      </c>
      <c r="N82" s="273"/>
    </row>
    <row r="83" s="282" customFormat="1" spans="1:14">
      <c r="A83" s="291"/>
      <c r="B83" s="273" t="s">
        <v>2363</v>
      </c>
      <c r="C83" s="288" t="s">
        <v>2364</v>
      </c>
      <c r="D83" s="273" t="s">
        <v>1803</v>
      </c>
      <c r="E83" s="273" t="s">
        <v>1574</v>
      </c>
      <c r="F83" s="292">
        <v>44575</v>
      </c>
      <c r="G83" s="273">
        <v>1415</v>
      </c>
      <c r="H83" s="273">
        <v>1635</v>
      </c>
      <c r="I83" s="273" t="s">
        <v>2365</v>
      </c>
      <c r="J83" s="273">
        <v>-3080</v>
      </c>
      <c r="K83" s="273">
        <v>-50</v>
      </c>
      <c r="L83" s="273">
        <v>5</v>
      </c>
      <c r="M83" s="285" t="s">
        <v>2032</v>
      </c>
      <c r="N83" s="273"/>
    </row>
    <row r="84" s="282" customFormat="1" ht="17" spans="1:14">
      <c r="A84" s="291"/>
      <c r="B84" s="273" t="s">
        <v>2403</v>
      </c>
      <c r="C84" s="288" t="s">
        <v>2404</v>
      </c>
      <c r="D84" s="273" t="s">
        <v>2405</v>
      </c>
      <c r="E84" s="273" t="s">
        <v>2311</v>
      </c>
      <c r="F84" s="292">
        <v>44575</v>
      </c>
      <c r="G84" s="273">
        <v>1955</v>
      </c>
      <c r="H84" s="273">
        <v>2225</v>
      </c>
      <c r="I84" s="273" t="s">
        <v>2406</v>
      </c>
      <c r="J84" s="273">
        <v>-1188</v>
      </c>
      <c r="K84" s="273">
        <v>-50</v>
      </c>
      <c r="L84" s="273">
        <v>5</v>
      </c>
      <c r="M84" s="285" t="s">
        <v>2032</v>
      </c>
      <c r="N84" s="273"/>
    </row>
    <row r="85" s="282" customFormat="1" spans="1:14">
      <c r="A85" s="291"/>
      <c r="B85" s="273" t="s">
        <v>2375</v>
      </c>
      <c r="C85" s="288" t="s">
        <v>2376</v>
      </c>
      <c r="D85" s="273" t="s">
        <v>1648</v>
      </c>
      <c r="E85" s="273" t="s">
        <v>1574</v>
      </c>
      <c r="F85" s="292">
        <v>44575</v>
      </c>
      <c r="G85" s="273">
        <v>1335</v>
      </c>
      <c r="H85" s="273">
        <v>1615</v>
      </c>
      <c r="I85" s="273" t="s">
        <v>2377</v>
      </c>
      <c r="J85" s="273">
        <v>-2780</v>
      </c>
      <c r="K85" s="273">
        <v>-50</v>
      </c>
      <c r="L85" s="273">
        <v>5</v>
      </c>
      <c r="M85" s="285" t="s">
        <v>2032</v>
      </c>
      <c r="N85" s="273"/>
    </row>
    <row r="86" s="282" customFormat="1" spans="1:14">
      <c r="A86" s="291"/>
      <c r="B86" s="273" t="s">
        <v>2375</v>
      </c>
      <c r="C86" s="288" t="s">
        <v>2443</v>
      </c>
      <c r="D86" s="273" t="s">
        <v>2444</v>
      </c>
      <c r="E86" s="273" t="s">
        <v>1648</v>
      </c>
      <c r="F86" s="292">
        <v>44577</v>
      </c>
      <c r="G86" s="273">
        <v>1330</v>
      </c>
      <c r="H86" s="273">
        <v>1550</v>
      </c>
      <c r="I86" s="273" t="s">
        <v>2445</v>
      </c>
      <c r="J86" s="273">
        <v>-1926</v>
      </c>
      <c r="K86" s="273">
        <v>-50</v>
      </c>
      <c r="L86" s="273">
        <v>5</v>
      </c>
      <c r="M86" s="285" t="s">
        <v>2032</v>
      </c>
      <c r="N86" s="273"/>
    </row>
    <row r="87" s="282" customFormat="1" spans="1:14">
      <c r="A87" s="291"/>
      <c r="B87" s="273" t="s">
        <v>2293</v>
      </c>
      <c r="C87" s="288" t="s">
        <v>2294</v>
      </c>
      <c r="D87" s="275" t="s">
        <v>1648</v>
      </c>
      <c r="E87" s="273" t="s">
        <v>1574</v>
      </c>
      <c r="F87" s="278">
        <v>44575</v>
      </c>
      <c r="G87" s="273">
        <v>1750</v>
      </c>
      <c r="H87" s="273">
        <v>2045</v>
      </c>
      <c r="I87" s="273" t="s">
        <v>2295</v>
      </c>
      <c r="J87" s="275">
        <v>-2570</v>
      </c>
      <c r="K87" s="275">
        <v>-70</v>
      </c>
      <c r="L87" s="273">
        <v>5</v>
      </c>
      <c r="M87" s="285" t="s">
        <v>2032</v>
      </c>
      <c r="N87" s="273"/>
    </row>
    <row r="88" s="282" customFormat="1" spans="1:14">
      <c r="A88" s="291"/>
      <c r="B88" s="273" t="s">
        <v>2304</v>
      </c>
      <c r="C88" s="288" t="s">
        <v>2305</v>
      </c>
      <c r="D88" s="275" t="s">
        <v>1648</v>
      </c>
      <c r="E88" s="273" t="s">
        <v>1574</v>
      </c>
      <c r="F88" s="278">
        <v>44575</v>
      </c>
      <c r="G88" s="273">
        <v>925</v>
      </c>
      <c r="H88" s="273">
        <v>1200</v>
      </c>
      <c r="I88" s="273" t="s">
        <v>2306</v>
      </c>
      <c r="J88" s="273">
        <v>-2140</v>
      </c>
      <c r="K88" s="275">
        <v>-70</v>
      </c>
      <c r="L88" s="273">
        <v>5</v>
      </c>
      <c r="M88" s="285" t="s">
        <v>2032</v>
      </c>
      <c r="N88" s="273"/>
    </row>
    <row r="89" s="282" customFormat="1" spans="1:14">
      <c r="A89" s="291"/>
      <c r="B89" s="273" t="s">
        <v>2386</v>
      </c>
      <c r="C89" s="288" t="s">
        <v>2387</v>
      </c>
      <c r="D89" s="273" t="s">
        <v>1648</v>
      </c>
      <c r="E89" s="273" t="s">
        <v>1574</v>
      </c>
      <c r="F89" s="292">
        <v>44574</v>
      </c>
      <c r="G89" s="273">
        <v>1620</v>
      </c>
      <c r="H89" s="273">
        <v>1900</v>
      </c>
      <c r="I89" s="273" t="s">
        <v>2388</v>
      </c>
      <c r="J89" s="273">
        <v>-1700</v>
      </c>
      <c r="K89" s="273">
        <v>-50</v>
      </c>
      <c r="L89" s="273">
        <v>5</v>
      </c>
      <c r="M89" s="285" t="s">
        <v>2032</v>
      </c>
      <c r="N89" s="273"/>
    </row>
    <row r="90" s="282" customFormat="1" ht="17" spans="1:14">
      <c r="A90" s="291"/>
      <c r="B90" s="273" t="s">
        <v>2392</v>
      </c>
      <c r="C90" s="288" t="s">
        <v>2393</v>
      </c>
      <c r="D90" s="273" t="s">
        <v>2394</v>
      </c>
      <c r="E90" s="273" t="s">
        <v>2311</v>
      </c>
      <c r="F90" s="292">
        <v>44575</v>
      </c>
      <c r="G90" s="273">
        <v>2045</v>
      </c>
      <c r="H90" s="273">
        <v>2345</v>
      </c>
      <c r="I90" s="273" t="s">
        <v>2395</v>
      </c>
      <c r="J90" s="273">
        <v>-1224</v>
      </c>
      <c r="K90" s="273">
        <v>-50</v>
      </c>
      <c r="L90" s="273">
        <v>5</v>
      </c>
      <c r="M90" s="285" t="s">
        <v>2032</v>
      </c>
      <c r="N90" s="273"/>
    </row>
    <row r="91" s="282" customFormat="1" ht="17" spans="1:14">
      <c r="A91" s="291"/>
      <c r="B91" s="273" t="s">
        <v>2481</v>
      </c>
      <c r="C91" s="288" t="s">
        <v>2482</v>
      </c>
      <c r="D91" s="273" t="s">
        <v>2483</v>
      </c>
      <c r="E91" s="273" t="s">
        <v>2311</v>
      </c>
      <c r="F91" s="292">
        <v>44575</v>
      </c>
      <c r="G91" s="273">
        <v>825</v>
      </c>
      <c r="H91" s="273">
        <v>1120</v>
      </c>
      <c r="I91" s="273" t="s">
        <v>2484</v>
      </c>
      <c r="J91" s="273">
        <v>1790</v>
      </c>
      <c r="K91" s="273">
        <v>50</v>
      </c>
      <c r="L91" s="273">
        <v>10</v>
      </c>
      <c r="M91" s="285"/>
      <c r="N91" s="273"/>
    </row>
    <row r="92" s="282" customFormat="1" ht="17" spans="1:14">
      <c r="A92" s="291"/>
      <c r="B92" s="273" t="s">
        <v>2481</v>
      </c>
      <c r="C92" s="288" t="s">
        <v>2485</v>
      </c>
      <c r="D92" s="273" t="s">
        <v>2298</v>
      </c>
      <c r="E92" s="273" t="s">
        <v>2483</v>
      </c>
      <c r="F92" s="292">
        <v>44577</v>
      </c>
      <c r="G92" s="273">
        <v>1925</v>
      </c>
      <c r="H92" s="273">
        <v>2145</v>
      </c>
      <c r="I92" s="273" t="s">
        <v>2486</v>
      </c>
      <c r="J92" s="273">
        <v>1700</v>
      </c>
      <c r="K92" s="273">
        <v>50</v>
      </c>
      <c r="L92" s="273">
        <v>10</v>
      </c>
      <c r="M92" s="273"/>
      <c r="N92" s="273"/>
    </row>
    <row r="93" s="282" customFormat="1" spans="1:14">
      <c r="A93" s="291"/>
      <c r="B93" s="273" t="s">
        <v>2386</v>
      </c>
      <c r="C93" s="288" t="s">
        <v>2487</v>
      </c>
      <c r="D93" s="273" t="s">
        <v>1648</v>
      </c>
      <c r="E93" s="273" t="s">
        <v>1574</v>
      </c>
      <c r="F93" s="292">
        <v>44574</v>
      </c>
      <c r="G93" s="273">
        <v>1620</v>
      </c>
      <c r="H93" s="273">
        <v>1900</v>
      </c>
      <c r="I93" s="273" t="s">
        <v>2388</v>
      </c>
      <c r="J93" s="273">
        <v>2140</v>
      </c>
      <c r="K93" s="273">
        <v>50</v>
      </c>
      <c r="L93" s="273">
        <v>10</v>
      </c>
      <c r="M93" s="273"/>
      <c r="N93" s="273"/>
    </row>
    <row r="94" s="282" customFormat="1" ht="25" spans="1:14">
      <c r="A94" s="296"/>
      <c r="B94" s="273"/>
      <c r="C94" s="288"/>
      <c r="D94" s="273"/>
      <c r="E94" s="273"/>
      <c r="F94" s="292"/>
      <c r="G94" s="273"/>
      <c r="H94" s="273"/>
      <c r="I94" s="273"/>
      <c r="J94" s="293">
        <f t="shared" ref="J94:L94" si="4">SUM(J82:J93)</f>
        <v>-12688</v>
      </c>
      <c r="K94" s="293">
        <f t="shared" si="4"/>
        <v>-340</v>
      </c>
      <c r="L94" s="293">
        <f t="shared" si="4"/>
        <v>75</v>
      </c>
      <c r="M94" s="294" t="s">
        <v>1737</v>
      </c>
      <c r="N94" s="295">
        <v>-12953</v>
      </c>
    </row>
    <row r="95" s="282" customFormat="1" ht="17" spans="1:14">
      <c r="A95" s="287" t="s">
        <v>2488</v>
      </c>
      <c r="B95" s="273" t="s">
        <v>2326</v>
      </c>
      <c r="C95" s="288" t="s">
        <v>2489</v>
      </c>
      <c r="D95" s="273" t="s">
        <v>2298</v>
      </c>
      <c r="E95" s="273" t="s">
        <v>2490</v>
      </c>
      <c r="F95" s="292">
        <v>44578</v>
      </c>
      <c r="G95" s="273">
        <v>1925</v>
      </c>
      <c r="H95" s="273">
        <v>2200</v>
      </c>
      <c r="I95" s="273" t="s">
        <v>2491</v>
      </c>
      <c r="J95" s="273">
        <v>5050</v>
      </c>
      <c r="K95" s="273">
        <v>50</v>
      </c>
      <c r="L95" s="273">
        <v>10</v>
      </c>
      <c r="M95" s="285"/>
      <c r="N95" s="273"/>
    </row>
    <row r="96" s="282" customFormat="1" ht="17" spans="1:14">
      <c r="A96" s="297"/>
      <c r="B96" s="273" t="s">
        <v>2386</v>
      </c>
      <c r="C96" s="288" t="s">
        <v>2492</v>
      </c>
      <c r="D96" s="273" t="s">
        <v>2298</v>
      </c>
      <c r="E96" s="273" t="s">
        <v>2458</v>
      </c>
      <c r="F96" s="292">
        <v>44578</v>
      </c>
      <c r="G96" s="273">
        <v>1400</v>
      </c>
      <c r="H96" s="273">
        <v>1630</v>
      </c>
      <c r="I96" s="273" t="s">
        <v>2493</v>
      </c>
      <c r="J96" s="273">
        <v>1300</v>
      </c>
      <c r="K96" s="273">
        <v>50</v>
      </c>
      <c r="L96" s="273">
        <v>10</v>
      </c>
      <c r="M96" s="285"/>
      <c r="N96" s="273"/>
    </row>
    <row r="97" s="282" customFormat="1" ht="17" spans="1:14">
      <c r="A97" s="297"/>
      <c r="B97" s="273" t="s">
        <v>2307</v>
      </c>
      <c r="C97" s="288" t="s">
        <v>2494</v>
      </c>
      <c r="D97" s="273" t="s">
        <v>2298</v>
      </c>
      <c r="E97" s="273" t="s">
        <v>2402</v>
      </c>
      <c r="F97" s="292">
        <v>44579</v>
      </c>
      <c r="G97" s="273">
        <v>1330</v>
      </c>
      <c r="H97" s="273">
        <v>1640</v>
      </c>
      <c r="I97" s="273" t="s">
        <v>1614</v>
      </c>
      <c r="J97" s="273">
        <v>2250</v>
      </c>
      <c r="K97" s="273">
        <v>50</v>
      </c>
      <c r="L97" s="273">
        <v>10</v>
      </c>
      <c r="M97" s="285"/>
      <c r="N97" s="273"/>
    </row>
    <row r="98" s="282" customFormat="1" spans="1:14">
      <c r="A98" s="297"/>
      <c r="B98" s="290" t="s">
        <v>2433</v>
      </c>
      <c r="C98" s="288" t="s">
        <v>2434</v>
      </c>
      <c r="D98" s="273" t="s">
        <v>2435</v>
      </c>
      <c r="E98" s="273" t="s">
        <v>1599</v>
      </c>
      <c r="F98" s="292">
        <v>44575</v>
      </c>
      <c r="G98" s="273">
        <v>1955</v>
      </c>
      <c r="H98" s="273">
        <v>2255</v>
      </c>
      <c r="I98" s="273" t="s">
        <v>2436</v>
      </c>
      <c r="J98" s="273">
        <v>-815</v>
      </c>
      <c r="K98" s="273">
        <v>0</v>
      </c>
      <c r="L98" s="273">
        <v>5</v>
      </c>
      <c r="M98" s="285" t="s">
        <v>2032</v>
      </c>
      <c r="N98" s="285"/>
    </row>
    <row r="99" s="282" customFormat="1" ht="17" spans="1:14">
      <c r="A99" s="297"/>
      <c r="B99" s="290" t="s">
        <v>2433</v>
      </c>
      <c r="C99" s="288" t="s">
        <v>2452</v>
      </c>
      <c r="D99" s="273" t="s">
        <v>2311</v>
      </c>
      <c r="E99" s="273" t="s">
        <v>2453</v>
      </c>
      <c r="F99" s="292">
        <v>44577</v>
      </c>
      <c r="G99" s="273">
        <v>1300</v>
      </c>
      <c r="H99" s="273">
        <v>1520</v>
      </c>
      <c r="I99" s="273" t="s">
        <v>2200</v>
      </c>
      <c r="J99" s="273">
        <v>-972</v>
      </c>
      <c r="K99" s="273">
        <v>0</v>
      </c>
      <c r="L99" s="273">
        <v>5</v>
      </c>
      <c r="M99" s="285" t="s">
        <v>2032</v>
      </c>
      <c r="N99" s="285"/>
    </row>
    <row r="100" s="282" customFormat="1" ht="17" spans="1:14">
      <c r="A100" s="297"/>
      <c r="B100" s="273" t="s">
        <v>2337</v>
      </c>
      <c r="C100" s="288" t="s">
        <v>2338</v>
      </c>
      <c r="D100" s="275" t="s">
        <v>2323</v>
      </c>
      <c r="E100" s="273" t="s">
        <v>2298</v>
      </c>
      <c r="F100" s="278">
        <v>44575</v>
      </c>
      <c r="G100" s="273">
        <v>2120</v>
      </c>
      <c r="H100" s="273" t="s">
        <v>2339</v>
      </c>
      <c r="I100" s="273" t="s">
        <v>2340</v>
      </c>
      <c r="J100" s="273">
        <v>-1422</v>
      </c>
      <c r="K100" s="273">
        <v>0</v>
      </c>
      <c r="L100" s="273">
        <v>5</v>
      </c>
      <c r="M100" s="285" t="s">
        <v>2032</v>
      </c>
      <c r="N100" s="285"/>
    </row>
    <row r="101" s="282" customFormat="1" spans="1:14">
      <c r="A101" s="297"/>
      <c r="B101" s="290" t="s">
        <v>2359</v>
      </c>
      <c r="C101" s="288" t="s">
        <v>2428</v>
      </c>
      <c r="D101" s="273" t="s">
        <v>1592</v>
      </c>
      <c r="E101" s="273" t="s">
        <v>1574</v>
      </c>
      <c r="F101" s="292">
        <v>44575</v>
      </c>
      <c r="G101" s="273">
        <v>1540</v>
      </c>
      <c r="H101" s="273">
        <v>1815</v>
      </c>
      <c r="I101" s="273" t="s">
        <v>2105</v>
      </c>
      <c r="J101" s="273">
        <v>-1656</v>
      </c>
      <c r="K101" s="273">
        <v>0</v>
      </c>
      <c r="L101" s="273">
        <v>5</v>
      </c>
      <c r="M101" s="285" t="s">
        <v>2032</v>
      </c>
      <c r="N101" s="285"/>
    </row>
    <row r="102" s="282" customFormat="1" spans="1:14">
      <c r="A102" s="297"/>
      <c r="B102" s="290" t="s">
        <v>2359</v>
      </c>
      <c r="C102" s="288" t="s">
        <v>2429</v>
      </c>
      <c r="D102" s="273" t="s">
        <v>1574</v>
      </c>
      <c r="E102" s="273" t="s">
        <v>1592</v>
      </c>
      <c r="F102" s="292">
        <v>44577</v>
      </c>
      <c r="G102" s="273">
        <v>1645</v>
      </c>
      <c r="H102" s="273">
        <v>1910</v>
      </c>
      <c r="I102" s="273" t="s">
        <v>2430</v>
      </c>
      <c r="J102" s="273">
        <v>-2336</v>
      </c>
      <c r="K102" s="273">
        <v>0</v>
      </c>
      <c r="L102" s="273">
        <v>5</v>
      </c>
      <c r="M102" s="285" t="s">
        <v>2032</v>
      </c>
      <c r="N102" s="285"/>
    </row>
    <row r="103" s="282" customFormat="1" ht="17" spans="1:14">
      <c r="A103" s="297"/>
      <c r="B103" s="290" t="s">
        <v>2373</v>
      </c>
      <c r="C103" s="288" t="s">
        <v>2495</v>
      </c>
      <c r="D103" s="273" t="s">
        <v>2298</v>
      </c>
      <c r="E103" s="273" t="s">
        <v>2451</v>
      </c>
      <c r="F103" s="292">
        <v>44577</v>
      </c>
      <c r="G103" s="273">
        <v>1515</v>
      </c>
      <c r="H103" s="273">
        <v>1735</v>
      </c>
      <c r="I103" s="273" t="s">
        <v>2127</v>
      </c>
      <c r="J103" s="273">
        <v>3920</v>
      </c>
      <c r="K103" s="273">
        <v>50</v>
      </c>
      <c r="L103" s="273">
        <v>10</v>
      </c>
      <c r="M103" s="285"/>
      <c r="N103" s="273"/>
    </row>
    <row r="104" s="282" customFormat="1" ht="17" spans="1:14">
      <c r="A104" s="297"/>
      <c r="B104" s="290" t="s">
        <v>2366</v>
      </c>
      <c r="C104" s="288" t="s">
        <v>2496</v>
      </c>
      <c r="D104" s="273" t="s">
        <v>2451</v>
      </c>
      <c r="E104" s="273" t="s">
        <v>2298</v>
      </c>
      <c r="F104" s="292">
        <v>44574</v>
      </c>
      <c r="G104" s="273">
        <v>1410</v>
      </c>
      <c r="H104" s="273">
        <v>1725</v>
      </c>
      <c r="I104" s="273" t="s">
        <v>1824</v>
      </c>
      <c r="J104" s="273">
        <v>576</v>
      </c>
      <c r="K104" s="273">
        <v>0</v>
      </c>
      <c r="L104" s="273">
        <v>10</v>
      </c>
      <c r="M104" s="285" t="s">
        <v>2497</v>
      </c>
      <c r="N104" s="273"/>
    </row>
    <row r="105" s="282" customFormat="1" ht="17" spans="1:14">
      <c r="A105" s="297"/>
      <c r="B105" s="290" t="s">
        <v>2498</v>
      </c>
      <c r="C105" s="288" t="s">
        <v>2499</v>
      </c>
      <c r="D105" s="273" t="s">
        <v>2398</v>
      </c>
      <c r="E105" s="273" t="s">
        <v>2298</v>
      </c>
      <c r="F105" s="292">
        <v>44575</v>
      </c>
      <c r="G105" s="273">
        <v>1545</v>
      </c>
      <c r="H105" s="273">
        <v>1915</v>
      </c>
      <c r="I105" s="273" t="s">
        <v>2500</v>
      </c>
      <c r="J105" s="273">
        <v>2620</v>
      </c>
      <c r="K105" s="273">
        <v>50</v>
      </c>
      <c r="L105" s="273">
        <v>10</v>
      </c>
      <c r="M105" s="285"/>
      <c r="N105" s="273"/>
    </row>
    <row r="106" s="282" customFormat="1" ht="17" spans="1:14">
      <c r="A106" s="297"/>
      <c r="B106" s="290" t="s">
        <v>2498</v>
      </c>
      <c r="C106" s="288" t="s">
        <v>2501</v>
      </c>
      <c r="D106" s="273" t="s">
        <v>2298</v>
      </c>
      <c r="E106" s="273" t="s">
        <v>2398</v>
      </c>
      <c r="F106" s="292">
        <v>44577</v>
      </c>
      <c r="G106" s="273">
        <v>1245</v>
      </c>
      <c r="H106" s="273">
        <v>1520</v>
      </c>
      <c r="I106" s="273" t="s">
        <v>2502</v>
      </c>
      <c r="J106" s="273">
        <v>1840</v>
      </c>
      <c r="K106" s="273">
        <v>50</v>
      </c>
      <c r="L106" s="273">
        <v>10</v>
      </c>
      <c r="M106" s="285"/>
      <c r="N106" s="273"/>
    </row>
    <row r="107" s="282" customFormat="1" ht="17" spans="1:14">
      <c r="A107" s="297"/>
      <c r="B107" s="290" t="s">
        <v>2366</v>
      </c>
      <c r="C107" s="288" t="s">
        <v>2503</v>
      </c>
      <c r="D107" s="273" t="s">
        <v>2298</v>
      </c>
      <c r="E107" s="273" t="s">
        <v>2451</v>
      </c>
      <c r="F107" s="292">
        <v>44577</v>
      </c>
      <c r="G107" s="273">
        <v>1515</v>
      </c>
      <c r="H107" s="273">
        <v>1735</v>
      </c>
      <c r="I107" s="273" t="s">
        <v>2127</v>
      </c>
      <c r="J107" s="273">
        <v>3920</v>
      </c>
      <c r="K107" s="273">
        <v>50</v>
      </c>
      <c r="L107" s="273">
        <v>10</v>
      </c>
      <c r="M107" s="285"/>
      <c r="N107" s="273"/>
    </row>
    <row r="108" s="282" customFormat="1" spans="1:14">
      <c r="A108" s="297"/>
      <c r="B108" s="290"/>
      <c r="C108" s="288"/>
      <c r="D108" s="273"/>
      <c r="E108" s="273"/>
      <c r="F108" s="292"/>
      <c r="G108" s="273"/>
      <c r="H108" s="273"/>
      <c r="I108" s="273"/>
      <c r="J108" s="293">
        <f t="shared" ref="J108:L108" si="5">SUM(J95:J107)</f>
        <v>14275</v>
      </c>
      <c r="K108" s="293">
        <f t="shared" si="5"/>
        <v>350</v>
      </c>
      <c r="L108" s="293">
        <f t="shared" si="5"/>
        <v>105</v>
      </c>
      <c r="M108" s="293" t="s">
        <v>1737</v>
      </c>
      <c r="N108" s="293">
        <f>SUM(J108:L108)</f>
        <v>14730</v>
      </c>
    </row>
    <row r="109" s="282" customFormat="1" ht="17" spans="1:14">
      <c r="A109" s="289">
        <v>1.11</v>
      </c>
      <c r="B109" s="273" t="s">
        <v>2317</v>
      </c>
      <c r="C109" s="288" t="s">
        <v>2504</v>
      </c>
      <c r="D109" s="275" t="s">
        <v>2319</v>
      </c>
      <c r="E109" s="273" t="s">
        <v>2298</v>
      </c>
      <c r="F109" s="278">
        <v>44575</v>
      </c>
      <c r="G109" s="273">
        <v>1430</v>
      </c>
      <c r="H109" s="273">
        <v>1555</v>
      </c>
      <c r="I109" s="273" t="s">
        <v>2320</v>
      </c>
      <c r="J109" s="273">
        <v>156</v>
      </c>
      <c r="K109" s="273"/>
      <c r="L109" s="273">
        <v>10</v>
      </c>
      <c r="M109" s="285" t="s">
        <v>2497</v>
      </c>
      <c r="N109" s="273"/>
    </row>
    <row r="110" s="282" customFormat="1" ht="17" spans="1:14">
      <c r="A110" s="298"/>
      <c r="B110" s="273" t="s">
        <v>2317</v>
      </c>
      <c r="C110" s="288" t="s">
        <v>2505</v>
      </c>
      <c r="D110" s="273" t="s">
        <v>2298</v>
      </c>
      <c r="E110" s="275" t="s">
        <v>2319</v>
      </c>
      <c r="F110" s="292">
        <v>44577</v>
      </c>
      <c r="G110" s="273">
        <v>1855</v>
      </c>
      <c r="H110" s="273">
        <v>2030</v>
      </c>
      <c r="I110" s="273" t="s">
        <v>2506</v>
      </c>
      <c r="J110" s="273">
        <v>1220</v>
      </c>
      <c r="K110" s="273">
        <v>50</v>
      </c>
      <c r="L110" s="273">
        <v>10</v>
      </c>
      <c r="M110" s="285"/>
      <c r="N110" s="273"/>
    </row>
    <row r="111" s="282" customFormat="1" ht="17" spans="1:14">
      <c r="A111" s="298"/>
      <c r="B111" s="273" t="s">
        <v>2313</v>
      </c>
      <c r="C111" s="288" t="s">
        <v>2314</v>
      </c>
      <c r="D111" s="275" t="s">
        <v>2315</v>
      </c>
      <c r="E111" s="273" t="s">
        <v>2298</v>
      </c>
      <c r="F111" s="278">
        <v>44574</v>
      </c>
      <c r="G111" s="273">
        <v>1730</v>
      </c>
      <c r="H111" s="273">
        <v>2015</v>
      </c>
      <c r="I111" s="273" t="s">
        <v>2316</v>
      </c>
      <c r="J111" s="273">
        <v>-1429</v>
      </c>
      <c r="K111" s="273">
        <v>0</v>
      </c>
      <c r="L111" s="273">
        <v>5</v>
      </c>
      <c r="M111" s="285" t="s">
        <v>2507</v>
      </c>
      <c r="N111" s="273"/>
    </row>
    <row r="112" s="282" customFormat="1" ht="17" spans="1:14">
      <c r="A112" s="298"/>
      <c r="B112" s="273" t="s">
        <v>2456</v>
      </c>
      <c r="C112" s="288" t="s">
        <v>2457</v>
      </c>
      <c r="D112" s="273" t="s">
        <v>2458</v>
      </c>
      <c r="E112" s="273" t="s">
        <v>2298</v>
      </c>
      <c r="F112" s="292">
        <v>44574</v>
      </c>
      <c r="G112" s="273">
        <v>1345</v>
      </c>
      <c r="H112" s="273">
        <v>1615</v>
      </c>
      <c r="I112" s="273" t="s">
        <v>1759</v>
      </c>
      <c r="J112" s="273">
        <v>-2010</v>
      </c>
      <c r="K112" s="273">
        <v>0</v>
      </c>
      <c r="L112" s="273">
        <v>5</v>
      </c>
      <c r="M112" s="285" t="s">
        <v>2507</v>
      </c>
      <c r="N112" s="273"/>
    </row>
    <row r="113" s="282" customFormat="1" ht="17" spans="1:14">
      <c r="A113" s="298"/>
      <c r="B113" s="273" t="s">
        <v>2456</v>
      </c>
      <c r="C113" s="288" t="s">
        <v>2459</v>
      </c>
      <c r="D113" s="273" t="s">
        <v>2298</v>
      </c>
      <c r="E113" s="273" t="s">
        <v>2458</v>
      </c>
      <c r="F113" s="292">
        <v>44578</v>
      </c>
      <c r="G113" s="273">
        <v>1630</v>
      </c>
      <c r="H113" s="273">
        <v>1905</v>
      </c>
      <c r="I113" s="273" t="s">
        <v>2460</v>
      </c>
      <c r="J113" s="273">
        <v>-3110</v>
      </c>
      <c r="K113" s="273">
        <v>0</v>
      </c>
      <c r="L113" s="273">
        <v>5</v>
      </c>
      <c r="M113" s="285" t="s">
        <v>2507</v>
      </c>
      <c r="N113" s="273"/>
    </row>
    <row r="114" s="282" customFormat="1" spans="1:14">
      <c r="A114" s="299"/>
      <c r="B114" s="273"/>
      <c r="C114" s="288"/>
      <c r="D114" s="275"/>
      <c r="E114" s="273"/>
      <c r="F114" s="278"/>
      <c r="G114" s="273"/>
      <c r="H114" s="273"/>
      <c r="I114" s="273"/>
      <c r="J114" s="293">
        <f t="shared" ref="J114:L114" si="6">SUM(J109:J113)</f>
        <v>-5173</v>
      </c>
      <c r="K114" s="293">
        <f t="shared" si="6"/>
        <v>50</v>
      </c>
      <c r="L114" s="293">
        <f t="shared" si="6"/>
        <v>35</v>
      </c>
      <c r="M114" s="293" t="s">
        <v>1737</v>
      </c>
      <c r="N114" s="293">
        <f>SUM(J114:L114)</f>
        <v>-5088</v>
      </c>
    </row>
    <row r="115" s="282" customFormat="1" spans="1:14">
      <c r="A115" s="289">
        <v>1.12</v>
      </c>
      <c r="B115" s="273" t="s">
        <v>2345</v>
      </c>
      <c r="C115" s="288" t="s">
        <v>2346</v>
      </c>
      <c r="D115" s="273" t="s">
        <v>1915</v>
      </c>
      <c r="E115" s="273" t="s">
        <v>1599</v>
      </c>
      <c r="F115" s="292">
        <v>44575</v>
      </c>
      <c r="G115" s="273">
        <v>1455</v>
      </c>
      <c r="H115" s="273">
        <v>2030</v>
      </c>
      <c r="I115" s="273" t="s">
        <v>2347</v>
      </c>
      <c r="J115" s="273">
        <v>-1910</v>
      </c>
      <c r="K115" s="273">
        <v>0</v>
      </c>
      <c r="L115" s="273">
        <v>5</v>
      </c>
      <c r="M115" s="285" t="s">
        <v>2507</v>
      </c>
      <c r="N115" s="273"/>
    </row>
    <row r="116" s="282" customFormat="1" spans="1:14">
      <c r="A116" s="298"/>
      <c r="B116" s="273" t="s">
        <v>2348</v>
      </c>
      <c r="C116" s="288" t="s">
        <v>2508</v>
      </c>
      <c r="D116" s="273" t="s">
        <v>1599</v>
      </c>
      <c r="E116" s="275" t="s">
        <v>1605</v>
      </c>
      <c r="F116" s="292">
        <v>44578</v>
      </c>
      <c r="G116" s="273">
        <v>1200</v>
      </c>
      <c r="H116" s="273">
        <v>1430</v>
      </c>
      <c r="I116" s="273" t="s">
        <v>2509</v>
      </c>
      <c r="J116" s="273">
        <v>2410</v>
      </c>
      <c r="K116" s="273">
        <v>50</v>
      </c>
      <c r="L116" s="273">
        <v>10</v>
      </c>
      <c r="M116" s="285"/>
      <c r="N116" s="273"/>
    </row>
    <row r="117" s="282" customFormat="1" spans="1:14">
      <c r="A117" s="298"/>
      <c r="B117" s="273" t="s">
        <v>2510</v>
      </c>
      <c r="C117" s="288" t="s">
        <v>2511</v>
      </c>
      <c r="D117" s="273" t="s">
        <v>1915</v>
      </c>
      <c r="E117" s="273" t="s">
        <v>1599</v>
      </c>
      <c r="F117" s="292">
        <v>44574</v>
      </c>
      <c r="G117" s="273">
        <v>1325</v>
      </c>
      <c r="H117" s="273">
        <v>1650</v>
      </c>
      <c r="I117" s="273" t="s">
        <v>1916</v>
      </c>
      <c r="J117" s="273">
        <v>2760</v>
      </c>
      <c r="K117" s="273">
        <v>50</v>
      </c>
      <c r="L117" s="273">
        <v>10</v>
      </c>
      <c r="M117" s="285"/>
      <c r="N117" s="273"/>
    </row>
    <row r="118" s="282" customFormat="1" ht="17" spans="1:14">
      <c r="A118" s="298"/>
      <c r="B118" s="273" t="s">
        <v>2321</v>
      </c>
      <c r="C118" s="288" t="s">
        <v>2512</v>
      </c>
      <c r="D118" s="275" t="s">
        <v>2323</v>
      </c>
      <c r="E118" s="273" t="s">
        <v>2298</v>
      </c>
      <c r="F118" s="278">
        <v>44575</v>
      </c>
      <c r="G118" s="273">
        <v>1430</v>
      </c>
      <c r="H118" s="273">
        <v>1805</v>
      </c>
      <c r="I118" s="273" t="s">
        <v>1872</v>
      </c>
      <c r="J118" s="273">
        <v>940</v>
      </c>
      <c r="K118" s="273">
        <v>0</v>
      </c>
      <c r="L118" s="273">
        <v>10</v>
      </c>
      <c r="M118" s="285" t="s">
        <v>2497</v>
      </c>
      <c r="N118" s="273"/>
    </row>
    <row r="119" s="282" customFormat="1" spans="1:14">
      <c r="A119" s="298"/>
      <c r="B119" s="273" t="s">
        <v>2302</v>
      </c>
      <c r="C119" s="288" t="s">
        <v>2303</v>
      </c>
      <c r="D119" s="273" t="s">
        <v>1611</v>
      </c>
      <c r="E119" s="273" t="s">
        <v>1574</v>
      </c>
      <c r="F119" s="278">
        <v>44575</v>
      </c>
      <c r="G119" s="273">
        <v>1240</v>
      </c>
      <c r="H119" s="273">
        <v>1700</v>
      </c>
      <c r="I119" s="273" t="s">
        <v>2150</v>
      </c>
      <c r="J119" s="273">
        <v>-1396</v>
      </c>
      <c r="K119" s="273"/>
      <c r="L119" s="273">
        <v>5</v>
      </c>
      <c r="M119" s="285" t="s">
        <v>2507</v>
      </c>
      <c r="N119" s="273"/>
    </row>
    <row r="120" s="282" customFormat="1" spans="1:14">
      <c r="A120" s="298"/>
      <c r="B120" s="273" t="s">
        <v>2302</v>
      </c>
      <c r="C120" s="288" t="s">
        <v>2513</v>
      </c>
      <c r="D120" s="273" t="s">
        <v>1611</v>
      </c>
      <c r="E120" s="273" t="s">
        <v>1574</v>
      </c>
      <c r="F120" s="278">
        <v>44574</v>
      </c>
      <c r="G120" s="273">
        <v>1130</v>
      </c>
      <c r="H120" s="273">
        <v>1555</v>
      </c>
      <c r="I120" s="273" t="s">
        <v>1703</v>
      </c>
      <c r="J120" s="273">
        <v>3190</v>
      </c>
      <c r="K120" s="273">
        <v>50</v>
      </c>
      <c r="L120" s="273">
        <v>10</v>
      </c>
      <c r="M120" s="285"/>
      <c r="N120" s="273"/>
    </row>
    <row r="121" s="282" customFormat="1" spans="1:14">
      <c r="A121" s="300"/>
      <c r="B121" s="273"/>
      <c r="C121" s="288"/>
      <c r="D121" s="275"/>
      <c r="E121" s="273"/>
      <c r="F121" s="278"/>
      <c r="G121" s="273"/>
      <c r="H121" s="273"/>
      <c r="I121" s="273"/>
      <c r="J121" s="293">
        <f t="shared" ref="J121:L121" si="7">SUM(J115:J120)</f>
        <v>5994</v>
      </c>
      <c r="K121" s="293">
        <f t="shared" si="7"/>
        <v>150</v>
      </c>
      <c r="L121" s="293">
        <f t="shared" si="7"/>
        <v>50</v>
      </c>
      <c r="M121" s="293" t="s">
        <v>1737</v>
      </c>
      <c r="N121" s="293">
        <f>SUM(J121:L121)</f>
        <v>6194</v>
      </c>
    </row>
    <row r="122" s="282" customFormat="1" spans="1:13">
      <c r="A122" s="289">
        <v>1.13</v>
      </c>
      <c r="B122" s="290" t="s">
        <v>2389</v>
      </c>
      <c r="C122" s="288" t="s">
        <v>2514</v>
      </c>
      <c r="D122" s="273" t="s">
        <v>1574</v>
      </c>
      <c r="E122" s="273" t="s">
        <v>1605</v>
      </c>
      <c r="F122" s="292">
        <v>44578</v>
      </c>
      <c r="G122" s="273">
        <v>905</v>
      </c>
      <c r="H122" s="273">
        <v>1130</v>
      </c>
      <c r="I122" s="273" t="s">
        <v>2515</v>
      </c>
      <c r="J122" s="273">
        <v>1500</v>
      </c>
      <c r="K122" s="273">
        <v>50</v>
      </c>
      <c r="L122" s="273">
        <v>10</v>
      </c>
      <c r="M122" s="285"/>
    </row>
    <row r="123" s="282" customFormat="1" spans="1:13">
      <c r="A123" s="298"/>
      <c r="B123" s="290" t="s">
        <v>2389</v>
      </c>
      <c r="C123" s="288" t="s">
        <v>2516</v>
      </c>
      <c r="D123" s="273" t="s">
        <v>1574</v>
      </c>
      <c r="E123" s="273" t="s">
        <v>1605</v>
      </c>
      <c r="F123" s="292">
        <v>44577</v>
      </c>
      <c r="G123" s="273">
        <v>905</v>
      </c>
      <c r="H123" s="273">
        <v>1130</v>
      </c>
      <c r="I123" s="273" t="s">
        <v>2515</v>
      </c>
      <c r="J123" s="273">
        <v>0</v>
      </c>
      <c r="K123" s="273">
        <v>0</v>
      </c>
      <c r="L123" s="273">
        <v>5</v>
      </c>
      <c r="M123" s="285" t="s">
        <v>2497</v>
      </c>
    </row>
    <row r="124" s="282" customFormat="1" spans="1:13">
      <c r="A124" s="298"/>
      <c r="B124" s="290" t="s">
        <v>2356</v>
      </c>
      <c r="C124" s="288" t="s">
        <v>2517</v>
      </c>
      <c r="D124" s="273" t="s">
        <v>1682</v>
      </c>
      <c r="E124" s="273" t="s">
        <v>1574</v>
      </c>
      <c r="F124" s="292">
        <v>44575</v>
      </c>
      <c r="G124" s="273">
        <v>1530</v>
      </c>
      <c r="H124" s="273">
        <v>1850</v>
      </c>
      <c r="I124" s="273" t="s">
        <v>2518</v>
      </c>
      <c r="J124" s="273">
        <v>479</v>
      </c>
      <c r="K124" s="273">
        <v>0</v>
      </c>
      <c r="L124" s="273">
        <v>5</v>
      </c>
      <c r="M124" s="285" t="s">
        <v>2497</v>
      </c>
    </row>
    <row r="125" s="282" customFormat="1" ht="17" spans="1:13">
      <c r="A125" s="298"/>
      <c r="B125" s="290" t="s">
        <v>2481</v>
      </c>
      <c r="C125" s="288" t="s">
        <v>2482</v>
      </c>
      <c r="D125" s="273" t="s">
        <v>2483</v>
      </c>
      <c r="E125" s="273" t="s">
        <v>2311</v>
      </c>
      <c r="F125" s="292">
        <v>44575</v>
      </c>
      <c r="G125" s="273">
        <v>825</v>
      </c>
      <c r="H125" s="273">
        <v>1120</v>
      </c>
      <c r="I125" s="273" t="s">
        <v>2484</v>
      </c>
      <c r="J125" s="273">
        <v>-1392</v>
      </c>
      <c r="K125" s="273">
        <v>0</v>
      </c>
      <c r="L125" s="273">
        <v>10</v>
      </c>
      <c r="M125" s="285" t="s">
        <v>2032</v>
      </c>
    </row>
    <row r="126" s="282" customFormat="1" spans="1:13">
      <c r="A126" s="298"/>
      <c r="B126" s="290" t="s">
        <v>2481</v>
      </c>
      <c r="C126" s="288" t="s">
        <v>2519</v>
      </c>
      <c r="D126" s="273" t="s">
        <v>1586</v>
      </c>
      <c r="E126" s="273" t="s">
        <v>1574</v>
      </c>
      <c r="F126" s="292">
        <v>44575</v>
      </c>
      <c r="G126" s="273">
        <v>1520</v>
      </c>
      <c r="H126" s="273">
        <v>1820</v>
      </c>
      <c r="I126" s="273" t="s">
        <v>2520</v>
      </c>
      <c r="J126" s="273">
        <v>1920</v>
      </c>
      <c r="K126" s="273">
        <v>50</v>
      </c>
      <c r="L126" s="273">
        <v>10</v>
      </c>
      <c r="M126" s="285"/>
    </row>
    <row r="127" s="282" customFormat="1" ht="17" spans="1:13">
      <c r="A127" s="298"/>
      <c r="B127" s="290" t="s">
        <v>2521</v>
      </c>
      <c r="C127" s="288" t="s">
        <v>2522</v>
      </c>
      <c r="D127" s="273" t="s">
        <v>2523</v>
      </c>
      <c r="E127" s="273" t="s">
        <v>2298</v>
      </c>
      <c r="F127" s="292">
        <v>44575</v>
      </c>
      <c r="G127" s="273">
        <v>1835</v>
      </c>
      <c r="H127" s="273">
        <v>1955</v>
      </c>
      <c r="I127" s="273" t="s">
        <v>2524</v>
      </c>
      <c r="J127" s="273">
        <v>1400</v>
      </c>
      <c r="K127" s="273">
        <v>50</v>
      </c>
      <c r="L127" s="273">
        <v>10</v>
      </c>
      <c r="M127" s="285"/>
    </row>
    <row r="128" s="282" customFormat="1" ht="17" spans="1:13">
      <c r="A128" s="301"/>
      <c r="B128" s="290" t="s">
        <v>2396</v>
      </c>
      <c r="C128" s="288" t="s">
        <v>2412</v>
      </c>
      <c r="D128" s="273" t="s">
        <v>2298</v>
      </c>
      <c r="E128" s="273" t="s">
        <v>1796</v>
      </c>
      <c r="F128" s="292">
        <v>44579</v>
      </c>
      <c r="G128" s="273">
        <v>1700</v>
      </c>
      <c r="H128" s="273">
        <v>1930</v>
      </c>
      <c r="I128" s="273" t="s">
        <v>1945</v>
      </c>
      <c r="J128" s="273">
        <v>-1517</v>
      </c>
      <c r="K128" s="273">
        <v>0</v>
      </c>
      <c r="L128" s="273">
        <v>5</v>
      </c>
      <c r="M128" s="285" t="s">
        <v>2032</v>
      </c>
    </row>
    <row r="129" s="282" customFormat="1" ht="17" spans="1:13">
      <c r="A129" s="301"/>
      <c r="B129" s="290" t="s">
        <v>2396</v>
      </c>
      <c r="C129" s="288" t="s">
        <v>2525</v>
      </c>
      <c r="D129" s="273" t="s">
        <v>2311</v>
      </c>
      <c r="E129" s="273" t="s">
        <v>1796</v>
      </c>
      <c r="F129" s="292">
        <v>44578</v>
      </c>
      <c r="G129" s="273">
        <v>1630</v>
      </c>
      <c r="H129" s="273">
        <v>1905</v>
      </c>
      <c r="I129" s="273" t="s">
        <v>2526</v>
      </c>
      <c r="J129" s="273">
        <v>1420</v>
      </c>
      <c r="K129" s="273">
        <v>50</v>
      </c>
      <c r="L129" s="273">
        <v>10</v>
      </c>
      <c r="M129" s="285"/>
    </row>
    <row r="130" s="282" customFormat="1" spans="1:13">
      <c r="A130" s="301"/>
      <c r="B130" s="290" t="s">
        <v>2378</v>
      </c>
      <c r="C130" s="288" t="s">
        <v>2379</v>
      </c>
      <c r="D130" s="273" t="s">
        <v>1638</v>
      </c>
      <c r="E130" s="273" t="s">
        <v>1574</v>
      </c>
      <c r="F130" s="292">
        <v>44575</v>
      </c>
      <c r="G130" s="273">
        <v>1040</v>
      </c>
      <c r="H130" s="273">
        <v>1350</v>
      </c>
      <c r="I130" s="273" t="s">
        <v>2380</v>
      </c>
      <c r="J130" s="273">
        <v>-2442</v>
      </c>
      <c r="K130" s="273"/>
      <c r="L130" s="273">
        <v>5</v>
      </c>
      <c r="M130" s="285" t="s">
        <v>2032</v>
      </c>
    </row>
    <row r="131" s="282" customFormat="1" spans="1:13">
      <c r="A131" s="301"/>
      <c r="B131" s="290" t="s">
        <v>2446</v>
      </c>
      <c r="C131" s="288" t="s">
        <v>2447</v>
      </c>
      <c r="D131" s="273" t="s">
        <v>1599</v>
      </c>
      <c r="E131" s="273" t="s">
        <v>1638</v>
      </c>
      <c r="F131" s="292">
        <v>44577</v>
      </c>
      <c r="G131" s="273">
        <v>1530</v>
      </c>
      <c r="H131" s="273">
        <v>1830</v>
      </c>
      <c r="I131" s="273" t="s">
        <v>2177</v>
      </c>
      <c r="J131" s="273">
        <v>-3500</v>
      </c>
      <c r="K131" s="273">
        <v>-50</v>
      </c>
      <c r="L131" s="273">
        <v>5</v>
      </c>
      <c r="M131" s="285" t="s">
        <v>2032</v>
      </c>
    </row>
    <row r="132" s="282" customFormat="1" spans="1:14">
      <c r="A132" s="300"/>
      <c r="B132" s="290"/>
      <c r="C132" s="288"/>
      <c r="D132" s="275"/>
      <c r="E132" s="273"/>
      <c r="F132" s="278"/>
      <c r="G132" s="273"/>
      <c r="H132" s="273"/>
      <c r="I132" s="273"/>
      <c r="J132" s="293">
        <f>SUM(J122:J131)</f>
        <v>-2132</v>
      </c>
      <c r="K132" s="293">
        <f>SUM(K122:K131)</f>
        <v>150</v>
      </c>
      <c r="L132" s="293">
        <f>SUM(L122:L131)</f>
        <v>75</v>
      </c>
      <c r="M132" s="293" t="s">
        <v>1737</v>
      </c>
      <c r="N132" s="293">
        <f>J132+K132+L132</f>
        <v>-1907</v>
      </c>
    </row>
    <row r="133" s="282" customFormat="1" spans="1:13">
      <c r="A133" s="289">
        <v>1.14</v>
      </c>
      <c r="B133" s="290" t="s">
        <v>2419</v>
      </c>
      <c r="C133" s="288" t="s">
        <v>2420</v>
      </c>
      <c r="D133" s="273" t="s">
        <v>2421</v>
      </c>
      <c r="E133" s="273" t="s">
        <v>1574</v>
      </c>
      <c r="F133" s="292">
        <v>44575</v>
      </c>
      <c r="G133" s="273">
        <v>1445</v>
      </c>
      <c r="H133" s="273">
        <v>1720</v>
      </c>
      <c r="I133" s="273" t="s">
        <v>2422</v>
      </c>
      <c r="J133" s="273">
        <v>-1914</v>
      </c>
      <c r="K133" s="273">
        <v>0</v>
      </c>
      <c r="L133" s="273">
        <v>5</v>
      </c>
      <c r="M133" s="285" t="s">
        <v>2032</v>
      </c>
    </row>
    <row r="134" s="282" customFormat="1" spans="1:13">
      <c r="A134" s="298"/>
      <c r="B134" s="290" t="s">
        <v>2419</v>
      </c>
      <c r="C134" s="288" t="s">
        <v>2423</v>
      </c>
      <c r="D134" s="273" t="s">
        <v>1574</v>
      </c>
      <c r="E134" s="273" t="s">
        <v>2421</v>
      </c>
      <c r="F134" s="292">
        <v>44577</v>
      </c>
      <c r="G134" s="273">
        <v>1110</v>
      </c>
      <c r="H134" s="273">
        <v>1325</v>
      </c>
      <c r="I134" s="273" t="s">
        <v>2424</v>
      </c>
      <c r="J134" s="273">
        <v>-1503</v>
      </c>
      <c r="K134" s="273">
        <v>0</v>
      </c>
      <c r="L134" s="273">
        <v>5</v>
      </c>
      <c r="M134" s="285" t="s">
        <v>2032</v>
      </c>
    </row>
    <row r="135" s="282" customFormat="1" spans="1:13">
      <c r="A135" s="298"/>
      <c r="B135" s="290" t="s">
        <v>2481</v>
      </c>
      <c r="C135" s="288" t="s">
        <v>2519</v>
      </c>
      <c r="D135" s="273" t="s">
        <v>1586</v>
      </c>
      <c r="E135" s="273" t="s">
        <v>1574</v>
      </c>
      <c r="F135" s="292">
        <v>44575</v>
      </c>
      <c r="G135" s="273">
        <v>1520</v>
      </c>
      <c r="H135" s="273">
        <v>1820</v>
      </c>
      <c r="I135" s="273" t="s">
        <v>2520</v>
      </c>
      <c r="J135" s="273">
        <v>-1586</v>
      </c>
      <c r="K135" s="273">
        <v>0</v>
      </c>
      <c r="L135" s="273">
        <v>5</v>
      </c>
      <c r="M135" s="285" t="s">
        <v>2032</v>
      </c>
    </row>
    <row r="136" s="282" customFormat="1" ht="17" spans="1:13">
      <c r="A136" s="298"/>
      <c r="B136" s="290" t="s">
        <v>2481</v>
      </c>
      <c r="C136" s="288" t="s">
        <v>2485</v>
      </c>
      <c r="D136" s="273" t="s">
        <v>2298</v>
      </c>
      <c r="E136" s="273" t="s">
        <v>2483</v>
      </c>
      <c r="F136" s="292">
        <v>44577</v>
      </c>
      <c r="G136" s="273">
        <v>1925</v>
      </c>
      <c r="H136" s="273">
        <v>2145</v>
      </c>
      <c r="I136" s="273" t="s">
        <v>2486</v>
      </c>
      <c r="J136" s="273">
        <v>-1495</v>
      </c>
      <c r="K136" s="273">
        <v>0</v>
      </c>
      <c r="L136" s="273">
        <v>5</v>
      </c>
      <c r="M136" s="285" t="s">
        <v>2032</v>
      </c>
    </row>
    <row r="137" s="282" customFormat="1" spans="1:13">
      <c r="A137" s="298"/>
      <c r="B137" s="290" t="s">
        <v>2510</v>
      </c>
      <c r="C137" s="288" t="s">
        <v>2527</v>
      </c>
      <c r="D137" s="273" t="s">
        <v>1599</v>
      </c>
      <c r="E137" s="273" t="s">
        <v>1915</v>
      </c>
      <c r="F137" s="292">
        <v>44577</v>
      </c>
      <c r="G137" s="273">
        <v>1205</v>
      </c>
      <c r="H137" s="273">
        <v>1450</v>
      </c>
      <c r="I137" s="273" t="s">
        <v>1918</v>
      </c>
      <c r="J137" s="273">
        <v>1300</v>
      </c>
      <c r="K137" s="273">
        <v>50</v>
      </c>
      <c r="L137" s="273">
        <v>10</v>
      </c>
      <c r="M137" s="285"/>
    </row>
    <row r="138" s="282" customFormat="1" spans="1:13">
      <c r="A138" s="298"/>
      <c r="B138" s="290" t="s">
        <v>2321</v>
      </c>
      <c r="C138" s="288" t="s">
        <v>2528</v>
      </c>
      <c r="D138" s="273" t="s">
        <v>1574</v>
      </c>
      <c r="E138" s="273" t="s">
        <v>1771</v>
      </c>
      <c r="F138" s="292">
        <v>44577</v>
      </c>
      <c r="G138" s="273">
        <v>1455</v>
      </c>
      <c r="H138" s="273">
        <v>1645</v>
      </c>
      <c r="I138" s="273" t="s">
        <v>1772</v>
      </c>
      <c r="J138" s="273">
        <v>1740</v>
      </c>
      <c r="K138" s="273">
        <v>50</v>
      </c>
      <c r="L138" s="273">
        <v>10</v>
      </c>
      <c r="M138" s="285"/>
    </row>
    <row r="139" s="282" customFormat="1" spans="1:14">
      <c r="A139" s="300"/>
      <c r="B139" s="290"/>
      <c r="C139" s="288"/>
      <c r="D139" s="275"/>
      <c r="E139" s="273"/>
      <c r="F139" s="278"/>
      <c r="G139" s="273"/>
      <c r="H139" s="273"/>
      <c r="I139" s="273"/>
      <c r="J139" s="293">
        <f t="shared" ref="J139:L139" si="8">SUM(J133:J138)</f>
        <v>-3458</v>
      </c>
      <c r="K139" s="293">
        <f t="shared" si="8"/>
        <v>100</v>
      </c>
      <c r="L139" s="293">
        <f t="shared" si="8"/>
        <v>40</v>
      </c>
      <c r="M139" s="293" t="s">
        <v>1737</v>
      </c>
      <c r="N139" s="293">
        <v>-3318</v>
      </c>
    </row>
    <row r="140" s="282" customFormat="1" spans="1:14">
      <c r="A140" s="302">
        <v>1.15</v>
      </c>
      <c r="B140" s="273" t="s">
        <v>2381</v>
      </c>
      <c r="C140" s="288" t="s">
        <v>2529</v>
      </c>
      <c r="D140" s="273" t="s">
        <v>1574</v>
      </c>
      <c r="E140" s="273" t="s">
        <v>2530</v>
      </c>
      <c r="F140" s="292">
        <v>44577</v>
      </c>
      <c r="G140" s="273">
        <v>1735</v>
      </c>
      <c r="H140" s="273">
        <v>2000</v>
      </c>
      <c r="I140" s="273" t="s">
        <v>2531</v>
      </c>
      <c r="J140" s="273">
        <v>1060</v>
      </c>
      <c r="K140" s="273">
        <v>50</v>
      </c>
      <c r="L140" s="273">
        <v>10</v>
      </c>
      <c r="M140" s="285"/>
      <c r="N140" s="273"/>
    </row>
    <row r="141" s="282" customFormat="1" spans="1:14">
      <c r="A141" s="303"/>
      <c r="B141" s="273" t="s">
        <v>2296</v>
      </c>
      <c r="C141" s="288" t="s">
        <v>2532</v>
      </c>
      <c r="D141" s="273" t="s">
        <v>1574</v>
      </c>
      <c r="E141" s="273" t="s">
        <v>2171</v>
      </c>
      <c r="F141" s="292">
        <v>44578</v>
      </c>
      <c r="G141" s="273">
        <v>945</v>
      </c>
      <c r="H141" s="273">
        <v>1155</v>
      </c>
      <c r="I141" s="273" t="s">
        <v>2533</v>
      </c>
      <c r="J141" s="273">
        <v>1550</v>
      </c>
      <c r="K141" s="273">
        <v>50</v>
      </c>
      <c r="L141" s="273">
        <v>10</v>
      </c>
      <c r="M141" s="285"/>
      <c r="N141" s="273"/>
    </row>
    <row r="142" s="282" customFormat="1" spans="1:14">
      <c r="A142" s="303"/>
      <c r="B142" s="273" t="s">
        <v>2300</v>
      </c>
      <c r="C142" s="288" t="s">
        <v>2534</v>
      </c>
      <c r="D142" s="273" t="s">
        <v>1574</v>
      </c>
      <c r="E142" s="273" t="s">
        <v>1682</v>
      </c>
      <c r="F142" s="292">
        <v>44578</v>
      </c>
      <c r="G142" s="273">
        <v>1405</v>
      </c>
      <c r="H142" s="273">
        <v>1650</v>
      </c>
      <c r="I142" s="273" t="s">
        <v>2535</v>
      </c>
      <c r="J142" s="273">
        <v>1720</v>
      </c>
      <c r="K142" s="273">
        <v>50</v>
      </c>
      <c r="L142" s="273">
        <v>10</v>
      </c>
      <c r="M142" s="285"/>
      <c r="N142" s="273"/>
    </row>
    <row r="143" s="282" customFormat="1" ht="17" spans="1:14">
      <c r="A143" s="303"/>
      <c r="B143" s="273" t="s">
        <v>2302</v>
      </c>
      <c r="C143" s="288" t="s">
        <v>2536</v>
      </c>
      <c r="D143" s="273" t="s">
        <v>2298</v>
      </c>
      <c r="E143" s="273" t="s">
        <v>2402</v>
      </c>
      <c r="F143" s="292">
        <v>44577</v>
      </c>
      <c r="G143" s="273">
        <v>1330</v>
      </c>
      <c r="H143" s="273">
        <v>1640</v>
      </c>
      <c r="I143" s="273" t="s">
        <v>1614</v>
      </c>
      <c r="J143" s="273">
        <v>4840</v>
      </c>
      <c r="K143" s="273">
        <v>50</v>
      </c>
      <c r="L143" s="273">
        <v>10</v>
      </c>
      <c r="M143" s="285"/>
      <c r="N143" s="273"/>
    </row>
    <row r="144" s="282" customFormat="1" ht="17" spans="1:14">
      <c r="A144" s="303"/>
      <c r="B144" s="273" t="s">
        <v>2328</v>
      </c>
      <c r="C144" s="288" t="s">
        <v>2537</v>
      </c>
      <c r="D144" s="273" t="s">
        <v>2298</v>
      </c>
      <c r="E144" s="273" t="s">
        <v>2417</v>
      </c>
      <c r="F144" s="292">
        <v>44577</v>
      </c>
      <c r="G144" s="273">
        <v>1200</v>
      </c>
      <c r="H144" s="273">
        <v>1455</v>
      </c>
      <c r="I144" s="273" t="s">
        <v>1700</v>
      </c>
      <c r="J144" s="273">
        <v>2880</v>
      </c>
      <c r="K144" s="273">
        <v>50</v>
      </c>
      <c r="L144" s="273">
        <v>10</v>
      </c>
      <c r="M144" s="285"/>
      <c r="N144" s="273"/>
    </row>
    <row r="145" s="282" customFormat="1" ht="17" spans="1:14">
      <c r="A145" s="303"/>
      <c r="B145" s="273" t="s">
        <v>2334</v>
      </c>
      <c r="C145" s="288" t="s">
        <v>2538</v>
      </c>
      <c r="D145" s="275" t="s">
        <v>2539</v>
      </c>
      <c r="E145" s="273" t="s">
        <v>2398</v>
      </c>
      <c r="F145" s="292">
        <v>44579</v>
      </c>
      <c r="G145" s="273">
        <v>1930</v>
      </c>
      <c r="H145" s="273">
        <v>2220</v>
      </c>
      <c r="I145" s="273" t="s">
        <v>2540</v>
      </c>
      <c r="J145" s="275">
        <v>1420</v>
      </c>
      <c r="K145" s="275">
        <v>50</v>
      </c>
      <c r="L145" s="273">
        <v>10</v>
      </c>
      <c r="M145" s="285"/>
      <c r="N145" s="273"/>
    </row>
    <row r="146" s="282" customFormat="1" ht="17" spans="1:14">
      <c r="A146" s="303"/>
      <c r="B146" s="273" t="s">
        <v>2407</v>
      </c>
      <c r="C146" s="288" t="s">
        <v>2541</v>
      </c>
      <c r="D146" s="273" t="s">
        <v>2298</v>
      </c>
      <c r="E146" s="273" t="s">
        <v>2417</v>
      </c>
      <c r="F146" s="292">
        <v>44578</v>
      </c>
      <c r="G146" s="273">
        <v>1300</v>
      </c>
      <c r="H146" s="273">
        <v>1555</v>
      </c>
      <c r="I146" s="273" t="s">
        <v>1766</v>
      </c>
      <c r="J146" s="273">
        <v>2880</v>
      </c>
      <c r="K146" s="275">
        <v>50</v>
      </c>
      <c r="L146" s="273">
        <v>10</v>
      </c>
      <c r="M146" s="285"/>
      <c r="N146" s="273"/>
    </row>
    <row r="147" s="282" customFormat="1" ht="17" spans="1:14">
      <c r="A147" s="303"/>
      <c r="B147" s="273" t="s">
        <v>2324</v>
      </c>
      <c r="C147" s="288" t="s">
        <v>2542</v>
      </c>
      <c r="D147" s="273" t="s">
        <v>2298</v>
      </c>
      <c r="E147" s="273" t="s">
        <v>2417</v>
      </c>
      <c r="F147" s="292">
        <v>44577</v>
      </c>
      <c r="G147" s="273">
        <v>1200</v>
      </c>
      <c r="H147" s="273">
        <v>1455</v>
      </c>
      <c r="I147" s="273" t="s">
        <v>1700</v>
      </c>
      <c r="J147" s="273">
        <v>2880</v>
      </c>
      <c r="K147" s="273">
        <v>50</v>
      </c>
      <c r="L147" s="273">
        <v>10</v>
      </c>
      <c r="M147" s="285"/>
      <c r="N147" s="273"/>
    </row>
    <row r="148" s="282" customFormat="1" ht="17" spans="1:14">
      <c r="A148" s="303"/>
      <c r="B148" s="273" t="s">
        <v>2017</v>
      </c>
      <c r="C148" s="288" t="s">
        <v>2543</v>
      </c>
      <c r="D148" s="273" t="s">
        <v>1599</v>
      </c>
      <c r="E148" s="273" t="s">
        <v>2544</v>
      </c>
      <c r="F148" s="292">
        <v>44578</v>
      </c>
      <c r="G148" s="273">
        <v>1650</v>
      </c>
      <c r="H148" s="273">
        <v>1840</v>
      </c>
      <c r="I148" s="273" t="s">
        <v>2545</v>
      </c>
      <c r="J148" s="273">
        <v>1010</v>
      </c>
      <c r="K148" s="273">
        <v>50</v>
      </c>
      <c r="L148" s="273">
        <v>10</v>
      </c>
      <c r="M148" s="285"/>
      <c r="N148" s="273"/>
    </row>
    <row r="149" s="282" customFormat="1" ht="17" spans="1:14">
      <c r="A149" s="303"/>
      <c r="B149" s="273" t="s">
        <v>2415</v>
      </c>
      <c r="C149" s="288" t="s">
        <v>2546</v>
      </c>
      <c r="D149" s="273" t="s">
        <v>2298</v>
      </c>
      <c r="E149" s="273" t="s">
        <v>2417</v>
      </c>
      <c r="F149" s="292">
        <v>44579</v>
      </c>
      <c r="G149" s="273">
        <v>1300</v>
      </c>
      <c r="H149" s="273">
        <v>1555</v>
      </c>
      <c r="I149" s="273" t="s">
        <v>1766</v>
      </c>
      <c r="J149" s="273">
        <v>3180</v>
      </c>
      <c r="K149" s="273">
        <v>50</v>
      </c>
      <c r="L149" s="273">
        <v>10</v>
      </c>
      <c r="M149" s="285"/>
      <c r="N149" s="273"/>
    </row>
    <row r="150" s="282" customFormat="1" ht="17" spans="1:14">
      <c r="A150" s="303"/>
      <c r="B150" s="273" t="s">
        <v>2521</v>
      </c>
      <c r="C150" s="288" t="s">
        <v>2547</v>
      </c>
      <c r="D150" s="273" t="s">
        <v>1599</v>
      </c>
      <c r="E150" s="273" t="s">
        <v>2417</v>
      </c>
      <c r="F150" s="292">
        <v>44578</v>
      </c>
      <c r="G150" s="273">
        <v>1530</v>
      </c>
      <c r="H150" s="273">
        <v>1830</v>
      </c>
      <c r="I150" s="273" t="s">
        <v>2177</v>
      </c>
      <c r="J150" s="273">
        <v>2940</v>
      </c>
      <c r="K150" s="273">
        <v>50</v>
      </c>
      <c r="L150" s="273">
        <v>10</v>
      </c>
      <c r="M150" s="273"/>
      <c r="N150" s="273"/>
    </row>
    <row r="151" s="282" customFormat="1" spans="1:14">
      <c r="A151" s="303"/>
      <c r="B151" s="273" t="s">
        <v>2321</v>
      </c>
      <c r="C151" s="288" t="s">
        <v>2528</v>
      </c>
      <c r="D151" s="273" t="s">
        <v>1574</v>
      </c>
      <c r="E151" s="275" t="s">
        <v>1771</v>
      </c>
      <c r="F151" s="292">
        <v>44577</v>
      </c>
      <c r="G151" s="273">
        <v>1455</v>
      </c>
      <c r="H151" s="273">
        <v>1645</v>
      </c>
      <c r="I151" s="273" t="s">
        <v>1772</v>
      </c>
      <c r="J151" s="273">
        <v>-1529</v>
      </c>
      <c r="K151" s="273"/>
      <c r="L151" s="273">
        <v>5</v>
      </c>
      <c r="M151" s="285" t="s">
        <v>2032</v>
      </c>
      <c r="N151" s="273"/>
    </row>
    <row r="152" s="282" customFormat="1" spans="1:14">
      <c r="A152" s="304"/>
      <c r="B152" s="273" t="s">
        <v>2321</v>
      </c>
      <c r="C152" s="288" t="s">
        <v>2548</v>
      </c>
      <c r="D152" s="273" t="s">
        <v>1574</v>
      </c>
      <c r="E152" s="275" t="s">
        <v>1771</v>
      </c>
      <c r="F152" s="292">
        <v>44576</v>
      </c>
      <c r="G152" s="273">
        <v>1905</v>
      </c>
      <c r="H152" s="273">
        <v>2055</v>
      </c>
      <c r="I152" s="273" t="s">
        <v>2549</v>
      </c>
      <c r="J152" s="273">
        <v>3230</v>
      </c>
      <c r="K152" s="273">
        <v>50</v>
      </c>
      <c r="L152" s="273">
        <v>10</v>
      </c>
      <c r="M152" s="285"/>
      <c r="N152" s="285"/>
    </row>
    <row r="153" s="282" customFormat="1" spans="1:14">
      <c r="A153" s="304"/>
      <c r="B153" s="273" t="s">
        <v>2321</v>
      </c>
      <c r="C153" s="288" t="s">
        <v>2548</v>
      </c>
      <c r="D153" s="273" t="s">
        <v>1574</v>
      </c>
      <c r="E153" s="275" t="s">
        <v>1771</v>
      </c>
      <c r="F153" s="292">
        <v>44576</v>
      </c>
      <c r="G153" s="273">
        <v>1905</v>
      </c>
      <c r="H153" s="273">
        <v>2055</v>
      </c>
      <c r="I153" s="273" t="s">
        <v>2549</v>
      </c>
      <c r="J153" s="273">
        <v>-2957</v>
      </c>
      <c r="K153" s="273"/>
      <c r="L153" s="273">
        <v>5</v>
      </c>
      <c r="M153" s="285" t="s">
        <v>2032</v>
      </c>
      <c r="N153" s="285"/>
    </row>
    <row r="154" s="282" customFormat="1" ht="17" spans="1:14">
      <c r="A154" s="304"/>
      <c r="B154" s="290" t="s">
        <v>2448</v>
      </c>
      <c r="C154" s="288" t="s">
        <v>2550</v>
      </c>
      <c r="D154" s="273" t="s">
        <v>2311</v>
      </c>
      <c r="E154" s="273" t="s">
        <v>1682</v>
      </c>
      <c r="F154" s="292">
        <v>44577</v>
      </c>
      <c r="G154" s="273">
        <v>1145</v>
      </c>
      <c r="H154" s="273">
        <v>1425</v>
      </c>
      <c r="I154" s="273" t="s">
        <v>2002</v>
      </c>
      <c r="J154" s="273">
        <v>246</v>
      </c>
      <c r="K154" s="273"/>
      <c r="L154" s="273">
        <v>5</v>
      </c>
      <c r="M154" s="285" t="s">
        <v>2497</v>
      </c>
      <c r="N154" s="273"/>
    </row>
    <row r="155" s="282" customFormat="1" ht="17" spans="1:14">
      <c r="A155" s="304"/>
      <c r="B155" s="273" t="s">
        <v>2466</v>
      </c>
      <c r="C155" s="288" t="s">
        <v>2551</v>
      </c>
      <c r="D155" s="273" t="s">
        <v>2298</v>
      </c>
      <c r="E155" s="273" t="s">
        <v>2468</v>
      </c>
      <c r="F155" s="292">
        <v>44577</v>
      </c>
      <c r="G155" s="273">
        <v>1430</v>
      </c>
      <c r="H155" s="273">
        <v>1655</v>
      </c>
      <c r="I155" s="273" t="s">
        <v>1992</v>
      </c>
      <c r="J155" s="273">
        <v>1130</v>
      </c>
      <c r="K155" s="273">
        <v>50</v>
      </c>
      <c r="L155" s="273">
        <v>10</v>
      </c>
      <c r="M155" s="285"/>
      <c r="N155" s="273"/>
    </row>
    <row r="156" s="282" customFormat="1" ht="17" spans="1:14">
      <c r="A156" s="304"/>
      <c r="B156" s="305" t="s">
        <v>2470</v>
      </c>
      <c r="C156" s="306" t="s">
        <v>2552</v>
      </c>
      <c r="D156" s="305" t="s">
        <v>2298</v>
      </c>
      <c r="E156" s="305" t="s">
        <v>2468</v>
      </c>
      <c r="F156" s="307">
        <v>44577</v>
      </c>
      <c r="G156" s="305">
        <v>1430</v>
      </c>
      <c r="H156" s="305">
        <v>1655</v>
      </c>
      <c r="I156" s="305" t="s">
        <v>1992</v>
      </c>
      <c r="J156" s="305">
        <v>1130</v>
      </c>
      <c r="K156" s="305">
        <v>50</v>
      </c>
      <c r="L156" s="305">
        <v>10</v>
      </c>
      <c r="M156" s="309"/>
      <c r="N156" s="305"/>
    </row>
    <row r="157" s="282" customFormat="1" spans="1:14">
      <c r="A157" s="273"/>
      <c r="B157" s="273"/>
      <c r="C157" s="288"/>
      <c r="D157" s="273"/>
      <c r="E157" s="273"/>
      <c r="F157" s="273"/>
      <c r="G157" s="273"/>
      <c r="H157" s="273"/>
      <c r="I157" s="273"/>
      <c r="J157" s="293">
        <f t="shared" ref="J157:L157" si="9">SUM(J140:J156)</f>
        <v>27610</v>
      </c>
      <c r="K157" s="293">
        <f t="shared" si="9"/>
        <v>700</v>
      </c>
      <c r="L157" s="293">
        <f t="shared" si="9"/>
        <v>155</v>
      </c>
      <c r="M157" s="293" t="s">
        <v>2553</v>
      </c>
      <c r="N157" s="293">
        <f>SUM(J157+K157+L157)</f>
        <v>28465</v>
      </c>
    </row>
    <row r="158" s="282" customFormat="1" ht="17" spans="1:14">
      <c r="A158" s="297">
        <v>1.16</v>
      </c>
      <c r="B158" s="273" t="s">
        <v>2386</v>
      </c>
      <c r="C158" s="288" t="s">
        <v>2492</v>
      </c>
      <c r="D158" s="273" t="s">
        <v>2298</v>
      </c>
      <c r="E158" s="273" t="s">
        <v>2468</v>
      </c>
      <c r="F158" s="292">
        <v>44577</v>
      </c>
      <c r="G158" s="273">
        <v>1630</v>
      </c>
      <c r="H158" s="273">
        <v>1905</v>
      </c>
      <c r="I158" s="273" t="s">
        <v>2554</v>
      </c>
      <c r="J158" s="273">
        <v>0</v>
      </c>
      <c r="K158" s="273">
        <v>0</v>
      </c>
      <c r="L158" s="273">
        <v>5</v>
      </c>
      <c r="M158" s="285" t="s">
        <v>2497</v>
      </c>
      <c r="N158" s="273"/>
    </row>
    <row r="159" s="282" customFormat="1" ht="17" spans="1:14">
      <c r="A159" s="297"/>
      <c r="B159" s="273" t="s">
        <v>2466</v>
      </c>
      <c r="C159" s="288" t="s">
        <v>2551</v>
      </c>
      <c r="D159" s="273" t="s">
        <v>2298</v>
      </c>
      <c r="E159" s="273" t="s">
        <v>2468</v>
      </c>
      <c r="F159" s="292">
        <v>44577</v>
      </c>
      <c r="G159" s="273">
        <v>1430</v>
      </c>
      <c r="H159" s="273">
        <v>1655</v>
      </c>
      <c r="I159" s="273" t="s">
        <v>1992</v>
      </c>
      <c r="J159" s="273">
        <v>-954</v>
      </c>
      <c r="K159" s="273"/>
      <c r="L159" s="273">
        <v>5</v>
      </c>
      <c r="M159" s="285" t="s">
        <v>2032</v>
      </c>
      <c r="N159" s="273"/>
    </row>
    <row r="160" s="282" customFormat="1" ht="17" spans="1:14">
      <c r="A160" s="297"/>
      <c r="B160" s="273" t="s">
        <v>2470</v>
      </c>
      <c r="C160" s="288" t="s">
        <v>2552</v>
      </c>
      <c r="D160" s="273" t="s">
        <v>2298</v>
      </c>
      <c r="E160" s="273" t="s">
        <v>2468</v>
      </c>
      <c r="F160" s="292">
        <v>44577</v>
      </c>
      <c r="G160" s="273">
        <v>1430</v>
      </c>
      <c r="H160" s="273">
        <v>1655</v>
      </c>
      <c r="I160" s="273" t="s">
        <v>1992</v>
      </c>
      <c r="J160" s="273">
        <v>-954</v>
      </c>
      <c r="K160" s="273"/>
      <c r="L160" s="273">
        <v>5</v>
      </c>
      <c r="M160" s="285" t="s">
        <v>2032</v>
      </c>
      <c r="N160" s="285"/>
    </row>
    <row r="161" s="282" customFormat="1" ht="17" spans="1:14">
      <c r="A161" s="297"/>
      <c r="B161" s="273" t="s">
        <v>2466</v>
      </c>
      <c r="C161" s="288" t="s">
        <v>2555</v>
      </c>
      <c r="D161" s="273" t="s">
        <v>2298</v>
      </c>
      <c r="E161" s="273" t="s">
        <v>2468</v>
      </c>
      <c r="F161" s="292">
        <v>44577</v>
      </c>
      <c r="G161" s="273">
        <v>1700</v>
      </c>
      <c r="H161" s="273">
        <v>1920</v>
      </c>
      <c r="I161" s="273" t="s">
        <v>2556</v>
      </c>
      <c r="J161" s="273">
        <v>1140</v>
      </c>
      <c r="K161" s="273">
        <v>50</v>
      </c>
      <c r="L161" s="273">
        <v>10</v>
      </c>
      <c r="M161" s="285"/>
      <c r="N161" s="273"/>
    </row>
    <row r="162" s="282" customFormat="1" ht="17" spans="1:14">
      <c r="A162" s="297"/>
      <c r="B162" s="273" t="s">
        <v>2470</v>
      </c>
      <c r="C162" s="288" t="s">
        <v>2557</v>
      </c>
      <c r="D162" s="273" t="s">
        <v>2298</v>
      </c>
      <c r="E162" s="273" t="s">
        <v>2468</v>
      </c>
      <c r="F162" s="292">
        <v>44577</v>
      </c>
      <c r="G162" s="273">
        <v>1700</v>
      </c>
      <c r="H162" s="273">
        <v>1920</v>
      </c>
      <c r="I162" s="273" t="s">
        <v>2556</v>
      </c>
      <c r="J162" s="273">
        <v>1140</v>
      </c>
      <c r="K162" s="273">
        <v>50</v>
      </c>
      <c r="L162" s="273">
        <v>10</v>
      </c>
      <c r="M162" s="285"/>
      <c r="N162" s="273"/>
    </row>
    <row r="163" s="282" customFormat="1" spans="1:14">
      <c r="A163" s="297"/>
      <c r="B163" s="273" t="s">
        <v>2371</v>
      </c>
      <c r="C163" s="288" t="s">
        <v>2558</v>
      </c>
      <c r="D163" s="273" t="s">
        <v>1599</v>
      </c>
      <c r="E163" s="273" t="s">
        <v>1850</v>
      </c>
      <c r="F163" s="292">
        <v>44578</v>
      </c>
      <c r="G163" s="273">
        <v>1340</v>
      </c>
      <c r="H163" s="273">
        <v>1540</v>
      </c>
      <c r="I163" s="273" t="s">
        <v>1985</v>
      </c>
      <c r="J163" s="273">
        <v>940</v>
      </c>
      <c r="K163" s="273">
        <v>50</v>
      </c>
      <c r="L163" s="273">
        <v>10</v>
      </c>
      <c r="M163" s="285"/>
      <c r="N163" s="273"/>
    </row>
    <row r="164" s="282" customFormat="1" spans="1:14">
      <c r="A164" s="297"/>
      <c r="B164" s="273" t="s">
        <v>2330</v>
      </c>
      <c r="C164" s="288" t="s">
        <v>2559</v>
      </c>
      <c r="D164" s="273" t="s">
        <v>1599</v>
      </c>
      <c r="E164" s="273" t="s">
        <v>2560</v>
      </c>
      <c r="F164" s="292">
        <v>44577</v>
      </c>
      <c r="G164" s="273">
        <v>720</v>
      </c>
      <c r="H164" s="273">
        <v>1120</v>
      </c>
      <c r="I164" s="273" t="s">
        <v>2561</v>
      </c>
      <c r="J164" s="273">
        <v>2260</v>
      </c>
      <c r="K164" s="273">
        <v>50</v>
      </c>
      <c r="L164" s="273">
        <v>10</v>
      </c>
      <c r="M164" s="285"/>
      <c r="N164" s="273"/>
    </row>
    <row r="165" s="282" customFormat="1" ht="17" spans="1:14">
      <c r="A165" s="297"/>
      <c r="B165" s="273" t="s">
        <v>2562</v>
      </c>
      <c r="C165" s="288" t="s">
        <v>2563</v>
      </c>
      <c r="D165" s="273" t="s">
        <v>2298</v>
      </c>
      <c r="E165" s="273" t="s">
        <v>2564</v>
      </c>
      <c r="F165" s="292">
        <v>44577</v>
      </c>
      <c r="G165" s="273">
        <v>1605</v>
      </c>
      <c r="H165" s="273">
        <v>1945</v>
      </c>
      <c r="I165" s="273" t="s">
        <v>1790</v>
      </c>
      <c r="J165" s="273">
        <v>3340</v>
      </c>
      <c r="K165" s="273">
        <v>50</v>
      </c>
      <c r="L165" s="273">
        <v>10</v>
      </c>
      <c r="M165" s="285"/>
      <c r="N165" s="273"/>
    </row>
    <row r="166" s="282" customFormat="1" ht="17" spans="1:14">
      <c r="A166" s="297"/>
      <c r="B166" s="273" t="s">
        <v>2461</v>
      </c>
      <c r="C166" s="288" t="s">
        <v>2463</v>
      </c>
      <c r="D166" s="273" t="s">
        <v>2311</v>
      </c>
      <c r="E166" s="273" t="s">
        <v>2464</v>
      </c>
      <c r="F166" s="292">
        <v>44578</v>
      </c>
      <c r="G166" s="273">
        <v>1350</v>
      </c>
      <c r="H166" s="273">
        <v>1600</v>
      </c>
      <c r="I166" s="273" t="s">
        <v>2465</v>
      </c>
      <c r="J166" s="273">
        <v>-1910</v>
      </c>
      <c r="K166" s="273"/>
      <c r="L166" s="273">
        <v>5</v>
      </c>
      <c r="M166" s="285" t="s">
        <v>2032</v>
      </c>
      <c r="N166" s="285"/>
    </row>
    <row r="167" s="282" customFormat="1" ht="17" spans="1:14">
      <c r="A167" s="297"/>
      <c r="B167" s="273" t="s">
        <v>2461</v>
      </c>
      <c r="C167" s="288" t="s">
        <v>2565</v>
      </c>
      <c r="D167" s="273" t="s">
        <v>2311</v>
      </c>
      <c r="E167" s="273" t="s">
        <v>2464</v>
      </c>
      <c r="F167" s="292">
        <v>44578</v>
      </c>
      <c r="G167" s="273">
        <v>755</v>
      </c>
      <c r="H167" s="273">
        <v>1010</v>
      </c>
      <c r="I167" s="273" t="s">
        <v>2478</v>
      </c>
      <c r="J167" s="273">
        <v>920</v>
      </c>
      <c r="K167" s="273">
        <v>50</v>
      </c>
      <c r="L167" s="273">
        <v>10</v>
      </c>
      <c r="M167" s="285"/>
      <c r="N167" s="285"/>
    </row>
    <row r="168" s="282" customFormat="1" ht="17" spans="1:14">
      <c r="A168" s="273"/>
      <c r="B168" s="273" t="s">
        <v>2017</v>
      </c>
      <c r="C168" s="288" t="s">
        <v>2543</v>
      </c>
      <c r="D168" s="273" t="s">
        <v>1599</v>
      </c>
      <c r="E168" s="273" t="s">
        <v>2544</v>
      </c>
      <c r="F168" s="292">
        <v>44578</v>
      </c>
      <c r="G168" s="273">
        <v>1650</v>
      </c>
      <c r="H168" s="273">
        <v>1840</v>
      </c>
      <c r="I168" s="273" t="s">
        <v>2545</v>
      </c>
      <c r="J168" s="273">
        <v>-807</v>
      </c>
      <c r="K168" s="273"/>
      <c r="L168" s="273">
        <v>5</v>
      </c>
      <c r="M168" s="285" t="s">
        <v>2032</v>
      </c>
      <c r="N168" s="273"/>
    </row>
    <row r="169" s="282" customFormat="1" ht="17" spans="1:14">
      <c r="A169" s="273"/>
      <c r="B169" s="273" t="s">
        <v>2017</v>
      </c>
      <c r="C169" s="288" t="s">
        <v>2566</v>
      </c>
      <c r="D169" s="273" t="s">
        <v>2298</v>
      </c>
      <c r="E169" s="273" t="s">
        <v>2544</v>
      </c>
      <c r="F169" s="292">
        <v>44578</v>
      </c>
      <c r="G169" s="273">
        <v>750</v>
      </c>
      <c r="H169" s="273">
        <v>945</v>
      </c>
      <c r="I169" s="273" t="s">
        <v>2567</v>
      </c>
      <c r="J169" s="273">
        <v>940</v>
      </c>
      <c r="K169" s="273">
        <v>50</v>
      </c>
      <c r="L169" s="273">
        <v>10</v>
      </c>
      <c r="M169" s="285"/>
      <c r="N169" s="273"/>
    </row>
    <row r="170" s="282" customFormat="1" ht="17" spans="1:14">
      <c r="A170" s="273"/>
      <c r="B170" s="273" t="s">
        <v>2352</v>
      </c>
      <c r="C170" s="288" t="s">
        <v>2568</v>
      </c>
      <c r="D170" s="273" t="s">
        <v>2298</v>
      </c>
      <c r="E170" s="273" t="s">
        <v>2451</v>
      </c>
      <c r="F170" s="292">
        <v>44578</v>
      </c>
      <c r="G170" s="273">
        <v>1145</v>
      </c>
      <c r="H170" s="273">
        <v>1415</v>
      </c>
      <c r="I170" s="273" t="s">
        <v>2169</v>
      </c>
      <c r="J170" s="273">
        <v>1220</v>
      </c>
      <c r="K170" s="273">
        <v>50</v>
      </c>
      <c r="L170" s="273">
        <v>10</v>
      </c>
      <c r="M170" s="285"/>
      <c r="N170" s="285"/>
    </row>
    <row r="171" s="282" customFormat="1" ht="17" spans="1:14">
      <c r="A171" s="273"/>
      <c r="B171" s="273" t="s">
        <v>2521</v>
      </c>
      <c r="C171" s="288" t="s">
        <v>2547</v>
      </c>
      <c r="D171" s="273" t="s">
        <v>1599</v>
      </c>
      <c r="E171" s="273" t="s">
        <v>2417</v>
      </c>
      <c r="F171" s="292">
        <v>44578</v>
      </c>
      <c r="G171" s="273">
        <v>1530</v>
      </c>
      <c r="H171" s="273">
        <v>1830</v>
      </c>
      <c r="I171" s="273" t="s">
        <v>2177</v>
      </c>
      <c r="J171" s="273">
        <v>-2352</v>
      </c>
      <c r="K171" s="273">
        <v>-50</v>
      </c>
      <c r="L171" s="273">
        <v>5</v>
      </c>
      <c r="M171" s="285" t="s">
        <v>2032</v>
      </c>
      <c r="N171" s="285"/>
    </row>
    <row r="172" s="282" customFormat="1" ht="17" spans="1:14">
      <c r="A172" s="273"/>
      <c r="B172" s="273" t="s">
        <v>2466</v>
      </c>
      <c r="C172" s="288" t="s">
        <v>2555</v>
      </c>
      <c r="D172" s="273" t="s">
        <v>2298</v>
      </c>
      <c r="E172" s="273" t="s">
        <v>2468</v>
      </c>
      <c r="F172" s="292">
        <v>44577</v>
      </c>
      <c r="G172" s="273">
        <v>1700</v>
      </c>
      <c r="H172" s="273">
        <v>1920</v>
      </c>
      <c r="I172" s="273" t="s">
        <v>2556</v>
      </c>
      <c r="J172" s="273">
        <v>-962</v>
      </c>
      <c r="K172" s="273"/>
      <c r="L172" s="273">
        <v>5</v>
      </c>
      <c r="M172" s="285" t="s">
        <v>2032</v>
      </c>
      <c r="N172" s="273"/>
    </row>
    <row r="173" s="282" customFormat="1" ht="17" spans="1:14">
      <c r="A173" s="273"/>
      <c r="B173" s="273" t="s">
        <v>2470</v>
      </c>
      <c r="C173" s="288" t="s">
        <v>2557</v>
      </c>
      <c r="D173" s="273" t="s">
        <v>2298</v>
      </c>
      <c r="E173" s="273" t="s">
        <v>2468</v>
      </c>
      <c r="F173" s="292">
        <v>44577</v>
      </c>
      <c r="G173" s="273">
        <v>1700</v>
      </c>
      <c r="H173" s="273">
        <v>1920</v>
      </c>
      <c r="I173" s="273" t="s">
        <v>2556</v>
      </c>
      <c r="J173" s="273">
        <v>-962</v>
      </c>
      <c r="K173" s="273"/>
      <c r="L173" s="273">
        <v>5</v>
      </c>
      <c r="M173" s="285" t="s">
        <v>2032</v>
      </c>
      <c r="N173" s="273"/>
    </row>
    <row r="174" s="282" customFormat="1" ht="17" spans="1:14">
      <c r="A174" s="273"/>
      <c r="B174" s="273" t="s">
        <v>2466</v>
      </c>
      <c r="C174" s="288" t="s">
        <v>2569</v>
      </c>
      <c r="D174" s="273" t="s">
        <v>2298</v>
      </c>
      <c r="E174" s="273" t="s">
        <v>2468</v>
      </c>
      <c r="F174" s="292">
        <v>44578</v>
      </c>
      <c r="G174" s="273">
        <v>830</v>
      </c>
      <c r="H174" s="273">
        <v>1055</v>
      </c>
      <c r="I174" s="273" t="s">
        <v>2570</v>
      </c>
      <c r="J174" s="273">
        <v>950</v>
      </c>
      <c r="K174" s="273">
        <v>50</v>
      </c>
      <c r="L174" s="273">
        <v>10</v>
      </c>
      <c r="M174" s="285"/>
      <c r="N174" s="273"/>
    </row>
    <row r="175" s="282" customFormat="1" ht="17" spans="1:14">
      <c r="A175" s="273"/>
      <c r="B175" s="273" t="s">
        <v>2470</v>
      </c>
      <c r="C175" s="288" t="s">
        <v>2571</v>
      </c>
      <c r="D175" s="273" t="s">
        <v>2298</v>
      </c>
      <c r="E175" s="273" t="s">
        <v>2468</v>
      </c>
      <c r="F175" s="292">
        <v>44578</v>
      </c>
      <c r="G175" s="273">
        <v>830</v>
      </c>
      <c r="H175" s="273">
        <v>1055</v>
      </c>
      <c r="I175" s="273" t="s">
        <v>2570</v>
      </c>
      <c r="J175" s="273">
        <v>950</v>
      </c>
      <c r="K175" s="273">
        <v>50</v>
      </c>
      <c r="L175" s="273">
        <v>10</v>
      </c>
      <c r="M175" s="285"/>
      <c r="N175" s="273"/>
    </row>
    <row r="176" s="282" customFormat="1" spans="1:14">
      <c r="A176" s="273"/>
      <c r="B176" s="273" t="s">
        <v>2348</v>
      </c>
      <c r="C176" s="288" t="s">
        <v>2508</v>
      </c>
      <c r="D176" s="273" t="s">
        <v>1599</v>
      </c>
      <c r="E176" s="275" t="s">
        <v>1605</v>
      </c>
      <c r="F176" s="292">
        <v>44578</v>
      </c>
      <c r="G176" s="273">
        <v>1200</v>
      </c>
      <c r="H176" s="273">
        <v>1430</v>
      </c>
      <c r="I176" s="273" t="s">
        <v>2509</v>
      </c>
      <c r="J176" s="273">
        <v>-1857</v>
      </c>
      <c r="K176" s="273"/>
      <c r="L176" s="273">
        <v>5</v>
      </c>
      <c r="M176" s="285" t="s">
        <v>2032</v>
      </c>
      <c r="N176" s="273"/>
    </row>
    <row r="177" s="282" customFormat="1" ht="17" spans="1:14">
      <c r="A177" s="273"/>
      <c r="B177" s="273" t="s">
        <v>2348</v>
      </c>
      <c r="C177" s="288" t="s">
        <v>2572</v>
      </c>
      <c r="D177" s="273" t="s">
        <v>2298</v>
      </c>
      <c r="E177" s="275" t="s">
        <v>1605</v>
      </c>
      <c r="F177" s="292">
        <v>44578</v>
      </c>
      <c r="G177" s="273">
        <v>1200</v>
      </c>
      <c r="H177" s="273">
        <v>1445</v>
      </c>
      <c r="I177" s="273" t="s">
        <v>1812</v>
      </c>
      <c r="J177" s="273">
        <v>1450</v>
      </c>
      <c r="K177" s="273">
        <v>50</v>
      </c>
      <c r="L177" s="273">
        <v>10</v>
      </c>
      <c r="M177" s="285"/>
      <c r="N177" s="273"/>
    </row>
    <row r="178" s="282" customFormat="1" ht="17" spans="1:14">
      <c r="A178" s="273"/>
      <c r="B178" s="273" t="s">
        <v>2334</v>
      </c>
      <c r="C178" s="288" t="s">
        <v>2573</v>
      </c>
      <c r="D178" s="273" t="s">
        <v>2298</v>
      </c>
      <c r="E178" s="273" t="s">
        <v>2398</v>
      </c>
      <c r="F178" s="292">
        <v>44580</v>
      </c>
      <c r="G178" s="273">
        <v>1245</v>
      </c>
      <c r="H178" s="273">
        <v>1520</v>
      </c>
      <c r="I178" s="273" t="s">
        <v>2502</v>
      </c>
      <c r="J178" s="275">
        <v>562</v>
      </c>
      <c r="K178" s="275"/>
      <c r="L178" s="273">
        <v>5</v>
      </c>
      <c r="M178" s="285" t="s">
        <v>2497</v>
      </c>
      <c r="N178" s="273"/>
    </row>
    <row r="179" s="282" customFormat="1" ht="17" spans="1:14">
      <c r="A179" s="273"/>
      <c r="B179" s="273" t="s">
        <v>2321</v>
      </c>
      <c r="C179" s="288" t="s">
        <v>2574</v>
      </c>
      <c r="D179" s="273" t="s">
        <v>2298</v>
      </c>
      <c r="E179" s="275" t="s">
        <v>1771</v>
      </c>
      <c r="F179" s="292">
        <v>44578</v>
      </c>
      <c r="G179" s="273">
        <v>1600</v>
      </c>
      <c r="H179" s="273">
        <v>1750</v>
      </c>
      <c r="I179" s="273" t="s">
        <v>1950</v>
      </c>
      <c r="J179" s="273">
        <v>1400</v>
      </c>
      <c r="K179" s="273">
        <v>50</v>
      </c>
      <c r="L179" s="273">
        <v>10</v>
      </c>
      <c r="M179" s="285"/>
      <c r="N179" s="273"/>
    </row>
    <row r="180" s="282" customFormat="1" ht="17" spans="1:14">
      <c r="A180" s="273"/>
      <c r="B180" s="273" t="s">
        <v>2350</v>
      </c>
      <c r="C180" s="288" t="s">
        <v>2454</v>
      </c>
      <c r="D180" s="273" t="s">
        <v>2298</v>
      </c>
      <c r="E180" s="273" t="s">
        <v>2402</v>
      </c>
      <c r="F180" s="292">
        <v>44578</v>
      </c>
      <c r="G180" s="273">
        <v>1330</v>
      </c>
      <c r="H180" s="273">
        <v>1640</v>
      </c>
      <c r="I180" s="273" t="s">
        <v>1614</v>
      </c>
      <c r="J180" s="273">
        <v>-1737</v>
      </c>
      <c r="K180" s="273"/>
      <c r="L180" s="273">
        <v>5</v>
      </c>
      <c r="M180" s="285" t="s">
        <v>2032</v>
      </c>
      <c r="N180" s="273"/>
    </row>
    <row r="181" s="282" customFormat="1" ht="17" spans="1:14">
      <c r="A181" s="273"/>
      <c r="B181" s="273" t="s">
        <v>2350</v>
      </c>
      <c r="C181" s="288" t="s">
        <v>2575</v>
      </c>
      <c r="D181" s="273" t="s">
        <v>2298</v>
      </c>
      <c r="E181" s="273" t="s">
        <v>2402</v>
      </c>
      <c r="F181" s="292">
        <v>44578</v>
      </c>
      <c r="G181" s="273">
        <v>715</v>
      </c>
      <c r="H181" s="273">
        <v>1020</v>
      </c>
      <c r="I181" s="273" t="s">
        <v>1747</v>
      </c>
      <c r="J181" s="273">
        <v>1470</v>
      </c>
      <c r="K181" s="273">
        <v>50</v>
      </c>
      <c r="L181" s="273">
        <v>10</v>
      </c>
      <c r="M181" s="285"/>
      <c r="N181" s="273"/>
    </row>
    <row r="182" s="282" customFormat="1" spans="1:14">
      <c r="A182" s="273"/>
      <c r="B182" s="273"/>
      <c r="C182" s="288"/>
      <c r="D182" s="273"/>
      <c r="E182" s="275"/>
      <c r="F182" s="292"/>
      <c r="G182" s="273"/>
      <c r="H182" s="273"/>
      <c r="I182" s="273"/>
      <c r="J182" s="293">
        <f t="shared" ref="J182:L182" si="10">SUM(J158:J181)</f>
        <v>6187</v>
      </c>
      <c r="K182" s="293">
        <f t="shared" si="10"/>
        <v>600</v>
      </c>
      <c r="L182" s="293">
        <f t="shared" si="10"/>
        <v>185</v>
      </c>
      <c r="M182" s="293" t="s">
        <v>2553</v>
      </c>
      <c r="N182" s="293">
        <f>SUM(J182+K182+L182)</f>
        <v>6972</v>
      </c>
    </row>
    <row r="183" s="282" customFormat="1" ht="17" spans="1:14">
      <c r="A183" s="301"/>
      <c r="B183" s="273" t="s">
        <v>2371</v>
      </c>
      <c r="C183" s="288" t="s">
        <v>2576</v>
      </c>
      <c r="D183" s="273" t="s">
        <v>1599</v>
      </c>
      <c r="E183" s="273" t="s">
        <v>1850</v>
      </c>
      <c r="F183" s="280">
        <v>44579</v>
      </c>
      <c r="G183" s="273"/>
      <c r="H183" s="273"/>
      <c r="I183" s="273" t="s">
        <v>2577</v>
      </c>
      <c r="J183" s="273">
        <v>788</v>
      </c>
      <c r="K183" s="273"/>
      <c r="L183" s="273">
        <v>5</v>
      </c>
      <c r="M183" s="273" t="s">
        <v>2497</v>
      </c>
      <c r="N183" s="273"/>
    </row>
    <row r="184" s="282" customFormat="1" spans="1:14">
      <c r="A184" s="301"/>
      <c r="B184" s="273" t="s">
        <v>2371</v>
      </c>
      <c r="C184" s="288" t="s">
        <v>2576</v>
      </c>
      <c r="D184" s="273" t="s">
        <v>1599</v>
      </c>
      <c r="E184" s="273" t="s">
        <v>1850</v>
      </c>
      <c r="F184" s="292">
        <v>44579</v>
      </c>
      <c r="G184" s="273">
        <v>1340</v>
      </c>
      <c r="H184" s="273">
        <v>1540</v>
      </c>
      <c r="I184" s="273" t="s">
        <v>1985</v>
      </c>
      <c r="J184" s="273">
        <v>-940</v>
      </c>
      <c r="K184" s="273">
        <v>-50</v>
      </c>
      <c r="L184" s="273">
        <v>5</v>
      </c>
      <c r="M184" s="285" t="s">
        <v>2032</v>
      </c>
      <c r="N184" s="273"/>
    </row>
    <row r="185" s="282" customFormat="1" spans="1:14">
      <c r="A185" s="300"/>
      <c r="B185" s="273"/>
      <c r="C185" s="288"/>
      <c r="D185" s="273"/>
      <c r="E185" s="273"/>
      <c r="F185" s="273"/>
      <c r="G185" s="273"/>
      <c r="H185" s="273"/>
      <c r="I185" s="273"/>
      <c r="J185" s="308">
        <f t="shared" ref="J185:L185" si="11">SUM(J183:J184)</f>
        <v>-152</v>
      </c>
      <c r="K185" s="308">
        <f t="shared" si="11"/>
        <v>-50</v>
      </c>
      <c r="L185" s="308">
        <f t="shared" si="11"/>
        <v>10</v>
      </c>
      <c r="M185" s="308" t="s">
        <v>2553</v>
      </c>
      <c r="N185" s="308">
        <f>SUM(J185:L185)</f>
        <v>-192</v>
      </c>
    </row>
  </sheetData>
  <mergeCells count="14">
    <mergeCell ref="A1:E1"/>
    <mergeCell ref="A3:A19"/>
    <mergeCell ref="A21:A38"/>
    <mergeCell ref="A40:A51"/>
    <mergeCell ref="A53:A78"/>
    <mergeCell ref="A82:A94"/>
    <mergeCell ref="A95:A108"/>
    <mergeCell ref="A109:A114"/>
    <mergeCell ref="A115:A121"/>
    <mergeCell ref="A122:A132"/>
    <mergeCell ref="A133:A139"/>
    <mergeCell ref="A140:A156"/>
    <mergeCell ref="A158:A182"/>
    <mergeCell ref="A183:A184"/>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A1" sqref="A1:L18"/>
    </sheetView>
  </sheetViews>
  <sheetFormatPr defaultColWidth="6.88392857142857" defaultRowHeight="12.4"/>
  <cols>
    <col min="1" max="1" width="7" style="217"/>
    <col min="2" max="2" width="6.88392857142857" style="217"/>
    <col min="3" max="3" width="15.0714285714286" style="217" customWidth="1"/>
    <col min="4" max="5" width="6.88392857142857" style="217"/>
    <col min="6" max="6" width="7" style="217"/>
    <col min="7" max="16381" width="6.88392857142857" style="217"/>
  </cols>
  <sheetData>
    <row r="1" s="217" customFormat="1" spans="1:12">
      <c r="A1" s="273" t="s">
        <v>1560</v>
      </c>
      <c r="B1" s="273" t="s">
        <v>1561</v>
      </c>
      <c r="C1" s="273" t="s">
        <v>1562</v>
      </c>
      <c r="D1" s="273" t="s">
        <v>1563</v>
      </c>
      <c r="E1" s="273" t="s">
        <v>1564</v>
      </c>
      <c r="F1" s="273" t="s">
        <v>1560</v>
      </c>
      <c r="G1" s="273" t="s">
        <v>1565</v>
      </c>
      <c r="H1" s="273" t="s">
        <v>1566</v>
      </c>
      <c r="I1" s="273" t="s">
        <v>1567</v>
      </c>
      <c r="J1" s="273" t="s">
        <v>1568</v>
      </c>
      <c r="K1" s="273" t="s">
        <v>1569</v>
      </c>
      <c r="L1" s="273" t="s">
        <v>1570</v>
      </c>
    </row>
    <row r="2" s="217" customFormat="1" spans="1:12">
      <c r="A2" s="274" t="s">
        <v>2578</v>
      </c>
      <c r="B2" s="275" t="s">
        <v>2579</v>
      </c>
      <c r="C2" s="275" t="s">
        <v>2580</v>
      </c>
      <c r="D2" s="275" t="s">
        <v>1658</v>
      </c>
      <c r="E2" s="275" t="s">
        <v>1574</v>
      </c>
      <c r="F2" s="278">
        <v>44571</v>
      </c>
      <c r="G2" s="279">
        <v>1745</v>
      </c>
      <c r="H2" s="273">
        <v>2035</v>
      </c>
      <c r="I2" s="275" t="s">
        <v>2581</v>
      </c>
      <c r="J2" s="275">
        <v>880</v>
      </c>
      <c r="K2" s="275">
        <v>70</v>
      </c>
      <c r="L2" s="273">
        <v>10</v>
      </c>
    </row>
    <row r="3" s="217" customFormat="1" spans="1:12">
      <c r="A3" s="276"/>
      <c r="B3" s="275" t="s">
        <v>2582</v>
      </c>
      <c r="C3" s="275" t="s">
        <v>2583</v>
      </c>
      <c r="D3" s="275" t="s">
        <v>1638</v>
      </c>
      <c r="E3" s="275" t="s">
        <v>1574</v>
      </c>
      <c r="F3" s="278">
        <v>44567</v>
      </c>
      <c r="G3" s="279">
        <v>1040</v>
      </c>
      <c r="H3" s="273">
        <v>1350</v>
      </c>
      <c r="I3" s="275" t="s">
        <v>2380</v>
      </c>
      <c r="J3" s="275">
        <v>1690</v>
      </c>
      <c r="K3" s="275">
        <v>70</v>
      </c>
      <c r="L3" s="273">
        <v>10</v>
      </c>
    </row>
    <row r="4" s="217" customFormat="1" spans="1:12">
      <c r="A4" s="276"/>
      <c r="B4" s="275" t="s">
        <v>38</v>
      </c>
      <c r="C4" s="275" t="s">
        <v>2584</v>
      </c>
      <c r="D4" s="275" t="s">
        <v>1638</v>
      </c>
      <c r="E4" s="275" t="s">
        <v>1574</v>
      </c>
      <c r="F4" s="278">
        <v>44567</v>
      </c>
      <c r="G4" s="279">
        <v>1040</v>
      </c>
      <c r="H4" s="273">
        <v>1350</v>
      </c>
      <c r="I4" s="275" t="s">
        <v>2380</v>
      </c>
      <c r="J4" s="275">
        <v>1690</v>
      </c>
      <c r="K4" s="275">
        <v>70</v>
      </c>
      <c r="L4" s="273">
        <v>10</v>
      </c>
    </row>
    <row r="5" s="217" customFormat="1" spans="1:12">
      <c r="A5" s="276"/>
      <c r="B5" s="275" t="s">
        <v>2585</v>
      </c>
      <c r="C5" s="275" t="s">
        <v>2586</v>
      </c>
      <c r="D5" s="275" t="s">
        <v>1638</v>
      </c>
      <c r="E5" s="275" t="s">
        <v>1574</v>
      </c>
      <c r="F5" s="275">
        <v>44567</v>
      </c>
      <c r="G5" s="275">
        <v>1040</v>
      </c>
      <c r="H5" s="275">
        <v>1350</v>
      </c>
      <c r="I5" s="275" t="s">
        <v>2380</v>
      </c>
      <c r="J5" s="275">
        <v>1810</v>
      </c>
      <c r="K5" s="275">
        <v>50</v>
      </c>
      <c r="L5" s="275">
        <v>10</v>
      </c>
    </row>
    <row r="6" s="217" customFormat="1" spans="1:12">
      <c r="A6" s="276"/>
      <c r="B6" s="275" t="s">
        <v>2579</v>
      </c>
      <c r="C6" s="275" t="s">
        <v>2587</v>
      </c>
      <c r="D6" s="275" t="s">
        <v>1574</v>
      </c>
      <c r="E6" s="275" t="s">
        <v>1577</v>
      </c>
      <c r="F6" s="275">
        <v>44578</v>
      </c>
      <c r="G6" s="275">
        <v>1500</v>
      </c>
      <c r="H6" s="275">
        <v>1800</v>
      </c>
      <c r="I6" s="275" t="s">
        <v>2588</v>
      </c>
      <c r="J6" s="275">
        <v>500</v>
      </c>
      <c r="K6" s="275">
        <v>50</v>
      </c>
      <c r="L6" s="275">
        <v>10</v>
      </c>
    </row>
    <row r="7" s="217" customFormat="1" spans="1:12">
      <c r="A7" s="276"/>
      <c r="B7" s="275" t="s">
        <v>2585</v>
      </c>
      <c r="C7" s="275" t="s">
        <v>2589</v>
      </c>
      <c r="D7" s="275" t="s">
        <v>1574</v>
      </c>
      <c r="E7" s="275" t="s">
        <v>1577</v>
      </c>
      <c r="F7" s="275">
        <v>44578</v>
      </c>
      <c r="G7" s="275">
        <v>1530</v>
      </c>
      <c r="H7" s="275">
        <v>1805</v>
      </c>
      <c r="I7" s="275" t="s">
        <v>2590</v>
      </c>
      <c r="J7" s="275">
        <v>300</v>
      </c>
      <c r="K7" s="275">
        <v>50</v>
      </c>
      <c r="L7" s="275">
        <v>10</v>
      </c>
    </row>
    <row r="8" s="217" customFormat="1" spans="1:12">
      <c r="A8" s="276"/>
      <c r="B8" s="273" t="s">
        <v>2582</v>
      </c>
      <c r="C8" s="273" t="s">
        <v>2591</v>
      </c>
      <c r="D8" s="273" t="s">
        <v>1574</v>
      </c>
      <c r="E8" s="273" t="s">
        <v>1577</v>
      </c>
      <c r="F8" s="280">
        <v>44578</v>
      </c>
      <c r="G8" s="273">
        <v>1530</v>
      </c>
      <c r="H8" s="273">
        <v>1805</v>
      </c>
      <c r="I8" s="273" t="s">
        <v>2590</v>
      </c>
      <c r="J8" s="273">
        <v>300</v>
      </c>
      <c r="K8" s="273">
        <v>50</v>
      </c>
      <c r="L8" s="273">
        <v>10</v>
      </c>
    </row>
    <row r="9" s="217" customFormat="1" spans="1:12">
      <c r="A9" s="277"/>
      <c r="B9" s="273" t="s">
        <v>38</v>
      </c>
      <c r="C9" s="273" t="s">
        <v>2592</v>
      </c>
      <c r="D9" s="273" t="s">
        <v>1574</v>
      </c>
      <c r="E9" s="273" t="s">
        <v>1577</v>
      </c>
      <c r="F9" s="280">
        <v>44578</v>
      </c>
      <c r="G9" s="273">
        <v>1530</v>
      </c>
      <c r="H9" s="273">
        <v>1805</v>
      </c>
      <c r="I9" s="273" t="s">
        <v>2590</v>
      </c>
      <c r="J9" s="273">
        <v>300</v>
      </c>
      <c r="K9" s="273">
        <v>50</v>
      </c>
      <c r="L9" s="273">
        <v>10</v>
      </c>
    </row>
    <row r="11" s="217" customFormat="1" spans="1:12">
      <c r="A11" s="274" t="s">
        <v>2593</v>
      </c>
      <c r="B11" s="275" t="s">
        <v>532</v>
      </c>
      <c r="C11" s="275" t="s">
        <v>2594</v>
      </c>
      <c r="D11" s="275" t="s">
        <v>1638</v>
      </c>
      <c r="E11" s="275" t="s">
        <v>1574</v>
      </c>
      <c r="F11" s="278">
        <v>44567</v>
      </c>
      <c r="G11" s="279">
        <v>1040</v>
      </c>
      <c r="H11" s="273">
        <v>1350</v>
      </c>
      <c r="I11" s="275" t="s">
        <v>2380</v>
      </c>
      <c r="J11" s="275">
        <v>1690</v>
      </c>
      <c r="K11" s="275">
        <v>70</v>
      </c>
      <c r="L11" s="273">
        <v>10</v>
      </c>
    </row>
    <row r="12" s="217" customFormat="1" spans="1:12">
      <c r="A12" s="276"/>
      <c r="B12" s="275" t="s">
        <v>2595</v>
      </c>
      <c r="C12" s="275" t="s">
        <v>2596</v>
      </c>
      <c r="D12" s="275" t="s">
        <v>1638</v>
      </c>
      <c r="E12" s="275" t="s">
        <v>1574</v>
      </c>
      <c r="F12" s="278">
        <v>44567</v>
      </c>
      <c r="G12" s="279">
        <v>1040</v>
      </c>
      <c r="H12" s="273">
        <v>1350</v>
      </c>
      <c r="I12" s="275" t="s">
        <v>2380</v>
      </c>
      <c r="J12" s="275">
        <v>1690</v>
      </c>
      <c r="K12" s="275">
        <v>70</v>
      </c>
      <c r="L12" s="273">
        <v>10</v>
      </c>
    </row>
    <row r="13" s="217" customFormat="1" spans="1:12">
      <c r="A13" s="276"/>
      <c r="B13" s="275" t="s">
        <v>2597</v>
      </c>
      <c r="C13" s="275" t="s">
        <v>2598</v>
      </c>
      <c r="D13" s="275" t="s">
        <v>1638</v>
      </c>
      <c r="E13" s="275" t="s">
        <v>1574</v>
      </c>
      <c r="F13" s="278">
        <v>44567</v>
      </c>
      <c r="G13" s="279">
        <v>1040</v>
      </c>
      <c r="H13" s="273">
        <v>1350</v>
      </c>
      <c r="I13" s="275" t="s">
        <v>2380</v>
      </c>
      <c r="J13" s="275">
        <v>1690</v>
      </c>
      <c r="K13" s="275">
        <v>70</v>
      </c>
      <c r="L13" s="273">
        <v>10</v>
      </c>
    </row>
    <row r="14" s="217" customFormat="1" spans="1:12">
      <c r="A14" s="276"/>
      <c r="B14" s="273" t="s">
        <v>532</v>
      </c>
      <c r="C14" s="273" t="s">
        <v>2599</v>
      </c>
      <c r="D14" s="273" t="s">
        <v>1574</v>
      </c>
      <c r="E14" s="273" t="s">
        <v>1577</v>
      </c>
      <c r="F14" s="280">
        <v>44578</v>
      </c>
      <c r="G14" s="273">
        <v>1500</v>
      </c>
      <c r="H14" s="273">
        <v>1800</v>
      </c>
      <c r="I14" s="273" t="s">
        <v>2588</v>
      </c>
      <c r="J14" s="273">
        <v>500</v>
      </c>
      <c r="K14" s="273">
        <v>50</v>
      </c>
      <c r="L14" s="273">
        <v>10</v>
      </c>
    </row>
    <row r="15" s="217" customFormat="1" spans="1:12">
      <c r="A15" s="276"/>
      <c r="B15" s="273" t="s">
        <v>2597</v>
      </c>
      <c r="C15" s="273" t="s">
        <v>2600</v>
      </c>
      <c r="D15" s="273" t="s">
        <v>1574</v>
      </c>
      <c r="E15" s="273" t="s">
        <v>1577</v>
      </c>
      <c r="F15" s="280">
        <v>44578</v>
      </c>
      <c r="G15" s="273">
        <v>1530</v>
      </c>
      <c r="H15" s="273">
        <v>1805</v>
      </c>
      <c r="I15" s="273" t="s">
        <v>2590</v>
      </c>
      <c r="J15" s="273">
        <v>300</v>
      </c>
      <c r="K15" s="273">
        <v>50</v>
      </c>
      <c r="L15" s="273">
        <v>10</v>
      </c>
    </row>
    <row r="16" s="217" customFormat="1" spans="1:12">
      <c r="A16" s="277"/>
      <c r="B16" s="273" t="s">
        <v>2595</v>
      </c>
      <c r="C16" s="273" t="s">
        <v>2601</v>
      </c>
      <c r="D16" s="273" t="s">
        <v>1574</v>
      </c>
      <c r="E16" s="273" t="s">
        <v>1577</v>
      </c>
      <c r="F16" s="280">
        <v>44577</v>
      </c>
      <c r="G16" s="273">
        <v>2120</v>
      </c>
      <c r="H16" s="273">
        <v>2350</v>
      </c>
      <c r="I16" s="273" t="s">
        <v>2602</v>
      </c>
      <c r="J16" s="273">
        <v>210</v>
      </c>
      <c r="K16" s="273">
        <v>50</v>
      </c>
      <c r="L16" s="273">
        <v>10</v>
      </c>
    </row>
    <row r="18" spans="10:12">
      <c r="J18" s="217">
        <f>SUM(J2:J16)</f>
        <v>13550</v>
      </c>
      <c r="K18" s="217">
        <f>SUM(K2:K16)</f>
        <v>820</v>
      </c>
      <c r="L18" s="217">
        <f>SUM(L2:L16)</f>
        <v>140</v>
      </c>
    </row>
  </sheetData>
  <mergeCells count="2">
    <mergeCell ref="A2:A9"/>
    <mergeCell ref="A11:A16"/>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19</vt:i4>
      </vt:variant>
    </vt:vector>
  </HeadingPairs>
  <TitlesOfParts>
    <vt:vector size="19" baseType="lpstr">
      <vt:lpstr>隐藏计算页</vt:lpstr>
      <vt:lpstr>总表</vt:lpstr>
      <vt:lpstr>主播侧报价结算清单</vt:lpstr>
      <vt:lpstr>金主侧报价结算清单</vt:lpstr>
      <vt:lpstr>基准价格</vt:lpstr>
      <vt:lpstr>主播侧出票明细</vt:lpstr>
      <vt:lpstr>主播助理出票明细</vt:lpstr>
      <vt:lpstr>金主侧出票明细</vt:lpstr>
      <vt:lpstr>工作人员机票</vt:lpstr>
      <vt:lpstr>人员安排明细</vt:lpstr>
      <vt:lpstr>金主高铁票出票明细</vt:lpstr>
      <vt:lpstr>金主补偿方案明细</vt:lpstr>
      <vt:lpstr>零食清单</vt:lpstr>
      <vt:lpstr>主播彩排用车</vt:lpstr>
      <vt:lpstr>主播摆渡大巴用车</vt:lpstr>
      <vt:lpstr>香格里拉酒店备车</vt:lpstr>
      <vt:lpstr>主播接送机用车</vt:lpstr>
      <vt:lpstr>主播考斯特用车</vt:lpstr>
      <vt:lpstr>金主用车明细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cct</cp:lastModifiedBy>
  <dcterms:created xsi:type="dcterms:W3CDTF">2006-09-25T16:00:00Z</dcterms:created>
  <cp:lastPrinted>2021-01-15T13:48:00Z</cp:lastPrinted>
  <dcterms:modified xsi:type="dcterms:W3CDTF">2022-03-30T17:41:23Z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2052-3.9.3.6359</vt:lpwstr>
  </property>
</Properties>
</file>