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'报价单-地接社'!$A$1:$G$34</definedName>
    <definedName name="_xlnm.Print_Area" localSheetId="0">'结算单-地接社'!$A$1:$G$8</definedName>
    <definedName name="_xlnm.Print_Titles" localSheetId="1">'报价单-地接社'!$9:$9</definedName>
    <definedName name="_xlnm.Print_Titles" localSheetId="0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<sst xmlns="http://schemas.openxmlformats.org/spreadsheetml/2006/main" count="108" uniqueCount="51">
  <si>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先声再明会务服务结算单-地接社</t>
  </si>
  <si>
    <t>项目名称：7.20号再明胡世祥鄂尔多斯会-PUR2407042</t>
  </si>
  <si>
    <t>供应商:</t>
  </si>
  <si>
    <t>康辉集团北京国际会议展览有限公司</t>
  </si>
  <si>
    <t>活动时间：7月20日</t>
  </si>
  <si>
    <t>联络人:</t>
  </si>
  <si>
    <t>王凤雨</t>
  </si>
  <si>
    <t>活动地点：鄂尔多斯</t>
  </si>
  <si>
    <t>手机:</t>
  </si>
  <si>
    <t>15210370021</t>
  </si>
  <si>
    <t>实际参加人数：12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</si>
  <si>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</si>
  <si>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</si>
  <si>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</si>
  <si>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</si>
  <si>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</si>
  <si>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</si>
  <si>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</si>
  <si>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</si>
  <si>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</si>
  <si>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</si>
  <si>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</si>
  <si>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t>A. 主要费用-地接社</t>
  </si>
  <si>
    <t>酒店外会议室</t>
  </si>
  <si>
    <t>7月20日上午8：30-9：30
会议室（黄花沟会议室)</t>
  </si>
  <si>
    <t>酒店费用总计</t>
  </si>
  <si>
    <t>B. 主要费用-地接社</t>
  </si>
  <si>
    <t>交通</t>
  </si>
  <si>
    <t>郑州-呼和浩特往返机票</t>
  </si>
  <si>
    <t>按照实际发生结算</t>
  </si>
  <si>
    <t>洛阳-郑州机场交通（GL8）</t>
  </si>
  <si>
    <t>呼和浩特机场-兴达阳光酒店往返接送机（GL8）</t>
  </si>
  <si>
    <t>郑州机场-洛阳交通（GL8）</t>
  </si>
  <si>
    <t>餐费</t>
  </si>
  <si>
    <t>7月19日晚餐</t>
  </si>
  <si>
    <t>20日午餐</t>
  </si>
  <si>
    <t>20日晚餐</t>
  </si>
  <si>
    <t>21日中餐</t>
  </si>
  <si>
    <t>费用合计</t>
  </si>
  <si>
    <t>C. 其余费用</t>
  </si>
  <si>
    <t>其余部分合计</t>
  </si>
  <si>
    <t>D. 服务费</t>
  </si>
  <si>
    <t>服务费</t>
  </si>
  <si>
    <t>A-D费用合计</t>
  </si>
  <si>
    <t>E.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</si>
  <si>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</si>
  <si>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</si>
  <si>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 地接社费用人均</t>
  </si>
  <si>
    <t>先声再明会务服务报价单-地接社</t>
  </si>
  <si>
    <t>拟参加人数：12</t>
  </si>
  <si>
    <t>洛阳-郑州机场往返交通（GL8）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</si>
</sst>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0" borderId="3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42" applyNumberFormat="0" applyAlignment="0" applyProtection="0">
      <alignment vertical="center"/>
    </xf>
    <xf numFmtId="0" fontId="27" fillId="12" borderId="43" applyNumberFormat="0" applyAlignment="0" applyProtection="0">
      <alignment vertical="center"/>
    </xf>
    <xf numFmtId="0" fontId="28" fillId="12" borderId="42" applyNumberFormat="0" applyAlignment="0" applyProtection="0">
      <alignment vertical="center"/>
    </xf>
    <xf numFmtId="0" fontId="29" fillId="13" borderId="44" applyNumberFormat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</cellStyleXfs>
  <cellXfs count="13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58" fontId="9" fillId="2" borderId="10" xfId="0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10" fillId="6" borderId="12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6" borderId="14" xfId="0" applyFont="1" applyFill="1" applyBorder="1" applyAlignment="1">
      <alignment horizontal="right" vertical="center" wrapText="1"/>
    </xf>
    <xf numFmtId="0" fontId="9" fillId="6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2" borderId="22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/>
    </xf>
    <xf numFmtId="9" fontId="8" fillId="2" borderId="24" xfId="0" applyNumberFormat="1" applyFont="1" applyFill="1" applyBorder="1" applyAlignment="1">
      <alignment horizontal="center" vertical="center"/>
    </xf>
    <xf numFmtId="9" fontId="8" fillId="2" borderId="25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right" vertical="center" wrapText="1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/>
    </xf>
    <xf numFmtId="10" fontId="8" fillId="2" borderId="24" xfId="0" applyNumberFormat="1" applyFont="1" applyFill="1" applyBorder="1" applyAlignment="1">
      <alignment horizontal="center" vertical="center"/>
    </xf>
    <xf numFmtId="10" fontId="8" fillId="2" borderId="25" xfId="0" applyNumberFormat="1" applyFont="1" applyFill="1" applyBorder="1" applyAlignment="1">
      <alignment horizontal="center" vertical="center"/>
    </xf>
    <xf numFmtId="10" fontId="8" fillId="2" borderId="26" xfId="0" applyNumberFormat="1" applyFont="1" applyFill="1" applyBorder="1" applyAlignment="1">
      <alignment horizontal="center" vertical="center"/>
    </xf>
    <xf numFmtId="176" fontId="9" fillId="0" borderId="27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177" fontId="8" fillId="8" borderId="28" xfId="0" applyNumberFormat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10" fillId="5" borderId="13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8" fillId="6" borderId="12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vertical="center"/>
    </xf>
    <xf numFmtId="176" fontId="2" fillId="2" borderId="16" xfId="0" applyNumberFormat="1" applyFont="1" applyFill="1" applyBorder="1" applyAlignment="1">
      <alignment horizontal="center" vertical="center"/>
    </xf>
    <xf numFmtId="177" fontId="3" fillId="8" borderId="28" xfId="0" applyNumberFormat="1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right" vertical="center" wrapText="1"/>
    </xf>
    <xf numFmtId="0" fontId="10" fillId="5" borderId="3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left" vertical="center"/>
    </xf>
    <xf numFmtId="0" fontId="12" fillId="3" borderId="32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vertical="center" wrapText="1"/>
    </xf>
    <xf numFmtId="0" fontId="3" fillId="5" borderId="3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82550</xdr:rowOff>
    </xdr:from>
    <xdr:to>
      <xdr:col>1</xdr:col>
      <xdr:colOff>833779</xdr:colOff>
      <xdr:row>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255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32"/>
  <sheetViews>
    <sheetView tabSelected="1" workbookViewId="0">
      <selection activeCell="J38" sqref="J38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76"/>
      <c r="M1" s="99"/>
    </row>
    <row r="2" s="1" customFormat="1" spans="1:13">
      <c r="A2" s="8"/>
      <c r="B2" s="8"/>
      <c r="C2" s="9"/>
      <c r="D2" s="10"/>
      <c r="H2" s="76"/>
      <c r="M2" s="99"/>
    </row>
    <row r="3" s="1" customFormat="1" ht="51" customHeight="1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0"/>
    </row>
    <row r="4" s="2" customFormat="1" ht="17.25" customHeight="1" spans="1:13">
      <c r="A4" s="12" t="s">
        <v>1</v>
      </c>
      <c r="B4" s="12"/>
      <c r="C4" s="77"/>
      <c r="H4" s="12" t="s">
        <v>2</v>
      </c>
      <c r="I4" s="14" t="s">
        <v>3</v>
      </c>
      <c r="K4" s="101"/>
      <c r="M4" s="102"/>
    </row>
    <row r="5" s="2" customFormat="1" ht="17.25" customHeight="1" spans="1:13">
      <c r="A5" s="12" t="s">
        <v>4</v>
      </c>
      <c r="B5" s="12"/>
      <c r="C5" s="78"/>
      <c r="H5" s="12" t="s">
        <v>5</v>
      </c>
      <c r="I5" s="14" t="s">
        <v>6</v>
      </c>
      <c r="K5" s="101"/>
      <c r="M5" s="102"/>
    </row>
    <row r="6" s="2" customFormat="1" ht="17.25" customHeight="1" spans="1:13">
      <c r="A6" s="12" t="s">
        <v>7</v>
      </c>
      <c r="B6" s="12"/>
      <c r="C6" s="79"/>
      <c r="H6" s="12" t="s">
        <v>8</v>
      </c>
      <c r="I6" s="14" t="s">
        <v>9</v>
      </c>
      <c r="K6" s="101"/>
      <c r="M6" s="102"/>
    </row>
    <row r="7" s="2" customFormat="1" ht="17.25" customHeight="1" spans="1:13">
      <c r="A7" s="12" t="s">
        <v>10</v>
      </c>
      <c r="B7" s="12"/>
      <c r="C7" s="79"/>
      <c r="H7" s="18" t="s">
        <v>11</v>
      </c>
      <c r="I7" s="14" t="s">
        <v>12</v>
      </c>
      <c r="K7" s="101"/>
      <c r="M7" s="102"/>
    </row>
    <row r="8" s="3" customFormat="1" ht="12.15" spans="3:13">
      <c r="C8" s="80"/>
      <c r="D8" s="81"/>
      <c r="E8" s="81"/>
      <c r="F8" s="81"/>
      <c r="G8" s="81"/>
      <c r="H8" s="81"/>
      <c r="M8" s="80"/>
    </row>
    <row r="9" spans="1:13">
      <c r="A9" s="22" t="s">
        <v>13</v>
      </c>
      <c r="B9" s="23"/>
      <c r="C9" s="24" t="s">
        <v>14</v>
      </c>
      <c r="D9" s="24" t="s">
        <v>15</v>
      </c>
      <c r="E9" s="24" t="s">
        <v>16</v>
      </c>
      <c r="F9" s="24" t="s">
        <v>17</v>
      </c>
      <c r="G9" s="25" t="s">
        <v>18</v>
      </c>
      <c r="H9" s="82" t="s">
        <v>19</v>
      </c>
      <c r="I9" s="82" t="s">
        <v>15</v>
      </c>
      <c r="J9" s="82" t="s">
        <v>16</v>
      </c>
      <c r="K9" s="82" t="s">
        <v>17</v>
      </c>
      <c r="L9" s="82" t="s">
        <v>20</v>
      </c>
      <c r="M9" s="103" t="s">
        <v>21</v>
      </c>
    </row>
    <row r="10" spans="1:13">
      <c r="A10" s="27" t="s">
        <v>22</v>
      </c>
      <c r="B10" s="28"/>
      <c r="C10" s="28"/>
      <c r="D10" s="28"/>
      <c r="E10" s="28"/>
      <c r="F10" s="28"/>
      <c r="G10" s="29"/>
      <c r="H10" s="83"/>
      <c r="I10" s="104"/>
      <c r="J10" s="104"/>
      <c r="K10" s="104"/>
      <c r="L10" s="104"/>
      <c r="M10" s="105"/>
    </row>
    <row r="11" ht="26.4" spans="1:13">
      <c r="A11" s="30" t="s">
        <v>23</v>
      </c>
      <c r="B11" s="31" t="s">
        <v>24</v>
      </c>
      <c r="C11" s="32">
        <v>45493</v>
      </c>
      <c r="D11" s="33">
        <v>1000</v>
      </c>
      <c r="E11" s="33">
        <v>1</v>
      </c>
      <c r="F11" s="33">
        <v>1</v>
      </c>
      <c r="G11" s="34">
        <f>D11*E11*F11</f>
        <v>1000</v>
      </c>
      <c r="H11" s="84">
        <f>I11*J11*K11</f>
        <v>1000</v>
      </c>
      <c r="I11" s="33">
        <v>1000</v>
      </c>
      <c r="J11" s="33">
        <v>1</v>
      </c>
      <c r="K11" s="33">
        <v>1</v>
      </c>
      <c r="L11" s="106">
        <f>G11-H11</f>
        <v>0</v>
      </c>
      <c r="M11" s="107"/>
    </row>
    <row r="12" spans="1:13">
      <c r="A12" s="36" t="s">
        <v>25</v>
      </c>
      <c r="B12" s="37"/>
      <c r="C12" s="37"/>
      <c r="D12" s="37"/>
      <c r="E12" s="37"/>
      <c r="F12" s="38"/>
      <c r="G12" s="39">
        <f>SUM(G11:G11)</f>
        <v>1000</v>
      </c>
      <c r="H12" s="85">
        <f>SUM(H11:H11)</f>
        <v>1000</v>
      </c>
      <c r="I12" s="108"/>
      <c r="J12" s="108"/>
      <c r="K12" s="108"/>
      <c r="L12" s="108"/>
      <c r="M12" s="109"/>
    </row>
    <row r="13" spans="1:13">
      <c r="A13" s="27" t="s">
        <v>26</v>
      </c>
      <c r="B13" s="28"/>
      <c r="C13" s="28"/>
      <c r="D13" s="28"/>
      <c r="E13" s="28"/>
      <c r="F13" s="28"/>
      <c r="G13" s="29"/>
      <c r="H13" s="83"/>
      <c r="I13" s="104"/>
      <c r="J13" s="104"/>
      <c r="K13" s="104"/>
      <c r="L13" s="104"/>
      <c r="M13" s="105"/>
    </row>
    <row r="14" s="75" customFormat="1" ht="15.6" spans="1:21">
      <c r="A14" s="86" t="s">
        <v>27</v>
      </c>
      <c r="B14" s="87" t="s">
        <v>28</v>
      </c>
      <c r="C14" s="87" t="s">
        <v>29</v>
      </c>
      <c r="D14" s="88">
        <v>940</v>
      </c>
      <c r="E14" s="88">
        <v>6</v>
      </c>
      <c r="F14" s="88">
        <v>2</v>
      </c>
      <c r="G14" s="89">
        <f t="shared" ref="G14:G21" si="0">F14*E14*D14</f>
        <v>11280</v>
      </c>
      <c r="H14" s="90">
        <f>I14*J14*K14</f>
        <v>5982</v>
      </c>
      <c r="I14" s="110">
        <v>5982</v>
      </c>
      <c r="J14" s="110">
        <v>1</v>
      </c>
      <c r="K14" s="110">
        <v>1</v>
      </c>
      <c r="L14" s="90">
        <f>H14-G14</f>
        <v>-5298</v>
      </c>
      <c r="M14" s="111"/>
      <c r="N14" s="112"/>
      <c r="O14" s="112"/>
      <c r="P14" s="112"/>
      <c r="Q14" s="112"/>
      <c r="R14" s="112"/>
      <c r="S14" s="112"/>
      <c r="T14" s="112"/>
      <c r="U14" s="112"/>
    </row>
    <row r="15" spans="1:13">
      <c r="A15" s="30"/>
      <c r="B15" s="31" t="s">
        <v>30</v>
      </c>
      <c r="C15" s="31" t="s">
        <v>29</v>
      </c>
      <c r="D15" s="33">
        <v>800</v>
      </c>
      <c r="E15" s="33">
        <v>1</v>
      </c>
      <c r="F15" s="33">
        <v>2</v>
      </c>
      <c r="G15" s="43">
        <f t="shared" si="0"/>
        <v>1600</v>
      </c>
      <c r="H15" s="84">
        <f>I15*J15*K15</f>
        <v>3100</v>
      </c>
      <c r="I15" s="113">
        <v>620</v>
      </c>
      <c r="J15" s="113">
        <v>5</v>
      </c>
      <c r="K15" s="114">
        <v>1</v>
      </c>
      <c r="L15" s="84">
        <f t="shared" ref="L15:L21" si="1">H15-G15</f>
        <v>1500</v>
      </c>
      <c r="M15" s="115"/>
    </row>
    <row r="16" ht="26.4" spans="1:13">
      <c r="A16" s="30"/>
      <c r="B16" s="31" t="s">
        <v>31</v>
      </c>
      <c r="C16" s="31" t="s">
        <v>29</v>
      </c>
      <c r="D16" s="41">
        <v>800</v>
      </c>
      <c r="E16" s="33">
        <v>1</v>
      </c>
      <c r="F16" s="33">
        <v>2</v>
      </c>
      <c r="G16" s="43">
        <f t="shared" si="0"/>
        <v>1600</v>
      </c>
      <c r="H16" s="84">
        <f>I16*J16*K16</f>
        <v>3200</v>
      </c>
      <c r="I16" s="114">
        <v>800</v>
      </c>
      <c r="J16" s="113">
        <v>1</v>
      </c>
      <c r="K16" s="114">
        <v>4</v>
      </c>
      <c r="L16" s="84">
        <f t="shared" si="1"/>
        <v>1600</v>
      </c>
      <c r="M16" s="115"/>
    </row>
    <row r="17" spans="1:13">
      <c r="A17" s="30"/>
      <c r="B17" s="31" t="s">
        <v>32</v>
      </c>
      <c r="C17" s="31" t="s">
        <v>29</v>
      </c>
      <c r="D17" s="41">
        <v>800</v>
      </c>
      <c r="E17" s="33">
        <v>1</v>
      </c>
      <c r="F17" s="33">
        <v>2</v>
      </c>
      <c r="G17" s="43">
        <f t="shared" si="0"/>
        <v>1600</v>
      </c>
      <c r="H17" s="84">
        <f>I17*J17*K17</f>
        <v>4500</v>
      </c>
      <c r="I17" s="116">
        <v>750</v>
      </c>
      <c r="J17" s="113">
        <v>6</v>
      </c>
      <c r="K17" s="114">
        <v>1</v>
      </c>
      <c r="L17" s="84">
        <f t="shared" si="1"/>
        <v>2900</v>
      </c>
      <c r="M17" s="115"/>
    </row>
    <row r="18" spans="1:13">
      <c r="A18" s="40" t="s">
        <v>33</v>
      </c>
      <c r="B18" s="44" t="s">
        <v>34</v>
      </c>
      <c r="C18" s="31" t="s">
        <v>29</v>
      </c>
      <c r="D18" s="33">
        <v>250</v>
      </c>
      <c r="E18" s="33">
        <v>12</v>
      </c>
      <c r="F18" s="33">
        <v>1</v>
      </c>
      <c r="G18" s="43">
        <f t="shared" si="0"/>
        <v>3000</v>
      </c>
      <c r="H18" s="84">
        <f>I18*J18*K18</f>
        <v>4118</v>
      </c>
      <c r="I18" s="117">
        <v>4118</v>
      </c>
      <c r="J18" s="113">
        <v>1</v>
      </c>
      <c r="K18" s="114">
        <v>1</v>
      </c>
      <c r="L18" s="84">
        <f t="shared" si="1"/>
        <v>1118</v>
      </c>
      <c r="M18" s="115"/>
    </row>
    <row r="19" spans="1:13">
      <c r="A19" s="30"/>
      <c r="B19" s="44" t="s">
        <v>35</v>
      </c>
      <c r="C19" s="31" t="s">
        <v>29</v>
      </c>
      <c r="D19" s="33">
        <v>250</v>
      </c>
      <c r="E19" s="33">
        <v>12</v>
      </c>
      <c r="F19" s="33">
        <v>1</v>
      </c>
      <c r="G19" s="43">
        <f t="shared" si="0"/>
        <v>3000</v>
      </c>
      <c r="H19" s="84">
        <f t="shared" ref="H19:H24" si="2">I19*J19*K19</f>
        <v>3566</v>
      </c>
      <c r="I19" s="84">
        <v>3566</v>
      </c>
      <c r="J19" s="84">
        <v>1</v>
      </c>
      <c r="K19" s="114">
        <v>1</v>
      </c>
      <c r="L19" s="84">
        <f t="shared" si="1"/>
        <v>566</v>
      </c>
      <c r="M19" s="107"/>
    </row>
    <row r="20" spans="1:13">
      <c r="A20" s="30"/>
      <c r="B20" s="44" t="s">
        <v>36</v>
      </c>
      <c r="C20" s="31" t="s">
        <v>29</v>
      </c>
      <c r="D20" s="33">
        <v>250</v>
      </c>
      <c r="E20" s="33">
        <v>12</v>
      </c>
      <c r="F20" s="33">
        <v>1</v>
      </c>
      <c r="G20" s="43">
        <f t="shared" si="0"/>
        <v>3000</v>
      </c>
      <c r="H20" s="84">
        <f t="shared" si="2"/>
        <v>4072</v>
      </c>
      <c r="I20" s="84">
        <v>4072</v>
      </c>
      <c r="J20" s="84">
        <v>1</v>
      </c>
      <c r="K20" s="114">
        <v>1</v>
      </c>
      <c r="L20" s="84">
        <f t="shared" si="1"/>
        <v>1072</v>
      </c>
      <c r="M20" s="107"/>
    </row>
    <row r="21" spans="1:13">
      <c r="A21" s="30"/>
      <c r="B21" s="44" t="s">
        <v>37</v>
      </c>
      <c r="C21" s="31" t="s">
        <v>29</v>
      </c>
      <c r="D21" s="33">
        <v>250</v>
      </c>
      <c r="E21" s="33">
        <v>12</v>
      </c>
      <c r="F21" s="33">
        <v>1</v>
      </c>
      <c r="G21" s="43">
        <f t="shared" si="0"/>
        <v>3000</v>
      </c>
      <c r="H21" s="84">
        <f t="shared" si="2"/>
        <v>0</v>
      </c>
      <c r="I21" s="84"/>
      <c r="J21" s="84"/>
      <c r="K21" s="114"/>
      <c r="L21" s="84">
        <f t="shared" si="1"/>
        <v>-3000</v>
      </c>
      <c r="M21" s="115"/>
    </row>
    <row r="22" spans="1:13">
      <c r="A22" s="45" t="s">
        <v>38</v>
      </c>
      <c r="B22" s="46"/>
      <c r="C22" s="46"/>
      <c r="D22" s="46"/>
      <c r="E22" s="46"/>
      <c r="F22" s="46"/>
      <c r="G22" s="47">
        <f>SUM(G14:G21)</f>
        <v>28080</v>
      </c>
      <c r="H22" s="91">
        <f>SUM(H14:H21)</f>
        <v>28538</v>
      </c>
      <c r="I22" s="118"/>
      <c r="J22" s="119"/>
      <c r="K22" s="119"/>
      <c r="L22" s="119"/>
      <c r="M22" s="120"/>
    </row>
    <row r="23" spans="1:13">
      <c r="A23" s="27" t="s">
        <v>39</v>
      </c>
      <c r="B23" s="28"/>
      <c r="C23" s="28"/>
      <c r="D23" s="28"/>
      <c r="E23" s="28"/>
      <c r="F23" s="28"/>
      <c r="G23" s="28"/>
      <c r="H23" s="83"/>
      <c r="I23" s="104"/>
      <c r="J23" s="104"/>
      <c r="K23" s="104"/>
      <c r="L23" s="104"/>
      <c r="M23" s="105"/>
    </row>
    <row r="24" spans="1:13">
      <c r="A24" s="49"/>
      <c r="B24" s="50"/>
      <c r="C24" s="51"/>
      <c r="D24" s="52"/>
      <c r="E24" s="33"/>
      <c r="F24" s="33"/>
      <c r="G24" s="43">
        <f>F24*E24*D24</f>
        <v>0</v>
      </c>
      <c r="H24" s="84">
        <f t="shared" si="2"/>
        <v>0</v>
      </c>
      <c r="I24" s="84"/>
      <c r="J24" s="84"/>
      <c r="K24" s="114"/>
      <c r="L24" s="84">
        <f>H24-G24</f>
        <v>0</v>
      </c>
      <c r="M24" s="121"/>
    </row>
    <row r="25" spans="1:13">
      <c r="A25" s="45" t="s">
        <v>40</v>
      </c>
      <c r="B25" s="46"/>
      <c r="C25" s="46"/>
      <c r="D25" s="46"/>
      <c r="E25" s="46"/>
      <c r="F25" s="46"/>
      <c r="G25" s="47">
        <f>SUM(G24:G24)</f>
        <v>0</v>
      </c>
      <c r="H25" s="92">
        <f>SUM(H24:H24)</f>
        <v>0</v>
      </c>
      <c r="I25" s="119"/>
      <c r="J25" s="119"/>
      <c r="K25" s="119"/>
      <c r="L25" s="119"/>
      <c r="M25" s="120"/>
    </row>
    <row r="26" spans="1:13">
      <c r="A26" s="27" t="s">
        <v>41</v>
      </c>
      <c r="B26" s="28"/>
      <c r="C26" s="28"/>
      <c r="D26" s="28"/>
      <c r="E26" s="28"/>
      <c r="F26" s="28"/>
      <c r="G26" s="29"/>
      <c r="H26" s="83"/>
      <c r="I26" s="104"/>
      <c r="J26" s="104"/>
      <c r="K26" s="104"/>
      <c r="L26" s="104"/>
      <c r="M26" s="105"/>
    </row>
    <row r="27" spans="1:13">
      <c r="A27" s="53" t="s">
        <v>42</v>
      </c>
      <c r="B27" s="54"/>
      <c r="C27" s="55">
        <v>0.06</v>
      </c>
      <c r="D27" s="56"/>
      <c r="E27" s="56"/>
      <c r="F27" s="57"/>
      <c r="G27" s="58">
        <f>(G22+G25+G12)*C27</f>
        <v>1744.8</v>
      </c>
      <c r="H27" s="93">
        <f>(H22+H25+H12)*C27</f>
        <v>1772.28</v>
      </c>
      <c r="I27" s="3"/>
      <c r="J27" s="3"/>
      <c r="K27" s="3"/>
      <c r="L27" s="3"/>
      <c r="M27" s="122"/>
    </row>
    <row r="28" spans="1:13">
      <c r="A28" s="59" t="s">
        <v>43</v>
      </c>
      <c r="B28" s="37"/>
      <c r="C28" s="37"/>
      <c r="D28" s="37"/>
      <c r="E28" s="37"/>
      <c r="F28" s="38"/>
      <c r="G28" s="39">
        <f>G22+G25+G27+G12</f>
        <v>30824.8</v>
      </c>
      <c r="H28" s="85">
        <f>H22+H25+H27+H12</f>
        <v>31310.28</v>
      </c>
      <c r="I28" s="108"/>
      <c r="J28" s="108"/>
      <c r="K28" s="108"/>
      <c r="L28" s="108"/>
      <c r="M28" s="109"/>
    </row>
    <row r="29" spans="1:13">
      <c r="A29" s="60" t="s">
        <v>44</v>
      </c>
      <c r="B29" s="61"/>
      <c r="C29" s="61"/>
      <c r="D29" s="61"/>
      <c r="E29" s="61"/>
      <c r="F29" s="61"/>
      <c r="G29" s="62"/>
      <c r="H29" s="94"/>
      <c r="I29" s="123"/>
      <c r="J29" s="123"/>
      <c r="K29" s="123"/>
      <c r="L29" s="123"/>
      <c r="M29" s="124"/>
    </row>
    <row r="30" spans="1:13">
      <c r="A30" s="63" t="s">
        <v>45</v>
      </c>
      <c r="B30" s="64"/>
      <c r="C30" s="65">
        <v>0.06</v>
      </c>
      <c r="D30" s="66"/>
      <c r="E30" s="66"/>
      <c r="F30" s="67"/>
      <c r="G30" s="68">
        <f>G28*C30</f>
        <v>1849.488</v>
      </c>
      <c r="H30" s="95">
        <f>H28*C30</f>
        <v>1878.6168</v>
      </c>
      <c r="I30" s="125"/>
      <c r="J30" s="125"/>
      <c r="K30" s="125"/>
      <c r="L30" s="125"/>
      <c r="M30" s="126"/>
    </row>
    <row r="31" ht="13.95" spans="1:13">
      <c r="A31" s="69" t="s">
        <v>46</v>
      </c>
      <c r="B31" s="70"/>
      <c r="C31" s="70"/>
      <c r="D31" s="70"/>
      <c r="E31" s="70"/>
      <c r="F31" s="70"/>
      <c r="G31" s="71">
        <f>G28+G30</f>
        <v>32674.288</v>
      </c>
      <c r="H31" s="96">
        <f>H28+H30</f>
        <v>33188.8968</v>
      </c>
      <c r="I31" s="127"/>
      <c r="J31" s="127"/>
      <c r="K31" s="127"/>
      <c r="L31" s="127"/>
      <c r="M31" s="128"/>
    </row>
    <row r="32" ht="13.95" spans="1:13">
      <c r="A32" s="97" t="s">
        <v>47</v>
      </c>
      <c r="B32" s="98"/>
      <c r="C32" s="98"/>
      <c r="D32" s="98"/>
      <c r="E32" s="98"/>
      <c r="F32" s="98"/>
      <c r="G32" s="71">
        <f>G31/12</f>
        <v>2722.85733333333</v>
      </c>
      <c r="H32" s="96">
        <f>H31/12</f>
        <v>2765.7414</v>
      </c>
      <c r="I32" s="129"/>
      <c r="J32" s="129"/>
      <c r="K32" s="129"/>
      <c r="L32" s="129"/>
      <c r="M32" s="130"/>
    </row>
  </sheetData>
  <mergeCells count="31">
    <mergeCell ref="A3:M3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2:F22"/>
    <mergeCell ref="I22:M22"/>
    <mergeCell ref="A23:G23"/>
    <mergeCell ref="H23:M23"/>
    <mergeCell ref="A24:B24"/>
    <mergeCell ref="A25:F25"/>
    <mergeCell ref="I25:M25"/>
    <mergeCell ref="A26:G26"/>
    <mergeCell ref="H26:M26"/>
    <mergeCell ref="A27:B27"/>
    <mergeCell ref="C27:F27"/>
    <mergeCell ref="A28:F28"/>
    <mergeCell ref="A29:G29"/>
    <mergeCell ref="H29:M29"/>
    <mergeCell ref="A30:B30"/>
    <mergeCell ref="C30:F30"/>
    <mergeCell ref="I30:M30"/>
    <mergeCell ref="A31:F31"/>
    <mergeCell ref="A32:F32"/>
    <mergeCell ref="A14:A17"/>
    <mergeCell ref="A18:A2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34"/>
  <sheetViews>
    <sheetView zoomScale="104" zoomScaleNormal="104" topLeftCell="A2" workbookViewId="0">
      <selection activeCell="O8" sqref="O8"/>
    </sheetView>
  </sheetViews>
  <sheetFormatPr defaultColWidth="9" defaultRowHeight="13.2"/>
  <cols>
    <col min="1" max="1" width="13" style="5" customWidth="1"/>
    <col min="2" max="2" width="41.75" style="5" customWidth="1"/>
    <col min="3" max="3" width="13.3333333333333" style="6" customWidth="1"/>
    <col min="4" max="6" width="9.66666666666667" style="7" customWidth="1"/>
    <col min="7" max="7" width="20.25" style="7" customWidth="1"/>
    <col min="8" max="14" width="9" style="5"/>
    <col min="15" max="15" width="10.1" style="5"/>
    <col min="16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48</v>
      </c>
      <c r="B3" s="11"/>
      <c r="C3" s="11"/>
      <c r="D3" s="11"/>
      <c r="E3" s="11"/>
      <c r="F3" s="11"/>
      <c r="G3" s="11"/>
    </row>
    <row r="4" s="2" customFormat="1" ht="17.25" customHeight="1" spans="1:7">
      <c r="A4" s="12" t="s">
        <v>1</v>
      </c>
      <c r="B4" s="12"/>
      <c r="C4" s="13"/>
      <c r="D4" s="12" t="s">
        <v>2</v>
      </c>
      <c r="E4" s="14" t="s">
        <v>3</v>
      </c>
      <c r="F4" s="15"/>
      <c r="G4" s="15"/>
    </row>
    <row r="5" s="2" customFormat="1" ht="17.25" customHeight="1" spans="1:7">
      <c r="A5" s="12" t="s">
        <v>4</v>
      </c>
      <c r="B5" s="12"/>
      <c r="C5" s="16"/>
      <c r="D5" s="12" t="s">
        <v>5</v>
      </c>
      <c r="E5" s="14" t="s">
        <v>6</v>
      </c>
      <c r="F5" s="15"/>
      <c r="G5" s="15"/>
    </row>
    <row r="6" s="2" customFormat="1" ht="17.25" customHeight="1" spans="1:7">
      <c r="A6" s="12" t="s">
        <v>7</v>
      </c>
      <c r="B6" s="12"/>
      <c r="C6" s="17"/>
      <c r="D6" s="12" t="s">
        <v>8</v>
      </c>
      <c r="E6" s="14" t="s">
        <v>9</v>
      </c>
      <c r="F6" s="15"/>
      <c r="G6" s="15"/>
    </row>
    <row r="7" s="2" customFormat="1" ht="17.25" customHeight="1" spans="1:15">
      <c r="A7" s="12" t="s">
        <v>49</v>
      </c>
      <c r="B7" s="12"/>
      <c r="C7" s="17"/>
      <c r="D7" s="18" t="s">
        <v>11</v>
      </c>
      <c r="E7" s="14" t="s">
        <v>12</v>
      </c>
      <c r="F7" s="15"/>
      <c r="G7" s="15"/>
      <c r="O7" s="2">
        <f>206.76/1.06/1.06</f>
        <v>184.015663937344</v>
      </c>
    </row>
    <row r="8" s="3" customFormat="1" ht="13.95" spans="1:7">
      <c r="A8" s="19"/>
      <c r="B8" s="19"/>
      <c r="C8" s="20"/>
      <c r="D8" s="21"/>
      <c r="E8" s="21"/>
      <c r="F8" s="21"/>
      <c r="G8" s="21"/>
    </row>
    <row r="9" s="4" customFormat="1" ht="27.75" customHeight="1" spans="1:8">
      <c r="A9" s="22" t="s">
        <v>13</v>
      </c>
      <c r="B9" s="23"/>
      <c r="C9" s="24" t="s">
        <v>14</v>
      </c>
      <c r="D9" s="24" t="s">
        <v>15</v>
      </c>
      <c r="E9" s="24" t="s">
        <v>16</v>
      </c>
      <c r="F9" s="24" t="s">
        <v>17</v>
      </c>
      <c r="G9" s="25" t="s">
        <v>18</v>
      </c>
      <c r="H9" s="26"/>
    </row>
    <row r="10" s="4" customFormat="1" ht="21" customHeight="1" spans="1:8">
      <c r="A10" s="27" t="s">
        <v>22</v>
      </c>
      <c r="B10" s="28"/>
      <c r="C10" s="28"/>
      <c r="D10" s="28"/>
      <c r="E10" s="28"/>
      <c r="F10" s="28"/>
      <c r="G10" s="29"/>
      <c r="H10" s="26"/>
    </row>
    <row r="11" s="3" customFormat="1" ht="47.5" customHeight="1" spans="1:8">
      <c r="A11" s="30" t="s">
        <v>23</v>
      </c>
      <c r="B11" s="31" t="s">
        <v>24</v>
      </c>
      <c r="C11" s="32">
        <v>45493</v>
      </c>
      <c r="D11" s="33">
        <v>1000</v>
      </c>
      <c r="E11" s="33">
        <v>1</v>
      </c>
      <c r="F11" s="33">
        <v>1</v>
      </c>
      <c r="G11" s="34">
        <f>D11*E11*F11</f>
        <v>1000</v>
      </c>
      <c r="H11" s="35"/>
    </row>
    <row r="12" s="3" customFormat="1" ht="21" customHeight="1" spans="1:8">
      <c r="A12" s="36" t="s">
        <v>25</v>
      </c>
      <c r="B12" s="37"/>
      <c r="C12" s="37"/>
      <c r="D12" s="37"/>
      <c r="E12" s="37"/>
      <c r="F12" s="38"/>
      <c r="G12" s="39">
        <f>SUM(G11:G11)</f>
        <v>1000</v>
      </c>
      <c r="H12" s="35"/>
    </row>
    <row r="13" s="4" customFormat="1" ht="18" customHeight="1" spans="1:8">
      <c r="A13" s="27" t="s">
        <v>26</v>
      </c>
      <c r="B13" s="28"/>
      <c r="C13" s="28"/>
      <c r="D13" s="28"/>
      <c r="E13" s="28"/>
      <c r="F13" s="28"/>
      <c r="G13" s="29"/>
      <c r="H13" s="26"/>
    </row>
    <row r="14" s="3" customFormat="1" ht="18" customHeight="1" spans="1:15">
      <c r="A14" s="40" t="s">
        <v>27</v>
      </c>
      <c r="B14" s="31" t="s">
        <v>28</v>
      </c>
      <c r="C14" s="31" t="s">
        <v>29</v>
      </c>
      <c r="D14" s="41">
        <v>940</v>
      </c>
      <c r="E14" s="41">
        <v>6</v>
      </c>
      <c r="F14" s="41">
        <v>2</v>
      </c>
      <c r="G14" s="42">
        <f t="shared" ref="G14:G20" si="0">F14*E14*D14</f>
        <v>11280</v>
      </c>
      <c r="H14" s="5">
        <v>80</v>
      </c>
      <c r="I14" s="5">
        <v>760</v>
      </c>
      <c r="J14" s="5">
        <v>870</v>
      </c>
      <c r="K14" s="5">
        <v>903</v>
      </c>
      <c r="L14" s="5">
        <v>1740</v>
      </c>
      <c r="M14" s="5">
        <v>1806</v>
      </c>
      <c r="N14" s="5">
        <v>8</v>
      </c>
      <c r="O14" s="5"/>
    </row>
    <row r="15" s="3" customFormat="1" ht="18" customHeight="1" spans="1:8">
      <c r="A15" s="30"/>
      <c r="B15" s="31" t="s">
        <v>50</v>
      </c>
      <c r="C15" s="31" t="s">
        <v>29</v>
      </c>
      <c r="D15" s="33">
        <v>800</v>
      </c>
      <c r="E15" s="33">
        <v>1</v>
      </c>
      <c r="F15" s="33">
        <v>2</v>
      </c>
      <c r="G15" s="43">
        <f t="shared" si="0"/>
        <v>1600</v>
      </c>
      <c r="H15" s="35"/>
    </row>
    <row r="16" s="3" customFormat="1" ht="27" customHeight="1" spans="1:8">
      <c r="A16" s="30"/>
      <c r="B16" s="31" t="s">
        <v>31</v>
      </c>
      <c r="C16" s="31" t="s">
        <v>29</v>
      </c>
      <c r="D16" s="41">
        <v>800</v>
      </c>
      <c r="E16" s="33">
        <v>1</v>
      </c>
      <c r="F16" s="33">
        <v>2</v>
      </c>
      <c r="G16" s="43">
        <f t="shared" si="0"/>
        <v>1600</v>
      </c>
      <c r="H16" s="35"/>
    </row>
    <row r="17" s="3" customFormat="1" ht="18" customHeight="1" spans="1:7">
      <c r="A17" s="40" t="s">
        <v>33</v>
      </c>
      <c r="B17" s="44" t="s">
        <v>34</v>
      </c>
      <c r="C17" s="31" t="s">
        <v>29</v>
      </c>
      <c r="D17" s="33">
        <v>250</v>
      </c>
      <c r="E17" s="33">
        <v>12</v>
      </c>
      <c r="F17" s="33">
        <v>1</v>
      </c>
      <c r="G17" s="43">
        <f t="shared" si="0"/>
        <v>3000</v>
      </c>
    </row>
    <row r="18" s="3" customFormat="1" ht="18" customHeight="1" spans="1:7">
      <c r="A18" s="30"/>
      <c r="B18" s="44" t="s">
        <v>35</v>
      </c>
      <c r="C18" s="31" t="s">
        <v>29</v>
      </c>
      <c r="D18" s="33">
        <v>250</v>
      </c>
      <c r="E18" s="33">
        <v>12</v>
      </c>
      <c r="F18" s="33">
        <v>1</v>
      </c>
      <c r="G18" s="43">
        <f t="shared" si="0"/>
        <v>3000</v>
      </c>
    </row>
    <row r="19" s="3" customFormat="1" ht="18" customHeight="1" spans="1:7">
      <c r="A19" s="30"/>
      <c r="B19" s="44" t="s">
        <v>36</v>
      </c>
      <c r="C19" s="31" t="s">
        <v>29</v>
      </c>
      <c r="D19" s="33">
        <v>250</v>
      </c>
      <c r="E19" s="33">
        <v>12</v>
      </c>
      <c r="F19" s="33">
        <v>1</v>
      </c>
      <c r="G19" s="43">
        <f t="shared" si="0"/>
        <v>3000</v>
      </c>
    </row>
    <row r="20" s="3" customFormat="1" ht="18" customHeight="1" spans="1:7">
      <c r="A20" s="30"/>
      <c r="B20" s="44" t="s">
        <v>37</v>
      </c>
      <c r="C20" s="31" t="s">
        <v>29</v>
      </c>
      <c r="D20" s="33">
        <v>250</v>
      </c>
      <c r="E20" s="33">
        <v>12</v>
      </c>
      <c r="F20" s="33">
        <v>1</v>
      </c>
      <c r="G20" s="43">
        <f t="shared" si="0"/>
        <v>3000</v>
      </c>
    </row>
    <row r="21" s="3" customFormat="1" ht="17.25" customHeight="1" spans="1:8">
      <c r="A21" s="45" t="s">
        <v>38</v>
      </c>
      <c r="B21" s="46"/>
      <c r="C21" s="46"/>
      <c r="D21" s="46"/>
      <c r="E21" s="46"/>
      <c r="F21" s="46"/>
      <c r="G21" s="47">
        <f>SUM(G14:G20)</f>
        <v>26480</v>
      </c>
      <c r="H21" s="48"/>
    </row>
    <row r="22" s="4" customFormat="1" ht="17.25" hidden="1" customHeight="1" spans="1:7">
      <c r="A22" s="27" t="s">
        <v>39</v>
      </c>
      <c r="B22" s="28"/>
      <c r="C22" s="28"/>
      <c r="D22" s="28"/>
      <c r="E22" s="28"/>
      <c r="F22" s="28"/>
      <c r="G22" s="28"/>
    </row>
    <row r="23" s="3" customFormat="1" ht="17.25" hidden="1" customHeight="1" spans="1:7">
      <c r="A23" s="49"/>
      <c r="B23" s="50"/>
      <c r="C23" s="51"/>
      <c r="D23" s="52"/>
      <c r="E23" s="33"/>
      <c r="F23" s="33"/>
      <c r="G23" s="43">
        <f>F23*E23*D23</f>
        <v>0</v>
      </c>
    </row>
    <row r="24" s="3" customFormat="1" ht="17.25" hidden="1" customHeight="1" spans="1:7">
      <c r="A24" s="45" t="s">
        <v>40</v>
      </c>
      <c r="B24" s="46"/>
      <c r="C24" s="46"/>
      <c r="D24" s="46"/>
      <c r="E24" s="46"/>
      <c r="F24" s="46"/>
      <c r="G24" s="47">
        <f>SUM(G23:G23)</f>
        <v>0</v>
      </c>
    </row>
    <row r="25" s="4" customFormat="1" ht="17.25" customHeight="1" spans="1:7">
      <c r="A25" s="27" t="s">
        <v>41</v>
      </c>
      <c r="B25" s="28"/>
      <c r="C25" s="28"/>
      <c r="D25" s="28"/>
      <c r="E25" s="28"/>
      <c r="F25" s="28"/>
      <c r="G25" s="29"/>
    </row>
    <row r="26" s="3" customFormat="1" ht="17.25" customHeight="1" spans="1:7">
      <c r="A26" s="53" t="s">
        <v>42</v>
      </c>
      <c r="B26" s="54"/>
      <c r="C26" s="55">
        <v>0.06</v>
      </c>
      <c r="D26" s="56"/>
      <c r="E26" s="56"/>
      <c r="F26" s="57"/>
      <c r="G26" s="58">
        <f>(G21+G24+G12)*C26</f>
        <v>1648.8</v>
      </c>
    </row>
    <row r="27" s="3" customFormat="1" ht="21" customHeight="1" spans="1:7">
      <c r="A27" s="59" t="s">
        <v>43</v>
      </c>
      <c r="B27" s="37"/>
      <c r="C27" s="37"/>
      <c r="D27" s="37"/>
      <c r="E27" s="37"/>
      <c r="F27" s="38"/>
      <c r="G27" s="39">
        <f>G21+G24+G26+G12</f>
        <v>29128.8</v>
      </c>
    </row>
    <row r="28" s="4" customFormat="1" ht="17.25" customHeight="1" spans="1:7">
      <c r="A28" s="60" t="s">
        <v>44</v>
      </c>
      <c r="B28" s="61"/>
      <c r="C28" s="61"/>
      <c r="D28" s="61"/>
      <c r="E28" s="61"/>
      <c r="F28" s="61"/>
      <c r="G28" s="62"/>
    </row>
    <row r="29" s="3" customFormat="1" ht="17.25" customHeight="1" spans="1:7">
      <c r="A29" s="63" t="s">
        <v>45</v>
      </c>
      <c r="B29" s="64"/>
      <c r="C29" s="65">
        <v>0.06</v>
      </c>
      <c r="D29" s="66"/>
      <c r="E29" s="66"/>
      <c r="F29" s="67"/>
      <c r="G29" s="68">
        <f>G27*C29</f>
        <v>1747.728</v>
      </c>
    </row>
    <row r="30" s="3" customFormat="1" ht="17.25" customHeight="1" spans="1:7">
      <c r="A30" s="69" t="s">
        <v>46</v>
      </c>
      <c r="B30" s="70"/>
      <c r="C30" s="70"/>
      <c r="D30" s="70"/>
      <c r="E30" s="70"/>
      <c r="F30" s="70"/>
      <c r="G30" s="71">
        <f>G27+G29</f>
        <v>30876.528</v>
      </c>
    </row>
    <row r="31" s="3" customFormat="1" ht="17.25" customHeight="1" spans="1:7">
      <c r="A31" s="72" t="s">
        <v>47</v>
      </c>
      <c r="B31" s="73"/>
      <c r="C31" s="73"/>
      <c r="D31" s="73"/>
      <c r="E31" s="73"/>
      <c r="F31" s="73"/>
      <c r="G31" s="71">
        <f>G30/12</f>
        <v>2573.044</v>
      </c>
    </row>
    <row r="32" s="3" customFormat="1" spans="1:7">
      <c r="A32" s="5"/>
      <c r="B32" s="5"/>
      <c r="C32" s="5"/>
      <c r="D32" s="5"/>
      <c r="E32" s="5"/>
      <c r="F32" s="5"/>
      <c r="G32" s="5"/>
    </row>
    <row r="33" s="3" customFormat="1" ht="12.75" customHeight="1" spans="1:7">
      <c r="A33" s="74"/>
      <c r="B33" s="74"/>
      <c r="C33" s="74"/>
      <c r="D33" s="74"/>
      <c r="E33" s="74"/>
      <c r="F33" s="74"/>
      <c r="G33" s="74"/>
    </row>
    <row r="34" s="3" customFormat="1" ht="11.4" spans="1:7">
      <c r="A34" s="74"/>
      <c r="B34" s="74"/>
      <c r="C34" s="74"/>
      <c r="D34" s="74"/>
      <c r="E34" s="74"/>
      <c r="F34" s="74"/>
      <c r="G34" s="74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1:F21"/>
    <mergeCell ref="A22:G22"/>
    <mergeCell ref="A23:B23"/>
    <mergeCell ref="A24:F24"/>
    <mergeCell ref="A25:G25"/>
    <mergeCell ref="A26:B26"/>
    <mergeCell ref="C26:F26"/>
    <mergeCell ref="A27:F27"/>
    <mergeCell ref="A28:G28"/>
    <mergeCell ref="A29:B29"/>
    <mergeCell ref="C29:F29"/>
    <mergeCell ref="A30:F30"/>
    <mergeCell ref="A31:F31"/>
    <mergeCell ref="A14:A16"/>
    <mergeCell ref="A17:A20"/>
    <mergeCell ref="A33:G3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2024-08-30T10:24:26Z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2052-12.1.0.17827</vt:lpwstr>
  </property>
</Properties>
</file>