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86134\Desktop\"/>
    </mc:Choice>
  </mc:AlternateContent>
  <xr:revisionPtr revIDLastSave="0" documentId="13_ncr:1_{F1ECA676-556E-45D9-8AEF-F2F86C7214C3}" xr6:coauthVersionLast="47" xr6:coauthVersionMax="47" xr10:uidLastSave="{00000000-0000-0000-0000-000000000000}"/>
  <bookViews>
    <workbookView xWindow="-108" yWindow="-108" windowWidth="23256" windowHeight="12576" tabRatio="679" activeTab="1" xr2:uid="{00000000-000D-0000-FFFF-FFFF00000000}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  <externalReference r:id="rId5"/>
  </externalReferences>
  <definedNames>
    <definedName name="_xlnm._FilterDatabase" localSheetId="1" hidden="1">报价结算清单!$A$1:$T$104</definedName>
    <definedName name="_xlnm._FilterDatabase" localSheetId="2" hidden="1">基准价格!$A$3:$I$356</definedName>
    <definedName name="_xlnm.Print_Area" localSheetId="1">报价结算清单!$A$1:$T$104</definedName>
  </definedNames>
  <calcPr calcId="191029"/>
</workbook>
</file>

<file path=xl/calcChain.xml><?xml version="1.0" encoding="utf-8"?>
<calcChain xmlns="http://schemas.openxmlformats.org/spreadsheetml/2006/main">
  <c r="P63" i="14" l="1"/>
  <c r="P58" i="14"/>
  <c r="P59" i="14"/>
  <c r="P83" i="14"/>
  <c r="P84" i="14"/>
  <c r="P85" i="14"/>
  <c r="P65" i="14"/>
  <c r="P64" i="14"/>
  <c r="P62" i="14"/>
  <c r="P61" i="14"/>
  <c r="P60" i="14"/>
  <c r="P56" i="14"/>
  <c r="P57" i="14"/>
  <c r="Q82" i="14"/>
  <c r="P82" i="14"/>
  <c r="Q57" i="14"/>
  <c r="H311" i="12"/>
  <c r="H310" i="12"/>
  <c r="H309" i="12"/>
  <c r="H308" i="12"/>
  <c r="H306" i="12"/>
  <c r="H305" i="12"/>
  <c r="H304" i="12"/>
  <c r="H303" i="12"/>
  <c r="H302" i="12"/>
  <c r="H301" i="12"/>
  <c r="H300" i="12"/>
  <c r="H299" i="12"/>
  <c r="H298" i="12"/>
  <c r="H297" i="12"/>
  <c r="H296" i="12"/>
  <c r="H295" i="12"/>
  <c r="H294" i="12"/>
  <c r="H293" i="12"/>
  <c r="H292" i="12"/>
  <c r="H291" i="12"/>
  <c r="H290" i="12"/>
  <c r="H289" i="12"/>
  <c r="H288" i="12"/>
  <c r="H287" i="12"/>
  <c r="H286" i="12"/>
  <c r="H284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60" i="12"/>
  <c r="H259" i="12"/>
  <c r="H258" i="12"/>
  <c r="H257" i="12"/>
  <c r="H256" i="12"/>
  <c r="H255" i="12"/>
  <c r="H254" i="12"/>
  <c r="H253" i="12"/>
  <c r="H252" i="12"/>
  <c r="H251" i="12"/>
  <c r="H250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J12" i="14"/>
  <c r="P12" i="14" s="1"/>
  <c r="P24" i="14" s="1"/>
  <c r="J42" i="14"/>
  <c r="P42" i="14" s="1"/>
  <c r="J26" i="14"/>
  <c r="P26" i="14" s="1"/>
  <c r="P70" i="14"/>
  <c r="P71" i="14"/>
  <c r="P75" i="14"/>
  <c r="P76" i="14"/>
  <c r="P81" i="14"/>
  <c r="P86" i="14"/>
  <c r="R86" i="14" s="1"/>
  <c r="P91" i="14"/>
  <c r="P92" i="14"/>
  <c r="P55" i="14"/>
  <c r="Q26" i="14"/>
  <c r="Q27" i="14"/>
  <c r="Q28" i="14"/>
  <c r="Q29" i="14"/>
  <c r="Q30" i="14"/>
  <c r="Q31" i="14"/>
  <c r="Q32" i="14"/>
  <c r="Q33" i="14"/>
  <c r="Q34" i="14"/>
  <c r="Q35" i="14"/>
  <c r="Q36" i="14"/>
  <c r="Q37" i="14"/>
  <c r="Q38" i="14"/>
  <c r="Q39" i="14"/>
  <c r="Q12" i="14"/>
  <c r="Q13" i="14"/>
  <c r="Q14" i="14"/>
  <c r="Q15" i="14"/>
  <c r="Q16" i="14"/>
  <c r="Q17" i="14"/>
  <c r="Q18" i="14"/>
  <c r="Q19" i="14"/>
  <c r="Q20" i="14"/>
  <c r="Q21" i="14"/>
  <c r="Q22" i="14"/>
  <c r="Q23" i="14"/>
  <c r="Q42" i="14"/>
  <c r="Q43" i="14"/>
  <c r="Q44" i="14"/>
  <c r="Q45" i="14"/>
  <c r="Q46" i="14"/>
  <c r="Q47" i="14"/>
  <c r="Q48" i="14"/>
  <c r="Q49" i="14"/>
  <c r="Q70" i="14"/>
  <c r="Q71" i="14"/>
  <c r="Q75" i="14"/>
  <c r="Q76" i="14"/>
  <c r="Q81" i="14"/>
  <c r="Q86" i="14"/>
  <c r="Q91" i="14"/>
  <c r="Q92" i="14"/>
  <c r="J48" i="14"/>
  <c r="I48" i="14"/>
  <c r="H48" i="14"/>
  <c r="G48" i="14"/>
  <c r="F48" i="14"/>
  <c r="J46" i="14"/>
  <c r="I46" i="14"/>
  <c r="H46" i="14"/>
  <c r="G46" i="14"/>
  <c r="F46" i="14"/>
  <c r="J44" i="14"/>
  <c r="I44" i="14"/>
  <c r="H44" i="14"/>
  <c r="G44" i="14"/>
  <c r="F44" i="14"/>
  <c r="I42" i="14"/>
  <c r="H42" i="14"/>
  <c r="G42" i="14"/>
  <c r="F42" i="14"/>
  <c r="J38" i="14"/>
  <c r="I38" i="14"/>
  <c r="H38" i="14"/>
  <c r="G38" i="14"/>
  <c r="F38" i="14"/>
  <c r="J36" i="14"/>
  <c r="I36" i="14"/>
  <c r="H36" i="14"/>
  <c r="G36" i="14"/>
  <c r="F36" i="14"/>
  <c r="J34" i="14"/>
  <c r="I34" i="14"/>
  <c r="H34" i="14"/>
  <c r="G34" i="14"/>
  <c r="F34" i="14"/>
  <c r="J32" i="14"/>
  <c r="I32" i="14"/>
  <c r="H32" i="14"/>
  <c r="G32" i="14"/>
  <c r="F32" i="14"/>
  <c r="J30" i="14"/>
  <c r="I30" i="14"/>
  <c r="H30" i="14"/>
  <c r="G30" i="14"/>
  <c r="F30" i="14"/>
  <c r="J28" i="14"/>
  <c r="I28" i="14"/>
  <c r="H28" i="14"/>
  <c r="G28" i="14"/>
  <c r="F28" i="14"/>
  <c r="I26" i="14"/>
  <c r="H26" i="14"/>
  <c r="G26" i="14"/>
  <c r="F26" i="14"/>
  <c r="J22" i="14"/>
  <c r="I22" i="14"/>
  <c r="H22" i="14"/>
  <c r="G22" i="14"/>
  <c r="F22" i="14"/>
  <c r="J20" i="14"/>
  <c r="P20" i="14" s="1"/>
  <c r="R20" i="14" s="1"/>
  <c r="I20" i="14"/>
  <c r="H20" i="14"/>
  <c r="G20" i="14"/>
  <c r="F20" i="14"/>
  <c r="J17" i="14"/>
  <c r="P17" i="14" s="1"/>
  <c r="R17" i="14" s="1"/>
  <c r="I17" i="14"/>
  <c r="H17" i="14"/>
  <c r="G17" i="14"/>
  <c r="F17" i="14"/>
  <c r="J16" i="14"/>
  <c r="P16" i="14" s="1"/>
  <c r="R16" i="14" s="1"/>
  <c r="I16" i="14"/>
  <c r="H16" i="14"/>
  <c r="G16" i="14"/>
  <c r="F16" i="14"/>
  <c r="J13" i="14"/>
  <c r="P13" i="14" s="1"/>
  <c r="R13" i="14" s="1"/>
  <c r="I13" i="14"/>
  <c r="H13" i="14"/>
  <c r="G13" i="14"/>
  <c r="F13" i="14"/>
  <c r="I12" i="14"/>
  <c r="H12" i="14"/>
  <c r="G12" i="14"/>
  <c r="F12" i="14"/>
  <c r="R92" i="14"/>
  <c r="R76" i="14"/>
  <c r="R71" i="14"/>
  <c r="R70" i="14"/>
  <c r="Q55" i="14"/>
  <c r="Q56" i="14"/>
  <c r="P47" i="14"/>
  <c r="P45" i="14"/>
  <c r="R45" i="14" s="1"/>
  <c r="P43" i="14"/>
  <c r="R43" i="14" s="1"/>
  <c r="P29" i="14"/>
  <c r="R29" i="14" s="1"/>
  <c r="P31" i="14"/>
  <c r="R31" i="14" s="1"/>
  <c r="P37" i="14"/>
  <c r="R37" i="14" s="1"/>
  <c r="P35" i="14"/>
  <c r="R35" i="14" s="1"/>
  <c r="P33" i="14"/>
  <c r="R33" i="14" s="1"/>
  <c r="P27" i="14"/>
  <c r="R27" i="14" s="1"/>
  <c r="P21" i="14"/>
  <c r="R21" i="14" s="1"/>
  <c r="P19" i="14"/>
  <c r="R19" i="14" s="1"/>
  <c r="P18" i="14"/>
  <c r="R18" i="14" s="1"/>
  <c r="P15" i="14"/>
  <c r="R15" i="14" s="1"/>
  <c r="P14" i="14"/>
  <c r="R14" i="14" s="1"/>
  <c r="P48" i="14"/>
  <c r="R48" i="14" s="1"/>
  <c r="P46" i="14"/>
  <c r="R46" i="14" s="1"/>
  <c r="R91" i="14"/>
  <c r="R75" i="14"/>
  <c r="P49" i="14"/>
  <c r="R49" i="14" s="1"/>
  <c r="P39" i="14"/>
  <c r="R39" i="14" s="1"/>
  <c r="P23" i="14"/>
  <c r="R23" i="14" s="1"/>
  <c r="P22" i="14"/>
  <c r="R22" i="14" s="1"/>
  <c r="P38" i="14"/>
  <c r="R38" i="14" s="1"/>
  <c r="P36" i="14"/>
  <c r="R36" i="14" s="1"/>
  <c r="P34" i="14"/>
  <c r="R34" i="14" s="1"/>
  <c r="P32" i="14"/>
  <c r="R32" i="14" s="1"/>
  <c r="P30" i="14"/>
  <c r="R30" i="14" s="1"/>
  <c r="P44" i="14"/>
  <c r="R44" i="14" s="1"/>
  <c r="P28" i="14"/>
  <c r="R28" i="14" s="1"/>
  <c r="E10" i="20"/>
  <c r="D10" i="20"/>
  <c r="C10" i="20"/>
  <c r="B10" i="20"/>
  <c r="B8" i="20"/>
  <c r="C8" i="20" s="1"/>
  <c r="E6" i="20"/>
  <c r="D6" i="20"/>
  <c r="C6" i="20"/>
  <c r="B6" i="20"/>
  <c r="E4" i="20"/>
  <c r="D4" i="20"/>
  <c r="C4" i="20"/>
  <c r="B4" i="20"/>
  <c r="E2" i="20"/>
  <c r="D2" i="20"/>
  <c r="C2" i="20"/>
  <c r="B2" i="20"/>
  <c r="R47" i="14" l="1"/>
  <c r="P50" i="14"/>
  <c r="P51" i="14" s="1"/>
  <c r="R56" i="14"/>
  <c r="R42" i="14"/>
  <c r="Q77" i="14"/>
  <c r="R82" i="14"/>
  <c r="R81" i="14"/>
  <c r="Q87" i="14"/>
  <c r="Q50" i="14"/>
  <c r="Q72" i="14"/>
  <c r="P87" i="14"/>
  <c r="P72" i="14"/>
  <c r="P93" i="14"/>
  <c r="P77" i="14"/>
  <c r="Q40" i="14"/>
  <c r="Q93" i="14"/>
  <c r="Q24" i="14"/>
  <c r="R24" i="14" s="1"/>
  <c r="R57" i="14"/>
  <c r="P66" i="14"/>
  <c r="R55" i="14"/>
  <c r="Q66" i="14"/>
  <c r="R12" i="14"/>
  <c r="R26" i="14"/>
  <c r="P40" i="14"/>
  <c r="R50" i="14" l="1"/>
  <c r="R77" i="14"/>
  <c r="R72" i="14"/>
  <c r="R93" i="14"/>
  <c r="Q51" i="14"/>
  <c r="R51" i="14" s="1"/>
  <c r="R87" i="14"/>
  <c r="R40" i="14"/>
  <c r="P94" i="14"/>
  <c r="R66" i="14"/>
  <c r="P102" i="14" l="1"/>
  <c r="Q94" i="14"/>
  <c r="Q103" i="14" s="1"/>
  <c r="P100" i="14"/>
  <c r="P95" i="14"/>
  <c r="P97" i="14" s="1"/>
  <c r="P104" i="14"/>
  <c r="P103" i="14"/>
  <c r="P105" i="14"/>
  <c r="P101" i="14"/>
  <c r="Q100" i="14"/>
  <c r="Q102" i="14"/>
  <c r="Q101" i="14"/>
  <c r="P98" i="14" l="1"/>
  <c r="Q105" i="14"/>
  <c r="Q95" i="14"/>
  <c r="Q96" i="14" s="1"/>
  <c r="Q104" i="14"/>
  <c r="Q97" i="14"/>
  <c r="Q98" i="14" l="1"/>
</calcChain>
</file>

<file path=xl/sharedStrings.xml><?xml version="1.0" encoding="utf-8"?>
<sst xmlns="http://schemas.openxmlformats.org/spreadsheetml/2006/main" count="2183" uniqueCount="1015">
  <si>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</si>
  <si>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</si>
  <si>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</si>
  <si>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</si>
  <si>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</si>
  <si>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</si>
  <si>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</si>
  <si>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</si>
  <si>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</si>
  <si>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</si>
  <si>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</si>
  <si>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</si>
  <si>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</si>
  <si>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</si>
  <si>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</si>
  <si>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</si>
  <si>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</si>
  <si>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</si>
  <si>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序号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</si>
  <si>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</si>
  <si>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</si>
  <si>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</si>
  <si>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</si>
  <si>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</si>
  <si>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</si>
  <si>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</si>
  <si>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</si>
  <si>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</si>
  <si>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</si>
  <si>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</si>
  <si>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</si>
  <si>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</si>
  <si>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</si>
  <si>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</si>
  <si>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</si>
  <si>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</si>
  <si>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</si>
  <si>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</si>
  <si>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单项合计</t>
  </si>
  <si>
    <t>2.AVL设备类</t>
  </si>
  <si>
    <t>小计</t>
  </si>
  <si>
    <t>自定义物料</t>
  </si>
  <si>
    <t>一级区域</t>
  </si>
  <si>
    <t>费用类型</t>
  </si>
  <si>
    <t>是</t>
  </si>
  <si>
    <t>合计</t>
  </si>
  <si>
    <t>最终金额</t>
  </si>
  <si>
    <t>制作</t>
  </si>
  <si>
    <t>背景板基础结构</t>
  </si>
  <si>
    <t>9厘板龙骨，5厘多层阻燃板封面</t>
  </si>
  <si>
    <t>厚度100mm以内</t>
  </si>
  <si>
    <t>平米</t>
  </si>
  <si>
    <t>3.2m宽幅，黑底材质+无味（环保）油墨</t>
  </si>
  <si>
    <t>5m宽幅，黑底材质+无味（环保）油墨</t>
  </si>
  <si>
    <t>米</t>
  </si>
  <si>
    <t>延米</t>
  </si>
  <si>
    <t>装饰材料</t>
  </si>
  <si>
    <t>KT板</t>
  </si>
  <si>
    <t>亚展A类板</t>
  </si>
  <si>
    <t>展板</t>
  </si>
  <si>
    <t>白色PVC展板，3.2mm</t>
  </si>
  <si>
    <t>地毯</t>
  </si>
  <si>
    <t>普通展览地毯</t>
  </si>
  <si>
    <t>3mm</t>
  </si>
  <si>
    <t>加厚展览地毯</t>
  </si>
  <si>
    <t>5-7mm</t>
  </si>
  <si>
    <t>地台</t>
  </si>
  <si>
    <t>台阶</t>
  </si>
  <si>
    <t>木结构，不含表面包裹材质</t>
  </si>
  <si>
    <t>常规台阶定制，非异形</t>
  </si>
  <si>
    <t>每阶每米</t>
  </si>
  <si>
    <t>斜坡</t>
  </si>
  <si>
    <t>H15cm以内</t>
  </si>
  <si>
    <t>过桥板</t>
  </si>
  <si>
    <t>橡胶过桥板，30-40cm宽</t>
  </si>
  <si>
    <t>刻字</t>
  </si>
  <si>
    <t>即时贴字</t>
  </si>
  <si>
    <t>品牌：威诗柏/333 同级或以上</t>
  </si>
  <si>
    <t>立体雕刻字</t>
  </si>
  <si>
    <t>KT板字</t>
  </si>
  <si>
    <t>灯带</t>
  </si>
  <si>
    <t>LED单色灯带</t>
  </si>
  <si>
    <t>品牌greethink，灯带型号5050，灯珠颗数60珠/米</t>
  </si>
  <si>
    <t>匀光柔性霓虹灯条</t>
  </si>
  <si>
    <t>柔性、抗碎、防水专业线性霓虹灯光装饰</t>
  </si>
  <si>
    <t>含电线，变压器</t>
  </si>
  <si>
    <t>个</t>
  </si>
  <si>
    <t>灯箱</t>
  </si>
  <si>
    <t>内嵌灯箱</t>
  </si>
  <si>
    <t>木结构开凹槽， 藏led550贴片，外表与墙体齐平，深度大于150mm</t>
  </si>
  <si>
    <t>半嵌灯箱</t>
  </si>
  <si>
    <t>木结构开凹槽，藏led550贴片，外表突出墙体，深度大于150mm</t>
  </si>
  <si>
    <t>外挂灯箱</t>
  </si>
  <si>
    <t>藏led550贴片，外表突出墙体，深度大于150mm</t>
  </si>
  <si>
    <t>超薄灯箱</t>
  </si>
  <si>
    <t>深度小于150mm</t>
  </si>
  <si>
    <t>灯箱字</t>
  </si>
  <si>
    <t>亚克力围边立体字</t>
  </si>
  <si>
    <t>含led550贴片，含损耗，高度60cm以内,字体高度50CM以内</t>
  </si>
  <si>
    <t>亚克力吸塑立体字</t>
  </si>
  <si>
    <t>含led550贴片，含损耗，高度60cm以内</t>
  </si>
  <si>
    <t>不锈钢围边灯箱字</t>
  </si>
  <si>
    <t>指引</t>
  </si>
  <si>
    <t>油画架</t>
  </si>
  <si>
    <t>木质，不含画面</t>
  </si>
  <si>
    <t>木质T型</t>
  </si>
  <si>
    <t>0.8m X 2m，含双面写真、钢板配重</t>
  </si>
  <si>
    <t>铝型材指示板</t>
  </si>
  <si>
    <t>注水道旗</t>
  </si>
  <si>
    <t>高度5米，加强铝合金旗杆，5级以上抗风性，双面画面旗帜布120cmx380cm（含30升以上升注水量配重支撑）</t>
  </si>
  <si>
    <t>X展架</t>
  </si>
  <si>
    <t>铝合金材质，60*160cm，含写真画面</t>
  </si>
  <si>
    <t>套</t>
  </si>
  <si>
    <t>铝合金材质，80*180cm，含写真画面</t>
  </si>
  <si>
    <t>易拉宝</t>
  </si>
  <si>
    <t>铝合金材质，80*200cm，含写真画面</t>
  </si>
  <si>
    <t>铝合金材质，120*200cm，含写真画面</t>
  </si>
  <si>
    <t>立式KT板挂画架</t>
  </si>
  <si>
    <t>金属H型伸缩立杆，,不含画面</t>
  </si>
  <si>
    <t>抽奖箱</t>
  </si>
  <si>
    <t>亚克力材料</t>
  </si>
  <si>
    <t>只</t>
  </si>
  <si>
    <t>kt板材料</t>
  </si>
  <si>
    <t>布艺</t>
  </si>
  <si>
    <t>黑、白丝绒布</t>
  </si>
  <si>
    <t>遮光布</t>
  </si>
  <si>
    <t>单层</t>
  </si>
  <si>
    <t>星空幕 （含星空灯）</t>
  </si>
  <si>
    <t>印刷</t>
  </si>
  <si>
    <t>喷绘灯布</t>
  </si>
  <si>
    <t>灯布</t>
  </si>
  <si>
    <t>5m宽幅，无味（环保）油墨</t>
  </si>
  <si>
    <t>喷绘宝丽布</t>
  </si>
  <si>
    <t>宝丽布</t>
  </si>
  <si>
    <t>喷绘UV，3.2m宽幅，黑底材质+无味（环保）油墨</t>
  </si>
  <si>
    <t>写真网格布</t>
  </si>
  <si>
    <t>网格布</t>
  </si>
  <si>
    <t>写真刀刮布</t>
  </si>
  <si>
    <t>刀刮布</t>
  </si>
  <si>
    <t>写真油画布</t>
  </si>
  <si>
    <t>油画布</t>
  </si>
  <si>
    <t>1.5m宽幅，油画布+无味（环保）油墨</t>
  </si>
  <si>
    <t>写真</t>
  </si>
  <si>
    <t>背胶写真+覆膜+背胶</t>
  </si>
  <si>
    <t>125g</t>
  </si>
  <si>
    <t>可转移背胶+覆膜</t>
  </si>
  <si>
    <t>照相纸写真+覆膜+背胶</t>
  </si>
  <si>
    <t>车贴写真</t>
  </si>
  <si>
    <t>175g</t>
  </si>
  <si>
    <t>单页</t>
  </si>
  <si>
    <t>A4彩色单面157克铜板纸</t>
  </si>
  <si>
    <t>数量(1-500)</t>
  </si>
  <si>
    <t>张</t>
  </si>
  <si>
    <t>数量(501-5000)</t>
  </si>
  <si>
    <t>A4彩色单面200克铜板纸</t>
  </si>
  <si>
    <t>A4彩色单面250克铜板纸</t>
  </si>
  <si>
    <t>A4彩色双面157克铜板纸</t>
  </si>
  <si>
    <t>A4彩色双面200克铜板纸</t>
  </si>
  <si>
    <t>A4彩色双面250克铜板纸</t>
  </si>
  <si>
    <t>海报</t>
  </si>
  <si>
    <t>彩色单面印刷250克</t>
  </si>
  <si>
    <t>420mm X 570mm，数量(1-500)</t>
  </si>
  <si>
    <t>桌卡</t>
  </si>
  <si>
    <t>200克铜版彩色打印三折页</t>
  </si>
  <si>
    <t>150mm X 210mm</t>
  </si>
  <si>
    <t>证件</t>
  </si>
  <si>
    <t>200克铜版彩色打印内页+卡套+挂绳（含挂绳印刷）</t>
  </si>
  <si>
    <t>125mm X 95mm，挂绳1cm宽，尼龙，含单色logo印刷</t>
  </si>
  <si>
    <t>PVC彩色印刷+挂绳（含挂绳印刷）</t>
  </si>
  <si>
    <t>250G克铜版纸对裱+覆膜</t>
  </si>
  <si>
    <t>麦克风套</t>
  </si>
  <si>
    <t>雪弗板裱写真</t>
  </si>
  <si>
    <t>80mm*50mm</t>
  </si>
  <si>
    <t>椅背贴</t>
  </si>
  <si>
    <t>不干胶印刷</t>
  </si>
  <si>
    <t>150mm*100mm</t>
  </si>
  <si>
    <t>臂贴</t>
  </si>
  <si>
    <t>80mm圆</t>
  </si>
  <si>
    <t>服装</t>
  </si>
  <si>
    <t>纯棉圆领T恤</t>
  </si>
  <si>
    <t>200g纯棉，丝印单色logo，热转印面积≤20*30cm，50件起订</t>
  </si>
  <si>
    <t>件</t>
  </si>
  <si>
    <t>纯棉polo</t>
  </si>
  <si>
    <t>棒球帽</t>
  </si>
  <si>
    <t>优质面涤，丝印单色logo，热转印面积≤20*30cm，50件起订</t>
  </si>
  <si>
    <t>卫衣</t>
  </si>
  <si>
    <t>400g纯棉，丝印单色logo，热转印面积≤20*30cm，50件起订</t>
  </si>
  <si>
    <t>手提袋</t>
  </si>
  <si>
    <t>纸质快印</t>
  </si>
  <si>
    <t>350mm*250mm*100mm（1-500）</t>
  </si>
  <si>
    <t>纸质印刷</t>
  </si>
  <si>
    <t>350mm*250mm*100mm（500-5000）</t>
  </si>
  <si>
    <t>无纺布</t>
  </si>
  <si>
    <t>350mm*250mm*100mm，含彩色logo印刷</t>
  </si>
  <si>
    <t>帆布</t>
  </si>
  <si>
    <t>台</t>
  </si>
  <si>
    <t>其他</t>
  </si>
  <si>
    <t>隔离物</t>
  </si>
  <si>
    <t>一米栏</t>
  </si>
  <si>
    <t>铁质护栏</t>
  </si>
  <si>
    <t>防爆铁马</t>
  </si>
  <si>
    <t>安装及运输</t>
  </si>
  <si>
    <t>车次</t>
  </si>
  <si>
    <t>每车每公里</t>
  </si>
  <si>
    <t>网络设备</t>
  </si>
  <si>
    <t>WIFI布网</t>
  </si>
  <si>
    <t>路由器</t>
  </si>
  <si>
    <t>H3C ER8300G2-X</t>
  </si>
  <si>
    <t>视频</t>
  </si>
  <si>
    <t>LED</t>
  </si>
  <si>
    <t>P3 LED Display Indoor Screen
国产 P3 室内显示屏</t>
  </si>
  <si>
    <t>P4 LED Display Indoor Screen
国产 P4 室内显示屏</t>
  </si>
  <si>
    <t>P4 LED Display Outdoor Screen
国产 P4 户外显示屏</t>
  </si>
  <si>
    <t>16000流明</t>
  </si>
  <si>
    <t>PANASONIC SLX16K 16000 ANSI LCD Projector
PANASONIC SLX16000 流明LCD 投影机</t>
  </si>
  <si>
    <t>12000流明</t>
  </si>
  <si>
    <t>SANYO PLC-XF4600C LCD Projector
SANYO PLC-XF4600C LCD 三洋12000流明投影机</t>
  </si>
  <si>
    <t>10000流明</t>
  </si>
  <si>
    <t>SANYO PLC-XF710C LCD Projector
SANYO PLC-XF710C LCD 三洋10000流明投影机</t>
  </si>
  <si>
    <t>6500流明</t>
  </si>
  <si>
    <t>SANYO PLC-XP1000C LCD Projector
SANYO PLC-XP1000C LCD 三洋6500流明投影机</t>
  </si>
  <si>
    <t>5000流明</t>
  </si>
  <si>
    <t>ANYO PLC-XT3500 LCD Projector
SANYO PLC-XT3500 LCD 三洋5000流明投影机</t>
  </si>
  <si>
    <t>显示器</t>
  </si>
  <si>
    <t>70寸等离子显示器</t>
  </si>
  <si>
    <t>夏普70液晶电视 70SU665A</t>
  </si>
  <si>
    <t>65 寸等离子显示器</t>
  </si>
  <si>
    <t>Panasonic TH-65PF10CK 65″HDTV Plasma Display
松下65 寸等离子显示器（70“）</t>
  </si>
  <si>
    <t>60 寸等离子显示器</t>
  </si>
  <si>
    <t>50 寸等离子显示器</t>
  </si>
  <si>
    <t>Panasonic TH-50PF12CK 50″HDTV Plasma Display
松下50 寸等离子显示器</t>
  </si>
  <si>
    <t>42 寸等离子显示器</t>
  </si>
  <si>
    <t>Panasonic TH-42PWD 42″ Plasma Display
松下42 寸等离子显示器</t>
  </si>
  <si>
    <t>32″ LCD HDTV
32 寸高清液晶电视</t>
  </si>
  <si>
    <t>19-22″ LCD Display
19-22 寸液晶显示器</t>
  </si>
  <si>
    <t>Video Control System 
操作系统</t>
  </si>
  <si>
    <t>数字导播台</t>
  </si>
  <si>
    <t>配合普通数字视频拍摄，满足常规摄像视频信号切换需求，含监视器+相关线缆</t>
  </si>
  <si>
    <t>视频分配器</t>
  </si>
  <si>
    <t>Other Video Auxiliary Equipment 其它视频辅助设备</t>
  </si>
  <si>
    <t>专业提示翻页器（一托二）</t>
  </si>
  <si>
    <t>PerfectCue</t>
  </si>
  <si>
    <t>专业提示翻页器（一托四）</t>
  </si>
  <si>
    <t>专业提示翻页器（一托八）</t>
  </si>
  <si>
    <t>Prompter
普通翻页提示器</t>
  </si>
  <si>
    <t>条</t>
  </si>
  <si>
    <t>音频</t>
  </si>
  <si>
    <t>Loudspeaker
高档音箱</t>
  </si>
  <si>
    <t>线阵音箱</t>
  </si>
  <si>
    <t>线阵超低音音箱</t>
  </si>
  <si>
    <t>线阵低音音箱</t>
  </si>
  <si>
    <t>线阵反送</t>
  </si>
  <si>
    <t>全频音箱</t>
  </si>
  <si>
    <t>JBL、EAW、Meyersound、D&amp;B</t>
  </si>
  <si>
    <t>全频低音音箱</t>
  </si>
  <si>
    <t>全频反送</t>
  </si>
  <si>
    <t>Loudspeaker
中档音箱</t>
  </si>
  <si>
    <t>JBL、Hivi、JVC、Peavey Electronics</t>
  </si>
  <si>
    <t>力素(NEXO)、JBL、JVC</t>
  </si>
  <si>
    <t>Loudspeaker
低档音箱</t>
  </si>
  <si>
    <t>锐丰、ZSOUND、jonshlong、C-MARK</t>
  </si>
  <si>
    <t>JEZZ、玛田、飞达Fidek</t>
  </si>
  <si>
    <t>音箱</t>
  </si>
  <si>
    <t>小音箱</t>
  </si>
  <si>
    <t>雅马哈（YAMAHA）NX-N500</t>
  </si>
  <si>
    <t>对</t>
  </si>
  <si>
    <t>AMP
功放</t>
  </si>
  <si>
    <t>数字功放</t>
  </si>
  <si>
    <t>Nexo、D&amp;B、Crown</t>
  </si>
  <si>
    <t>Mixer
调音台</t>
  </si>
  <si>
    <t>YAMAHA M7CL Digital Mixer (48ch)
YAMAHA M7CL 数字调音台（48 路）</t>
  </si>
  <si>
    <t>YAMAHA</t>
  </si>
  <si>
    <t>Microphone
话筒</t>
  </si>
  <si>
    <t>SHURE BETA53 Headset Mic
SHURE BETA53 无线头戴话筒</t>
  </si>
  <si>
    <t>SHURE</t>
  </si>
  <si>
    <t>SHURE UHF Wireless Lapel Mic WL183
SHURE WL183 无线领夹话筒</t>
  </si>
  <si>
    <t>SHURE U2 Wireless BETA58A Hand-hold Mic (Q10A)
SHURE U2 BETA58A（Q10A）无线手持话筒</t>
  </si>
  <si>
    <t>Other Audio Auxiliary Equipment 其它音频辅助设备</t>
  </si>
  <si>
    <t>Walking-Talkie
无线对讲机</t>
  </si>
  <si>
    <t>处理器</t>
  </si>
  <si>
    <t>灯光</t>
  </si>
  <si>
    <t>电脑灯</t>
  </si>
  <si>
    <t>多色LOGO 片</t>
  </si>
  <si>
    <t>含可做多色LOGO灯片</t>
  </si>
  <si>
    <t>片</t>
  </si>
  <si>
    <t>电脑染色灯1500W WASH</t>
  </si>
  <si>
    <t>电脑图案切割灯</t>
  </si>
  <si>
    <t>TERBLY GL-6 /GTD-1500 /PR-5000 /FINE 1000E PERF</t>
  </si>
  <si>
    <t>电脑三合一光束灯</t>
  </si>
  <si>
    <t>摇头LED染色灯</t>
  </si>
  <si>
    <t>Fixture 常规灯具</t>
  </si>
  <si>
    <t>Follow Spot (4000w)
追光灯</t>
  </si>
  <si>
    <t>多功能面光灯</t>
  </si>
  <si>
    <t>ETC EA PAR 700W</t>
  </si>
  <si>
    <t>LED矩阵灯</t>
  </si>
  <si>
    <t>观众灯</t>
  </si>
  <si>
    <t>Lighting Control System 灯光控制系统</t>
  </si>
  <si>
    <t>数字调光台</t>
  </si>
  <si>
    <t>GRAND MA Controller
GRAND MA 调光台</t>
  </si>
  <si>
    <t>GRAND MA II Controller
GRAND MA II 调光台</t>
  </si>
  <si>
    <t>模拟调光台</t>
  </si>
  <si>
    <t>Avolites Pearl 2010 Controller
珍珠2010 调光台</t>
  </si>
  <si>
    <t>Isolated DMX512 Splitter
信号放大器</t>
  </si>
  <si>
    <t>MA信号处理器</t>
  </si>
  <si>
    <t>MA NSP</t>
  </si>
  <si>
    <t>灯光信号分配器</t>
  </si>
  <si>
    <t>Lighting DA</t>
  </si>
  <si>
    <t>结构</t>
  </si>
  <si>
    <t>Truss Syste
Truss 结构</t>
  </si>
  <si>
    <t>TRUSS (520 x 760 mm)
灯光吊架(520 x 760 毫米)</t>
  </si>
  <si>
    <t>TRUSS (400 x 600 mm)
灯光吊架(400 x 600 毫米)</t>
  </si>
  <si>
    <t>TRUSS (300 x 300 mm)
灯光吊架(300 x 300 毫米)</t>
  </si>
  <si>
    <t>特效</t>
  </si>
  <si>
    <t>烟雾、水雾油化物</t>
  </si>
  <si>
    <t>彩虹机</t>
  </si>
  <si>
    <t>大功率彩虹机</t>
  </si>
  <si>
    <t>泡泡机</t>
  </si>
  <si>
    <t>吹纸机</t>
  </si>
  <si>
    <t>布纱类</t>
  </si>
  <si>
    <t>同传及即席发言</t>
  </si>
  <si>
    <t>Presentation System
即席发言系统</t>
  </si>
  <si>
    <t>手拉手会议系统主机</t>
  </si>
  <si>
    <t>手拉手会议系统话筒</t>
  </si>
  <si>
    <t>设备</t>
  </si>
  <si>
    <t>音频扩展器</t>
  </si>
  <si>
    <t>同传音频输出设备（常用于同传音源提取）</t>
  </si>
  <si>
    <t>全息投影</t>
  </si>
  <si>
    <t>Holographic Projection File
全息投影膜</t>
  </si>
  <si>
    <t>直播</t>
  </si>
  <si>
    <t>每台每天</t>
  </si>
  <si>
    <t>导播讯道设备（4讯起）</t>
  </si>
  <si>
    <t>高清切换台</t>
  </si>
  <si>
    <t>CCU讯道系统（1ME Panasonic AV-HS410），切换台1个、监视器+线缆</t>
  </si>
  <si>
    <t>每讯道每天</t>
  </si>
  <si>
    <t>摄像</t>
  </si>
  <si>
    <t>摄像设备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</si>
  <si>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</si>
  <si>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</si>
  <si>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</si>
  <si>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</si>
  <si>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</si>
  <si>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活动内容素材整理、快速剪辑，粗剪</t>
  </si>
  <si>
    <t>拍摄结束后2小时内完成快速剪辑，2分钟以内，超出2分钟按照2分钟计价</t>
  </si>
  <si>
    <t>每人每天</t>
  </si>
  <si>
    <t>摄影摄像</t>
  </si>
  <si>
    <t>摄影</t>
  </si>
  <si>
    <t>普通数字摄影</t>
  </si>
  <si>
    <t>每人每场</t>
  </si>
  <si>
    <t>延时拍摄</t>
  </si>
  <si>
    <t>人员劳务费及基础拍摄设备。不含住宿、交通、补贴等费用（5年从业经验）</t>
  </si>
  <si>
    <t>普通数字视频拍摄</t>
  </si>
  <si>
    <t>航拍</t>
  </si>
  <si>
    <t>云摄影</t>
  </si>
  <si>
    <t>摄影师+修图+平台使用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</si>
  <si>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</si>
  <si>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</si>
  <si>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</si>
  <si>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</si>
  <si>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技师-控台人员</t>
  </si>
  <si>
    <t>人员劳务费。不含住宿、交通、补贴等费用，每场不超过8小时</t>
  </si>
  <si>
    <t>直播推流技术人员</t>
  </si>
  <si>
    <t>推流设备技术人员</t>
  </si>
  <si>
    <t>搭建人员</t>
  </si>
  <si>
    <t>搭建人工</t>
  </si>
  <si>
    <t>人员劳务费，每场不超过8小时</t>
  </si>
  <si>
    <t>高空作业</t>
  </si>
  <si>
    <t>持高空作业资格证专业上岗人员，人员劳务费，每场不超过8小时</t>
  </si>
  <si>
    <t>运营人员</t>
  </si>
  <si>
    <t>服务人员</t>
  </si>
  <si>
    <t>保洁</t>
  </si>
  <si>
    <t>普通保安</t>
  </si>
  <si>
    <t>搭建、展区、外场用安保（人员劳务费，每场不超过8小时，含个税）</t>
  </si>
  <si>
    <t>高级保安</t>
  </si>
  <si>
    <t>内场安保（对形象有要求）人员劳务费，每场不超过8小时，含个税</t>
  </si>
  <si>
    <t>高级礼仪</t>
  </si>
  <si>
    <t>身高168cm以上，有过2年以上大型活动经验
人员劳务费。不含住宿、交通、补贴等费用，每场不超过8小时
彩排按每人0.5场收费，含个税</t>
  </si>
  <si>
    <t>礼仪</t>
  </si>
  <si>
    <t>人员劳务费。不含住宿、交通、补贴等费用，每场不超过8小时
彩排按每人0.5场收费，含个税</t>
  </si>
  <si>
    <t>兼职人员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</si>
  <si>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</si>
  <si>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</si>
  <si>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</si>
  <si>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DJ</t>
  </si>
  <si>
    <t>3年以上DJ经验
人员劳务费。不含住宿、交通、补贴等费用，每场不超过8小时，含个税</t>
  </si>
  <si>
    <t>编舞老师</t>
  </si>
  <si>
    <t>3年以上编舞经验
人员劳务费。不含住宿、交通、补贴等费用，每场不超过2小时，含个税</t>
  </si>
  <si>
    <t>每人每节课</t>
  </si>
  <si>
    <t>翻译速记</t>
  </si>
  <si>
    <t>速记</t>
  </si>
  <si>
    <t>专业速记证书
人员劳务费。不含住宿、交通、补贴等费用，每场不超过4小时，含个税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</si>
  <si>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</si>
  <si>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</si>
  <si>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资深译员，国内重点语言类学校口译专业毕业，5年以上同传经验，多次提供大型会议、企业级会议的同传服务。
人员劳务费。不含住宿、交通、补贴等费用，含个税</t>
  </si>
  <si>
    <t>中英交传</t>
  </si>
  <si>
    <t>新零售相关</t>
  </si>
  <si>
    <t>项</t>
  </si>
  <si>
    <t>后端开发人员</t>
  </si>
  <si>
    <t>人员费用</t>
  </si>
  <si>
    <t>后端内容维护（内容定制化）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</si>
  <si>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</si>
  <si>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</si>
  <si>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</si>
  <si>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</si>
  <si>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服务费</t>
  </si>
  <si>
    <t>单项汇总</t>
    <phoneticPr fontId="10" type="noConversion"/>
  </si>
  <si>
    <t>一级区域</t>
    <phoneticPr fontId="10" type="noConversion"/>
  </si>
  <si>
    <t>3.第三方人员类（以下价格均需为含税价，包括但不限于个税，劳务税，营业税等一切该第三方企业或个人应缴纳的税费）</t>
    <phoneticPr fontId="10" type="noConversion"/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</si>
  <si>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</si>
  <si>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</si>
  <si>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</si>
  <si>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</si>
  <si>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</si>
  <si>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</si>
  <si>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</si>
  <si>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</si>
  <si>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</si>
  <si>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</si>
  <si>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</si>
  <si>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</si>
  <si>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</si>
  <si>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</si>
  <si>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</si>
  <si>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</si>
  <si>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</si>
  <si>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</si>
  <si>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</si>
  <si>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</si>
  <si>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</si>
  <si>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</si>
  <si>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</si>
  <si>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</si>
  <si>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</si>
  <si>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</si>
  <si>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</si>
  <si>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</si>
  <si>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</si>
  <si>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</si>
  <si>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</si>
  <si>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</si>
  <si>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</si>
  <si>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</si>
  <si>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</si>
  <si>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</si>
  <si>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</si>
  <si>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</si>
  <si>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</si>
  <si>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</si>
  <si>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</si>
  <si>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</si>
  <si>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</si>
  <si>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</si>
  <si>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</si>
  <si>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</si>
  <si>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</si>
  <si>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</si>
  <si>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</si>
  <si>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</si>
  <si>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</si>
  <si>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</si>
  <si>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</si>
  <si>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</si>
  <si>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</si>
  <si>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</si>
  <si>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</si>
  <si>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</si>
  <si>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</si>
  <si>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</si>
  <si>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</si>
  <si>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</si>
  <si>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</si>
  <si>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</si>
  <si>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</si>
  <si>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</si>
  <si>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</si>
  <si>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</si>
  <si>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</si>
  <si>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</si>
  <si>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</si>
  <si>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</si>
  <si>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</si>
  <si>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</si>
  <si>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</si>
  <si>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</si>
  <si>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</si>
  <si>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</si>
  <si>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</si>
  <si>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</si>
  <si>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</si>
  <si>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</si>
  <si>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</si>
  <si>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</si>
  <si>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</si>
  <si>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</si>
  <si>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</si>
  <si>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</si>
  <si>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</si>
  <si>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</si>
  <si>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</si>
  <si>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</si>
  <si>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</si>
  <si>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</si>
  <si>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</si>
  <si>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</si>
  <si>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</si>
  <si>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</si>
  <si>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</si>
  <si>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</si>
  <si>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</si>
  <si>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A#103</t>
  </si>
  <si>
    <t>A#104</t>
  </si>
  <si>
    <t>A#105</t>
  </si>
  <si>
    <t>A#106</t>
  </si>
  <si>
    <t>A#107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</si>
  <si>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</si>
  <si>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</si>
  <si>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</si>
  <si>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</si>
  <si>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</si>
  <si>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</si>
  <si>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</si>
  <si>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</si>
  <si>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</si>
  <si>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</si>
  <si>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</si>
  <si>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</si>
  <si>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</si>
  <si>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</si>
  <si>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B#016</t>
  </si>
  <si>
    <t>B#017</t>
  </si>
  <si>
    <t>B#018</t>
  </si>
  <si>
    <t>B#019</t>
  </si>
  <si>
    <t>B#020</t>
  </si>
  <si>
    <t>B#021</t>
  </si>
  <si>
    <t>B#022</t>
  </si>
  <si>
    <t>B#023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</si>
  <si>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</si>
  <si>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</si>
  <si>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</si>
  <si>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</si>
  <si>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</si>
  <si>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</si>
  <si>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</si>
  <si>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</si>
  <si>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</si>
  <si>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</si>
  <si>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</si>
  <si>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</si>
  <si>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</si>
  <si>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</si>
  <si>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</si>
  <si>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</si>
  <si>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</si>
  <si>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</si>
  <si>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</si>
  <si>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</si>
  <si>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</si>
  <si>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</si>
  <si>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</si>
  <si>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</si>
  <si>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</si>
  <si>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</si>
  <si>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</si>
  <si>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</si>
  <si>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</si>
  <si>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</si>
  <si>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</si>
  <si>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</si>
  <si>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B#056</t>
  </si>
  <si>
    <t>B#057</t>
  </si>
  <si>
    <t>B#058</t>
  </si>
  <si>
    <t>B#059</t>
  </si>
  <si>
    <t>B#060</t>
  </si>
  <si>
    <t>B#061</t>
  </si>
  <si>
    <t>B#062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</si>
  <si>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</si>
  <si>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</si>
  <si>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</si>
  <si>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</si>
  <si>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</si>
  <si>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</si>
  <si>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</si>
  <si>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</si>
  <si>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</si>
  <si>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</si>
  <si>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</si>
  <si>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</si>
  <si>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</si>
  <si>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</si>
  <si>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</si>
  <si>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</si>
  <si>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</si>
  <si>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</si>
  <si>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</si>
  <si>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</si>
  <si>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</si>
  <si>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</si>
  <si>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</si>
  <si>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</si>
  <si>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</si>
  <si>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C#002</t>
  </si>
  <si>
    <t>C#003</t>
  </si>
  <si>
    <t>C#004</t>
  </si>
  <si>
    <t>C#005</t>
  </si>
  <si>
    <t>C#006</t>
  </si>
  <si>
    <t>C#007</t>
  </si>
  <si>
    <t>C#008</t>
  </si>
  <si>
    <t>C#009</t>
  </si>
  <si>
    <t>C#010</t>
  </si>
  <si>
    <t>C#011</t>
  </si>
  <si>
    <t>C#012</t>
  </si>
  <si>
    <t>C#013</t>
  </si>
  <si>
    <t>C#014</t>
  </si>
  <si>
    <t>C#015</t>
  </si>
  <si>
    <t>C#016</t>
  </si>
  <si>
    <t>C#017</t>
  </si>
  <si>
    <t>C#018</t>
  </si>
  <si>
    <t>C#019</t>
  </si>
  <si>
    <t>C#020</t>
  </si>
  <si>
    <t>C#021</t>
  </si>
  <si>
    <t>C#023</t>
  </si>
  <si>
    <t>C#024</t>
  </si>
  <si>
    <t>C#025</t>
  </si>
  <si>
    <t>C#026</t>
  </si>
  <si>
    <t>C#027</t>
  </si>
  <si>
    <t>C#028</t>
  </si>
  <si>
    <t>C#029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</si>
  <si>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</si>
  <si>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</si>
  <si>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</si>
  <si>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</si>
  <si>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</si>
  <si>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</si>
  <si>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</si>
  <si>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</si>
  <si>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</si>
  <si>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C#039</t>
  </si>
  <si>
    <t>C#040</t>
  </si>
  <si>
    <t>C#041</t>
  </si>
  <si>
    <t>C#042</t>
  </si>
  <si>
    <t>C#043</t>
  </si>
  <si>
    <t>C#044</t>
  </si>
  <si>
    <t>C#045</t>
  </si>
  <si>
    <t>C#046</t>
  </si>
  <si>
    <t>C#047</t>
  </si>
  <si>
    <t>C#048</t>
  </si>
  <si>
    <t>C#049</t>
  </si>
  <si>
    <t>C#050</t>
  </si>
  <si>
    <t>C#051</t>
  </si>
  <si>
    <t>C#052</t>
  </si>
  <si>
    <t>C#053</t>
  </si>
  <si>
    <t>场地名称</t>
    <phoneticPr fontId="10" type="noConversion"/>
  </si>
  <si>
    <t>具体厅名称</t>
    <phoneticPr fontId="10" type="noConversion"/>
  </si>
  <si>
    <t>单价（元）</t>
    <phoneticPr fontId="10" type="noConversion"/>
  </si>
  <si>
    <t>新增需求数量增加</t>
    <phoneticPr fontId="10" type="noConversion"/>
  </si>
  <si>
    <t>新增需求项目增加</t>
    <phoneticPr fontId="10" type="noConversion"/>
  </si>
  <si>
    <t>调整需求数量减少</t>
    <phoneticPr fontId="10" type="noConversion"/>
  </si>
  <si>
    <t>调整需求项目减少</t>
    <phoneticPr fontId="10" type="noConversion"/>
  </si>
  <si>
    <t>序号</t>
    <phoneticPr fontId="10" type="noConversion"/>
  </si>
  <si>
    <t>E#002</t>
  </si>
  <si>
    <t>E#003</t>
  </si>
  <si>
    <t>E#004</t>
  </si>
  <si>
    <t>E#005</t>
  </si>
  <si>
    <t>专业人员</t>
  </si>
  <si>
    <t>其他技术人员</t>
  </si>
  <si>
    <t>录音师</t>
  </si>
  <si>
    <t>其他专业人员</t>
  </si>
  <si>
    <t>C#054</t>
  </si>
  <si>
    <t>C#055</t>
  </si>
  <si>
    <t>演艺人员</t>
  </si>
  <si>
    <t>导演</t>
  </si>
  <si>
    <t>C#056</t>
  </si>
  <si>
    <t>C#057</t>
  </si>
  <si>
    <t>C#058</t>
  </si>
  <si>
    <t>主持人</t>
  </si>
  <si>
    <t>C#059</t>
  </si>
  <si>
    <t>C#060</t>
  </si>
  <si>
    <t>C#061</t>
  </si>
  <si>
    <t>C#062</t>
  </si>
  <si>
    <t>模特</t>
  </si>
  <si>
    <t>C#063</t>
  </si>
  <si>
    <t>C#064</t>
  </si>
  <si>
    <t>舞者</t>
  </si>
  <si>
    <t>C#065</t>
  </si>
  <si>
    <t>C#066</t>
  </si>
  <si>
    <t>演奏人员</t>
  </si>
  <si>
    <t>C#067</t>
  </si>
  <si>
    <t>C#068</t>
  </si>
  <si>
    <t>C#069</t>
  </si>
  <si>
    <t>C#070</t>
  </si>
  <si>
    <t>C#071</t>
  </si>
  <si>
    <t>C#072</t>
  </si>
  <si>
    <t>C#073</t>
  </si>
  <si>
    <t>C#074</t>
  </si>
  <si>
    <t>C#075</t>
  </si>
  <si>
    <t>C#076</t>
  </si>
  <si>
    <t>C#077</t>
  </si>
  <si>
    <t>C#078</t>
  </si>
  <si>
    <t>C#079</t>
  </si>
  <si>
    <t>C#080</t>
  </si>
  <si>
    <t>C#081</t>
  </si>
  <si>
    <t>C#082</t>
  </si>
  <si>
    <t>C#083</t>
  </si>
  <si>
    <t>C#084</t>
  </si>
  <si>
    <t>场地相关类</t>
    <phoneticPr fontId="10" type="noConversion"/>
  </si>
  <si>
    <t>F#002</t>
  </si>
  <si>
    <t>F#003</t>
  </si>
  <si>
    <t>场地杂费</t>
  </si>
  <si>
    <t>L-acoustics、D&amp;B、EAW、Meyersound、C-MARK</t>
  </si>
  <si>
    <t>基础物料+人员费用+自定义费用+物资采买+报批相关+场地相关汇总+其他代垫付</t>
    <phoneticPr fontId="10" type="noConversion"/>
  </si>
  <si>
    <t>1.场地费</t>
    <phoneticPr fontId="10" type="noConversion"/>
  </si>
  <si>
    <t>1.采买费</t>
    <phoneticPr fontId="10" type="noConversion"/>
  </si>
  <si>
    <t>索引基础物料序号</t>
    <phoneticPr fontId="10" type="noConversion"/>
  </si>
  <si>
    <t>字节跳动业务接口人</t>
    <phoneticPr fontId="10" type="noConversion"/>
  </si>
  <si>
    <t>字节跳动采购接口人</t>
    <phoneticPr fontId="10" type="noConversion"/>
  </si>
  <si>
    <t>1、其他代垫付</t>
    <phoneticPr fontId="10" type="noConversion"/>
  </si>
  <si>
    <t>原则不超过30%</t>
    <phoneticPr fontId="10" type="noConversion"/>
  </si>
  <si>
    <t>原则不超过5%</t>
    <phoneticPr fontId="10" type="noConversion"/>
  </si>
  <si>
    <t>据实结算</t>
    <phoneticPr fontId="10" type="noConversion"/>
  </si>
  <si>
    <t>A#001</t>
  </si>
  <si>
    <r>
      <t>结算标色说明</t>
    </r>
    <r>
      <rPr>
        <sz val="9"/>
        <color rgb="FF000000"/>
        <rFont val="微软雅黑"/>
        <family val="2"/>
        <charset val="134"/>
      </rPr>
      <t>（整行底色填充）</t>
    </r>
    <phoneticPr fontId="10" type="noConversion"/>
  </si>
  <si>
    <r>
      <t>是否开具</t>
    </r>
    <r>
      <rPr>
        <b/>
        <sz val="9"/>
        <rFont val="微软雅黑"/>
        <family val="2"/>
        <charset val="134"/>
      </rPr>
      <t>增值税专用发票</t>
    </r>
  </si>
  <si>
    <r>
      <t>税费</t>
    </r>
    <r>
      <rPr>
        <b/>
        <sz val="9"/>
        <color rgb="FFFF0000"/>
        <rFont val="微软雅黑"/>
        <family val="2"/>
        <charset val="134"/>
      </rPr>
      <t>（仅填写发票票面税费比例）</t>
    </r>
    <phoneticPr fontId="10" type="noConversion"/>
  </si>
  <si>
    <r>
      <t>场地相关类</t>
    </r>
    <r>
      <rPr>
        <sz val="14"/>
        <color theme="1"/>
        <rFont val="微软雅黑"/>
        <family val="2"/>
        <charset val="134"/>
      </rPr>
      <t>（与场地发生的直接费用及场地方强关联的间接费用，需提第三方合同/支付凭证）</t>
    </r>
    <phoneticPr fontId="10" type="noConversion"/>
  </si>
  <si>
    <r>
      <t>报批相关类</t>
    </r>
    <r>
      <rPr>
        <sz val="14"/>
        <color theme="1"/>
        <rFont val="微软雅黑"/>
        <family val="2"/>
        <charset val="134"/>
      </rPr>
      <t>（需提第三方合同/支付凭证）</t>
    </r>
    <phoneticPr fontId="10" type="noConversion"/>
  </si>
  <si>
    <r>
      <t>物资采买类</t>
    </r>
    <r>
      <rPr>
        <sz val="14"/>
        <color theme="1"/>
        <rFont val="微软雅黑"/>
        <family val="2"/>
        <charset val="134"/>
      </rPr>
      <t>（直接采买型，需提供购买链接/购买凭证）</t>
    </r>
    <phoneticPr fontId="10" type="noConversion"/>
  </si>
  <si>
    <r>
      <t>其他代垫付</t>
    </r>
    <r>
      <rPr>
        <sz val="14"/>
        <color theme="1"/>
        <rFont val="微软雅黑"/>
        <family val="2"/>
        <charset val="134"/>
      </rPr>
      <t>（乙方拥有自有合适资源，甲方指定第三方供应商）</t>
    </r>
    <phoneticPr fontId="10" type="noConversion"/>
  </si>
  <si>
    <t>视频</t>
    <phoneticPr fontId="10" type="noConversion"/>
  </si>
  <si>
    <t>音频</t>
    <phoneticPr fontId="10" type="noConversion"/>
  </si>
  <si>
    <t>灯光</t>
    <phoneticPr fontId="10" type="noConversion"/>
  </si>
  <si>
    <t>主会场</t>
    <phoneticPr fontId="10" type="noConversion"/>
  </si>
  <si>
    <t>分会场</t>
    <phoneticPr fontId="10" type="noConversion"/>
  </si>
  <si>
    <t>舞台</t>
    <phoneticPr fontId="10" type="noConversion"/>
  </si>
  <si>
    <t>序厅</t>
    <phoneticPr fontId="10" type="noConversion"/>
  </si>
  <si>
    <t>外场</t>
    <phoneticPr fontId="10" type="noConversion"/>
  </si>
  <si>
    <t>占比</t>
    <phoneticPr fontId="10" type="noConversion"/>
  </si>
  <si>
    <t>其他代垫付</t>
    <phoneticPr fontId="10" type="noConversion"/>
  </si>
  <si>
    <t>物资采买类</t>
    <phoneticPr fontId="10" type="noConversion"/>
  </si>
  <si>
    <t>报批相关类</t>
    <phoneticPr fontId="10" type="noConversion"/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</si>
  <si>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  <phoneticPr fontId="10" type="noConversion"/>
  </si>
  <si>
    <t>常规背景结构</t>
  </si>
  <si>
    <t>木质背板</t>
  </si>
  <si>
    <t>木制背景版+写真喷绘 （高度3m下）单面</t>
  </si>
  <si>
    <t>木制背景版+写真喷绘 （高度3m下）双面</t>
  </si>
  <si>
    <t>-</t>
  </si>
  <si>
    <t>舞台结构</t>
  </si>
  <si>
    <t>钢结构地台支撑 高10cm</t>
  </si>
  <si>
    <t>钢结构地台支撑 高20cm</t>
  </si>
  <si>
    <t>钢结构地台支撑 高40cm</t>
  </si>
  <si>
    <t>钢结构地台支撑 高60cm</t>
  </si>
  <si>
    <t>钢结构地台支撑 高80cm</t>
  </si>
  <si>
    <t>钢结构地台支撑 高100cm</t>
  </si>
  <si>
    <t>钢结构地台支撑 高150cm</t>
  </si>
  <si>
    <t>木结构，LED支撑地台 高20cm</t>
  </si>
  <si>
    <t>木结构，LED支撑地台 高40cm</t>
  </si>
  <si>
    <t>木结构，LED支撑地台 高60cm</t>
  </si>
  <si>
    <t>木结构，LED支撑地台 高80cm</t>
  </si>
  <si>
    <t>木结构，LED支撑地台 高100cm</t>
  </si>
  <si>
    <t>异形烤漆台阶</t>
  </si>
  <si>
    <t>异形定制</t>
  </si>
  <si>
    <t>密度板字</t>
  </si>
  <si>
    <t>喷漆立体字</t>
  </si>
  <si>
    <t>喷漆立体字+底座</t>
  </si>
  <si>
    <t>RGB 灯带</t>
  </si>
  <si>
    <t>高度3米，加强铝合金旗杆，5级以上抗风性，双面画面旗帜布120cmx380cm（含30升以上升注水量配重支撑）</t>
  </si>
  <si>
    <t>50*50*50cm，含画面</t>
  </si>
  <si>
    <t>喷绘UV，5m宽幅，黑底材质+无味（环保）油墨</t>
  </si>
  <si>
    <t>喷绘UV，3.2m宽幅，白色材质+无味（环保）油墨</t>
  </si>
  <si>
    <t>喷绘UV，5m宽幅，白色材质+无味（环保）油墨</t>
  </si>
  <si>
    <t>喷绘UV，3.2m宽幅，刀刮布+无味（环保）油墨</t>
  </si>
  <si>
    <t>喷绘UV，5m宽幅，刀刮布+无味（环保）油墨</t>
  </si>
  <si>
    <t>3M进口地贴</t>
  </si>
  <si>
    <t>3M进口加厚地贴</t>
  </si>
  <si>
    <t>租赁价，3天为1展期</t>
  </si>
  <si>
    <t>B#001</t>
  </si>
  <si>
    <t>P1.8 LED Display Indoor Screen
国产 P1.8 室内显示屏</t>
  </si>
  <si>
    <t>光翔、利亚德，每场为5天，每增加1天按0.5场核算</t>
  </si>
  <si>
    <t>P2 LED Display Indoor Screen
国产 P2.5 室内显示屏</t>
  </si>
  <si>
    <t>光翔</t>
  </si>
  <si>
    <t>Projector 投影机</t>
  </si>
  <si>
    <t>LG 60LG63CJ-CA 等离子电视</t>
  </si>
  <si>
    <t>EXTRON VGA DA1:4 DISTRIBUTION AMPLIFIER</t>
  </si>
  <si>
    <t>Crossover/Controller PS 15 TD</t>
  </si>
  <si>
    <t>单色LOGO 片</t>
  </si>
  <si>
    <t>单色LOGO灯片</t>
  </si>
  <si>
    <t>JOLLY COLOR 1500 /TERBLY V2000W-1500</t>
  </si>
  <si>
    <t>JOLLY COUPE X-3 /ACME 380 /FINEART 470</t>
  </si>
  <si>
    <t>TERBLY OK190Z- ZOOM MOVING /FINEART 1519</t>
  </si>
  <si>
    <t>HMI-4000W /XE-4000Z</t>
  </si>
  <si>
    <t>HEADLIGHT 4000W</t>
  </si>
  <si>
    <t>电磁阀</t>
  </si>
  <si>
    <t>幕布</t>
  </si>
  <si>
    <t>aja硬盘</t>
  </si>
  <si>
    <t>高清摄像机（天眼）</t>
  </si>
  <si>
    <t>SONY-2580</t>
  </si>
  <si>
    <t>视频设备</t>
  </si>
  <si>
    <t>切换台</t>
  </si>
  <si>
    <t>SNELL-Kahuna 9600（60P）</t>
  </si>
  <si>
    <t>SNELL-Kahuna 6400-6U CTO（60P）</t>
  </si>
  <si>
    <t>BMD-ATEM 2ME（50I）</t>
  </si>
  <si>
    <t>C#001</t>
  </si>
  <si>
    <t>人员劳务费及基础拍摄设备。不含住宿、交通、补贴等费用，每天不超过8小时，彩排与活动日价格一致（5年从业经验）</t>
  </si>
  <si>
    <t>飞手人员及基础设备劳务费。不含住宿、交通、补贴等费用，每天不超过8小时，彩排与活动日价格一致</t>
  </si>
  <si>
    <t>现场修图师</t>
  </si>
  <si>
    <t>人员劳务，不含住宿、交通、补贴等费用，每天不超过8小时</t>
  </si>
  <si>
    <t>人员劳务费及基础拍摄设备。不含住宿、交通、补贴等费用，每天不超过8小时，彩排与活动日价格一致</t>
  </si>
  <si>
    <t>Ai修图+平台使用</t>
  </si>
  <si>
    <t>AI修图及平台使用，例如VPHOTO</t>
  </si>
  <si>
    <t>场</t>
  </si>
  <si>
    <t>人员劳务费。不含住宿、交通、补贴等费用，每场不超过4小时，活动当日推流操作及保障</t>
  </si>
  <si>
    <t>人员劳务费，每场按4小时计，含个税</t>
  </si>
  <si>
    <t>手持金属检测器</t>
  </si>
  <si>
    <t>安检门</t>
  </si>
  <si>
    <t>安检机</t>
  </si>
  <si>
    <t>每人每半天</t>
  </si>
  <si>
    <t>AR技术人员(8小时，不含住宿、交通、补贴等费用，含餐费）</t>
  </si>
  <si>
    <t>其他技术工程师(8小时，不含住宿、交通、补贴等费用，含餐费）</t>
  </si>
  <si>
    <t>录音师助理-初级(8小时，不含住宿、交通、补贴等费用，含餐费）</t>
  </si>
  <si>
    <t>普通级别录音师-中级(8小时，不含住宿、交通、补贴等费用，含餐费）</t>
  </si>
  <si>
    <t>普通解说(8小时，不含住宿、交通、补贴等费用，含餐费）</t>
  </si>
  <si>
    <t>资深解说(8小时，不含住宿、交通、补贴等费用，含餐费）</t>
  </si>
  <si>
    <t>普通裁判(8小时，不含住宿、交通、补贴等费用，含餐费）</t>
  </si>
  <si>
    <t>普通讲师(8小时，不含住宿、交通、补贴等费用，含餐费）</t>
  </si>
  <si>
    <t>导演助理-初级，不含住宿、交通、补贴、餐费等费用</t>
  </si>
  <si>
    <t>普通导演-中级，不含住宿、交通、补贴、餐费等费用</t>
  </si>
  <si>
    <t>资深级别导演-高级，不含住宿、交通、补贴、餐费等费用</t>
  </si>
  <si>
    <t>普通单语主持人，每场不超过4小时，彩排与活动日价格一致，不含住宿、交通、补贴、餐费、个税等费用，含个税</t>
  </si>
  <si>
    <t>资深单语主持人，每场不超过4小时，彩排与活动日价格一致，不含住宿、交通、补贴、餐费等费用，含个税</t>
  </si>
  <si>
    <t>普通双语主持人，每场不超过4小时，彩排与活动日价格一致，不含住宿、交通、补贴、餐费等费用，含个税</t>
  </si>
  <si>
    <t>资深双语主持人，每场不超过4小时，彩排与活动日价格一致，不含住宿、交通、补贴、餐费等费用，含个税</t>
  </si>
  <si>
    <t>普通模特，彩排与活动日价格一致，不含住宿、交通、补贴、餐费等费用，含个税</t>
  </si>
  <si>
    <t>资深模特，彩排与活动日价格一致，不含住宿、交通、补贴、餐费等费用，含个税</t>
  </si>
  <si>
    <t>普通舞者，彩排与活动日价格一致，不含住宿、交通、补贴、餐费等费用，含个税</t>
  </si>
  <si>
    <t>资深舞者，彩排与活动日价格一致，不含住宿、交通、补贴、餐费等费用，含个税</t>
  </si>
  <si>
    <t>普通演奏，每场不超过4小时，彩排与活动日价格一致，不含住宿、交通、补贴、餐费等费用，含个税</t>
  </si>
  <si>
    <t>资深演奏，每场不超过4小时，彩排与活动日价格一致，不含住宿、交通、补贴、餐费等费用，含个税</t>
  </si>
  <si>
    <t>Coser</t>
  </si>
  <si>
    <t>专业Cos Play演出，彩排与活动日价格一致，不含住宿、交通、补贴、餐费等费用，含个税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</si>
  <si>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</si>
  <si>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</si>
  <si>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</si>
  <si>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</si>
  <si>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</si>
  <si>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豪华轿车-奥迪A6，超时间收费</t>
  </si>
  <si>
    <t>每辆每小时</t>
  </si>
  <si>
    <t>豪华轿车-奥迪A6，超公里收费</t>
  </si>
  <si>
    <t>每辆每公里</t>
  </si>
  <si>
    <t>商务乘用车-GL8，可使用同等类型车辆，1天8小时 or 100km计算，超出公里数及时间另计费</t>
  </si>
  <si>
    <t>商务乘用车-GL8，超时间收费</t>
  </si>
  <si>
    <t>商务乘用车-GL8，超公里收费</t>
  </si>
  <si>
    <t>中型车-考斯特，可使用同等类型车辆，1天8小时 or 100km计算，超出公里数及时间另计费</t>
  </si>
  <si>
    <t>中型车-考斯特，超时间收费</t>
  </si>
  <si>
    <t>中型车-考斯特，超公里收费</t>
  </si>
  <si>
    <t>50人座大巴车，超时间收费</t>
  </si>
  <si>
    <t>50人座大巴车，超公里收费</t>
  </si>
  <si>
    <t>货车-市内运输</t>
  </si>
  <si>
    <t>金杯车运输，距离30km内</t>
  </si>
  <si>
    <t>4.2m 货车，距离30km内</t>
  </si>
  <si>
    <t>6.2m 货车，距离30km内</t>
  </si>
  <si>
    <t>7.2m 货车，距离30km内</t>
  </si>
  <si>
    <t>9.6m 货车，距离30km内</t>
  </si>
  <si>
    <t>12.5m 货车，距离30km内</t>
  </si>
  <si>
    <t>15m 货车，距离30km内</t>
  </si>
  <si>
    <t>17.5m 货车，距离30km内</t>
  </si>
  <si>
    <t>货车-城际运输</t>
  </si>
  <si>
    <t>金杯车运输</t>
  </si>
  <si>
    <t>4.2m 货车</t>
  </si>
  <si>
    <t>6.2m 货车</t>
  </si>
  <si>
    <t>9.6m 货车</t>
  </si>
  <si>
    <t>12.5m 货车</t>
  </si>
  <si>
    <t>17.5m 货车</t>
  </si>
  <si>
    <t>D#001</t>
  </si>
  <si>
    <t>E#001</t>
  </si>
  <si>
    <t>场地费用</t>
  </si>
  <si>
    <t>场地租金</t>
  </si>
  <si>
    <t>会议中心</t>
  </si>
  <si>
    <t>体育场馆</t>
  </si>
  <si>
    <t>酒店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</si>
  <si>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</si>
  <si>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</si>
  <si>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</si>
  <si>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</si>
  <si>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</si>
  <si>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</si>
  <si>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</si>
  <si>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</si>
  <si>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</si>
  <si>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</si>
  <si>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</si>
  <si>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</si>
  <si>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</si>
  <si>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</si>
  <si>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</si>
  <si>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</si>
  <si>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</si>
  <si>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</si>
  <si>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</si>
  <si>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</si>
  <si>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</si>
  <si>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</si>
  <si>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</si>
  <si>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</si>
  <si>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</si>
  <si>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</si>
  <si>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</si>
  <si>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</si>
  <si>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</si>
  <si>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</si>
  <si>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</si>
  <si>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</si>
  <si>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</si>
  <si>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</si>
  <si>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</si>
  <si>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</si>
  <si>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</si>
  <si>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</si>
  <si>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</si>
  <si>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</si>
  <si>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</si>
  <si>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F#001</t>
  </si>
  <si>
    <t>项目服务费</t>
  </si>
  <si>
    <t>整体项目服务费</t>
  </si>
  <si>
    <t>服务费比例</t>
  </si>
  <si>
    <t>项目税费</t>
  </si>
  <si>
    <t>整体项目增值税率</t>
  </si>
  <si>
    <t>增值税比例</t>
  </si>
  <si>
    <t>二级类别</t>
    <phoneticPr fontId="10" type="noConversion"/>
  </si>
  <si>
    <t>具体说明</t>
    <phoneticPr fontId="10" type="noConversion"/>
  </si>
  <si>
    <t>计价单位</t>
    <phoneticPr fontId="10" type="noConversion"/>
  </si>
  <si>
    <t>制作设备及服务相关</t>
    <phoneticPr fontId="10" type="noConversion"/>
  </si>
  <si>
    <r>
      <t>差旅接待类</t>
    </r>
    <r>
      <rPr>
        <sz val="14"/>
        <color theme="1"/>
        <rFont val="微软雅黑"/>
        <family val="2"/>
        <charset val="134"/>
      </rPr>
      <t>（含乙方人员、接待嘉宾的机票、酒店、订车、餐食等）</t>
    </r>
    <phoneticPr fontId="10" type="noConversion"/>
  </si>
  <si>
    <t>住宿费</t>
  </si>
  <si>
    <t>展区</t>
    <phoneticPr fontId="10" type="noConversion"/>
  </si>
  <si>
    <t>餐费</t>
    <phoneticPr fontId="10" type="noConversion"/>
  </si>
  <si>
    <t>差旅接待类</t>
    <phoneticPr fontId="10" type="noConversion"/>
  </si>
  <si>
    <t>单趟运输</t>
  </si>
  <si>
    <t>市内运输</t>
  </si>
  <si>
    <t>面包车</t>
  </si>
  <si>
    <t>厢式小货车</t>
  </si>
  <si>
    <t>9米货车</t>
  </si>
  <si>
    <t>14米货车</t>
  </si>
  <si>
    <t>17米货车</t>
  </si>
  <si>
    <t>光祥</t>
  </si>
  <si>
    <t>50人座大巴车(金龙)，1天8小时 or 100km计算，超出公里数及时间另计费</t>
  </si>
  <si>
    <t>场地类费用增值税率</t>
  </si>
  <si>
    <t>场地类提供增值税发票</t>
  </si>
  <si>
    <t>场地类无增值税发票</t>
  </si>
  <si>
    <t>F#004</t>
  </si>
  <si>
    <t>除场地类以外</t>
  </si>
  <si>
    <t>代付类项目服务费</t>
    <phoneticPr fontId="10" type="noConversion"/>
  </si>
  <si>
    <t>搭建制作类项目服务费</t>
    <phoneticPr fontId="10" type="noConversion"/>
  </si>
  <si>
    <t>一级类别</t>
    <phoneticPr fontId="10" type="noConversion"/>
  </si>
  <si>
    <t>条目</t>
    <phoneticPr fontId="10" type="noConversion"/>
  </si>
  <si>
    <t>A4彩色双面200克铜板纸</t>
    <phoneticPr fontId="10" type="noConversion"/>
  </si>
  <si>
    <t>数量(1-500)</t>
    <phoneticPr fontId="10" type="noConversion"/>
  </si>
  <si>
    <t>125mm X 95mm，挂绳1cm宽，尼龙，含单色logo印刷</t>
    <phoneticPr fontId="10" type="noConversion"/>
  </si>
  <si>
    <t>主持人手卡</t>
    <phoneticPr fontId="10" type="noConversion"/>
  </si>
  <si>
    <t>彩色单面157克铜板纸</t>
    <phoneticPr fontId="10" type="noConversion"/>
  </si>
  <si>
    <t>不干胶印刷</t>
    <phoneticPr fontId="10" type="noConversion"/>
  </si>
  <si>
    <t>C#022</t>
    <phoneticPr fontId="10" type="noConversion"/>
  </si>
  <si>
    <t>康辉集团北京国际会议展览有限公司</t>
    <phoneticPr fontId="10" type="noConversion"/>
  </si>
  <si>
    <t>何方玉</t>
    <phoneticPr fontId="10" type="noConversion"/>
  </si>
  <si>
    <t>hefangyu@cct.cn</t>
    <phoneticPr fontId="10" type="noConversion"/>
  </si>
  <si>
    <t>嘉宾住宿</t>
    <phoneticPr fontId="10" type="noConversion"/>
  </si>
  <si>
    <t>间夜</t>
    <phoneticPr fontId="10" type="noConversion"/>
  </si>
  <si>
    <t>嘉宾午餐</t>
    <phoneticPr fontId="10" type="noConversion"/>
  </si>
  <si>
    <t>人</t>
    <phoneticPr fontId="10" type="noConversion"/>
  </si>
  <si>
    <t>嘉宾晚宴</t>
    <phoneticPr fontId="10" type="noConversion"/>
  </si>
  <si>
    <t>桌</t>
    <phoneticPr fontId="10" type="noConversion"/>
  </si>
  <si>
    <t>场租</t>
    <phoneticPr fontId="10" type="noConversion"/>
  </si>
  <si>
    <t>天</t>
    <phoneticPr fontId="10" type="noConversion"/>
  </si>
  <si>
    <t>田芮凡</t>
    <phoneticPr fontId="10" type="noConversion"/>
  </si>
  <si>
    <t>tianruifan@bytedance.com</t>
    <phoneticPr fontId="10" type="noConversion"/>
  </si>
  <si>
    <t>工作人员活动餐费</t>
    <phoneticPr fontId="10" type="noConversion"/>
  </si>
  <si>
    <t>工作人员餐费</t>
    <phoneticPr fontId="10" type="noConversion"/>
  </si>
  <si>
    <t>工作人员机票</t>
    <phoneticPr fontId="10" type="noConversion"/>
  </si>
  <si>
    <t>机票</t>
    <phoneticPr fontId="10" type="noConversion"/>
  </si>
  <si>
    <t>住宿费</t>
    <phoneticPr fontId="10" type="noConversion"/>
  </si>
  <si>
    <t>市内交通</t>
    <phoneticPr fontId="10" type="noConversion"/>
  </si>
  <si>
    <t>工作人员住宿</t>
    <phoneticPr fontId="10" type="noConversion"/>
  </si>
  <si>
    <t>工作人员市内交通</t>
    <phoneticPr fontId="10" type="noConversion"/>
  </si>
  <si>
    <t>签到区+功能间+酒店餐厅</t>
    <phoneticPr fontId="10" type="noConversion"/>
  </si>
  <si>
    <t>入住签到
用餐
物料购买及管理</t>
    <phoneticPr fontId="10" type="noConversion"/>
  </si>
  <si>
    <t>SHOPNOW品牌出海营销峰会</t>
    <phoneticPr fontId="10" type="noConversion"/>
  </si>
  <si>
    <t>深圳鹏瑞莱佛士酒店</t>
  </si>
  <si>
    <t>深圳鹏瑞莱佛士酒店</t>
    <phoneticPr fontId="10" type="noConversion"/>
  </si>
  <si>
    <t>海景大床含单早</t>
    <phoneticPr fontId="10" type="noConversion"/>
  </si>
  <si>
    <t>深圳</t>
    <phoneticPr fontId="10" type="noConversion"/>
  </si>
  <si>
    <t>5月18日自助午餐</t>
    <phoneticPr fontId="10" type="noConversion"/>
  </si>
  <si>
    <t>北京往返深圳预估，以实际产生为准</t>
    <phoneticPr fontId="10" type="noConversion"/>
  </si>
  <si>
    <t>2F 大宴会厅1+2+3 1250平</t>
    <phoneticPr fontId="10" type="noConversion"/>
  </si>
  <si>
    <t>5月16日-17日搭建彩排</t>
    <phoneticPr fontId="10" type="noConversion"/>
  </si>
  <si>
    <t>5月18日活动日</t>
    <phoneticPr fontId="10" type="noConversion"/>
  </si>
  <si>
    <t>2F 会议室仙湖厅/怡景厅（108平方）</t>
  </si>
  <si>
    <t>2F 会议室海月厅/梧桐厅（150平方）</t>
  </si>
  <si>
    <t>2F 新娘房+贵宾休息室（赠送）</t>
    <phoneticPr fontId="10" type="noConversion"/>
  </si>
  <si>
    <t>5月16日-18日</t>
    <phoneticPr fontId="10" type="noConversion"/>
  </si>
  <si>
    <t>2F 会议室观澜厅/香蜜厅（50平方）</t>
    <phoneticPr fontId="10" type="noConversion"/>
  </si>
  <si>
    <t>5月16日-19日</t>
  </si>
  <si>
    <t>酒吧费用</t>
    <phoneticPr fontId="10" type="noConversion"/>
  </si>
  <si>
    <t>茶歇</t>
    <phoneticPr fontId="10" type="noConversion"/>
  </si>
  <si>
    <t>5月18日会议茶歇，站立式</t>
    <phoneticPr fontId="10" type="noConversion"/>
  </si>
  <si>
    <t>5月18日晚DEW LOUNGE(华侨城店)包场，含场地费及定制基础酒水餐食套餐</t>
    <phoneticPr fontId="10" type="noConversion"/>
  </si>
  <si>
    <t>场</t>
    <phoneticPr fontId="10" type="noConversion"/>
  </si>
  <si>
    <t>踩点费用</t>
    <phoneticPr fontId="10" type="noConversion"/>
  </si>
  <si>
    <t>预估，1次，2人往返深圳（含交通、餐费、住宿），以实际产生为准</t>
    <phoneticPr fontId="10" type="noConversion"/>
  </si>
  <si>
    <t>项</t>
    <phoneticPr fontId="10" type="noConversion"/>
  </si>
  <si>
    <t>5月18日中式桌餐，10人一桌不含酒水，云璟中餐厅包间低消3万起</t>
    <phoneticPr fontId="10" type="noConversion"/>
  </si>
  <si>
    <t>500人</t>
    <phoneticPr fontId="10" type="noConversion"/>
  </si>
  <si>
    <t>liuyu.423@bytedance.com</t>
    <phoneticPr fontId="10" type="noConversion"/>
  </si>
  <si>
    <t>刘妤</t>
    <phoneticPr fontId="10" type="noConversion"/>
  </si>
  <si>
    <t>北京深圳市内交通预估，以实际产生为准</t>
    <phoneticPr fontId="10" type="noConversion"/>
  </si>
  <si>
    <t>会务组餐费15日-19日，预估，以实际产生为准</t>
    <phoneticPr fontId="10" type="noConversion"/>
  </si>
  <si>
    <t>两人一间15日-19日</t>
    <phoneticPr fontId="10" type="noConversion"/>
  </si>
  <si>
    <t>TT活动餐费（外卖等）预估，以实际产生为准</t>
    <phoneticPr fontId="10" type="noConversion"/>
  </si>
  <si>
    <t>2023年5月16日-19日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</si>
</sst>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0_ "/>
    <numFmt numFmtId="177" formatCode="[$-409]d\/mmm\/yy;@"/>
    <numFmt numFmtId="178" formatCode="_ \¥* #,##0.00_ ;_ \¥* \-#,##0.00_ ;_ \¥* &quot;-&quot;??_ ;_ @_ "/>
    <numFmt numFmtId="179" formatCode="0.00_ "/>
  </numFmts>
  <fonts count="24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sz val="9"/>
      <color rgb="FF00000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strike/>
      <sz val="9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1"/>
      <color indexed="8"/>
      <name val="微软雅黑"/>
      <family val="2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</borders>
  <cellStyleXfs count="31">
    <xf numFmtId="0" fontId="0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0" fontId="8" fillId="0" borderId="0" applyProtection="0">
      <alignment vertical="center"/>
    </xf>
    <xf numFmtId="177" fontId="8" fillId="0" borderId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 applyNumberFormat="0" applyFill="0" applyBorder="0" applyAlignment="0" applyProtection="0"/>
    <xf numFmtId="0" fontId="9" fillId="0" borderId="0">
      <alignment vertical="center"/>
    </xf>
    <xf numFmtId="177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</cellStyleXfs>
  <cellXfs count="150">
    <xf numFmtId="0" fontId="0" fillId="0" borderId="0" xfId="0"/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11" borderId="1" xfId="0" applyFont="1" applyFill="1" applyBorder="1" applyAlignment="1">
      <alignment vertical="center" wrapText="1"/>
    </xf>
    <xf numFmtId="0" fontId="12" fillId="12" borderId="1" xfId="0" applyFont="1" applyFill="1" applyBorder="1" applyAlignment="1">
      <alignment horizontal="left" vertical="center" wrapText="1"/>
    </xf>
    <xf numFmtId="0" fontId="12" fillId="13" borderId="1" xfId="0" applyFont="1" applyFill="1" applyBorder="1" applyAlignment="1">
      <alignment horizontal="left" vertical="center" wrapText="1"/>
    </xf>
    <xf numFmtId="0" fontId="12" fillId="14" borderId="1" xfId="0" applyFont="1" applyFill="1" applyBorder="1" applyAlignment="1">
      <alignment horizontal="left" vertical="center" wrapText="1"/>
    </xf>
    <xf numFmtId="179" fontId="1" fillId="0" borderId="0" xfId="0" applyNumberFormat="1" applyFont="1" applyAlignment="1">
      <alignment horizontal="center" vertical="center" wrapText="1"/>
    </xf>
    <xf numFmtId="178" fontId="3" fillId="3" borderId="3" xfId="18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4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14" fillId="0" borderId="0" xfId="0" applyFont="1" applyAlignment="1" applyProtection="1">
      <alignment vertical="center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2" fillId="15" borderId="1" xfId="17" applyFont="1" applyFill="1" applyBorder="1" applyAlignment="1" applyProtection="1">
      <alignment horizontal="center" vertical="center" wrapText="1"/>
      <protection locked="0"/>
    </xf>
    <xf numFmtId="0" fontId="12" fillId="12" borderId="1" xfId="17" applyFont="1" applyFill="1" applyBorder="1" applyAlignment="1" applyProtection="1">
      <alignment horizontal="center" vertical="center" wrapText="1"/>
      <protection locked="0"/>
    </xf>
    <xf numFmtId="178" fontId="12" fillId="15" borderId="1" xfId="18" applyFont="1" applyFill="1" applyBorder="1" applyAlignment="1" applyProtection="1">
      <alignment horizontal="center" vertical="center" wrapText="1"/>
      <protection locked="0"/>
    </xf>
    <xf numFmtId="0" fontId="3" fillId="6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Border="1" applyAlignment="1" applyProtection="1">
      <alignment vertical="center" wrapText="1"/>
      <protection locked="0"/>
    </xf>
    <xf numFmtId="0" fontId="4" fillId="0" borderId="1" xfId="17" applyFont="1" applyBorder="1" applyAlignment="1" applyProtection="1">
      <alignment horizontal="center" vertical="center" wrapText="1"/>
      <protection locked="0"/>
    </xf>
    <xf numFmtId="0" fontId="4" fillId="7" borderId="1" xfId="17" applyFont="1" applyFill="1" applyBorder="1" applyAlignment="1">
      <alignment horizontal="center" vertical="center" wrapText="1"/>
    </xf>
    <xf numFmtId="178" fontId="4" fillId="8" borderId="1" xfId="18" applyFont="1" applyFill="1" applyBorder="1" applyAlignment="1" applyProtection="1">
      <alignment horizontal="center" vertical="center" wrapText="1"/>
      <protection locked="0"/>
    </xf>
    <xf numFmtId="0" fontId="1" fillId="0" borderId="1" xfId="17" applyFont="1" applyBorder="1" applyAlignment="1" applyProtection="1">
      <alignment horizontal="center" vertical="center" wrapText="1"/>
      <protection locked="0"/>
    </xf>
    <xf numFmtId="0" fontId="4" fillId="4" borderId="1" xfId="17" applyFont="1" applyFill="1" applyBorder="1" applyAlignment="1" applyProtection="1">
      <alignment horizontal="center" vertical="center" wrapText="1"/>
      <protection locked="0"/>
    </xf>
    <xf numFmtId="178" fontId="2" fillId="0" borderId="1" xfId="18" applyFont="1" applyFill="1" applyBorder="1" applyAlignment="1" applyProtection="1">
      <alignment horizontal="center" vertical="center" wrapText="1"/>
      <protection locked="0"/>
    </xf>
    <xf numFmtId="178" fontId="4" fillId="0" borderId="1" xfId="18" applyFont="1" applyFill="1" applyBorder="1" applyAlignment="1" applyProtection="1">
      <alignment horizontal="center" vertical="center" wrapText="1"/>
      <protection locked="0"/>
    </xf>
    <xf numFmtId="178" fontId="1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5" xfId="17" applyFont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  <protection locked="0"/>
    </xf>
    <xf numFmtId="178" fontId="4" fillId="0" borderId="1" xfId="18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vertical="center"/>
      <protection locked="0"/>
    </xf>
    <xf numFmtId="0" fontId="16" fillId="0" borderId="5" xfId="17" applyFont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17" applyFont="1" applyFill="1" applyBorder="1" applyAlignment="1" applyProtection="1">
      <alignment vertical="center" wrapText="1"/>
      <protection locked="0"/>
    </xf>
    <xf numFmtId="178" fontId="2" fillId="4" borderId="1" xfId="18" applyFont="1" applyFill="1" applyBorder="1" applyAlignment="1" applyProtection="1">
      <alignment horizontal="center" vertical="center" wrapText="1"/>
      <protection locked="0"/>
    </xf>
    <xf numFmtId="0" fontId="17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0" fontId="2" fillId="4" borderId="0" xfId="0" applyFont="1" applyFill="1" applyAlignment="1" applyProtection="1">
      <alignment vertical="center"/>
      <protection locked="0"/>
    </xf>
    <xf numFmtId="0" fontId="2" fillId="0" borderId="1" xfId="17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right" vertical="center" wrapText="1"/>
      <protection locked="0"/>
    </xf>
    <xf numFmtId="0" fontId="12" fillId="5" borderId="1" xfId="17" applyFont="1" applyFill="1" applyBorder="1" applyAlignment="1" applyProtection="1">
      <alignment horizontal="center" vertical="center" wrapText="1"/>
      <protection locked="0"/>
    </xf>
    <xf numFmtId="178" fontId="3" fillId="5" borderId="1" xfId="18" applyFont="1" applyFill="1" applyBorder="1" applyAlignment="1" applyProtection="1">
      <alignment horizontal="center" vertical="center" wrapText="1"/>
      <protection locked="0"/>
    </xf>
    <xf numFmtId="0" fontId="17" fillId="0" borderId="2" xfId="17" applyFont="1" applyBorder="1" applyAlignment="1" applyProtection="1">
      <alignment horizontal="center" vertical="center" wrapText="1"/>
      <protection locked="0"/>
    </xf>
    <xf numFmtId="49" fontId="18" fillId="7" borderId="12" xfId="17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17" applyFont="1" applyFill="1" applyBorder="1" applyAlignment="1">
      <alignment horizontal="center" vertical="center" wrapText="1"/>
    </xf>
    <xf numFmtId="178" fontId="17" fillId="4" borderId="1" xfId="18" applyFont="1" applyFill="1" applyBorder="1" applyAlignment="1" applyProtection="1">
      <alignment horizontal="center" vertical="center" wrapText="1"/>
    </xf>
    <xf numFmtId="0" fontId="16" fillId="0" borderId="1" xfId="17" applyFont="1" applyBorder="1" applyAlignment="1">
      <alignment horizontal="right" vertical="center" wrapText="1"/>
    </xf>
    <xf numFmtId="178" fontId="16" fillId="0" borderId="1" xfId="18" applyFont="1" applyBorder="1" applyAlignment="1" applyProtection="1">
      <alignment horizontal="center" vertical="center" wrapText="1"/>
    </xf>
    <xf numFmtId="0" fontId="17" fillId="0" borderId="1" xfId="17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vertical="center"/>
      <protection locked="0"/>
    </xf>
    <xf numFmtId="0" fontId="16" fillId="15" borderId="1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6" fillId="10" borderId="3" xfId="0" applyFont="1" applyFill="1" applyBorder="1" applyAlignment="1" applyProtection="1">
      <alignment vertical="center" wrapText="1"/>
      <protection locked="0"/>
    </xf>
    <xf numFmtId="0" fontId="16" fillId="10" borderId="4" xfId="0" applyFont="1" applyFill="1" applyBorder="1" applyAlignment="1" applyProtection="1">
      <alignment vertical="center" wrapText="1"/>
      <protection locked="0"/>
    </xf>
    <xf numFmtId="0" fontId="4" fillId="7" borderId="12" xfId="17" applyFont="1" applyFill="1" applyBorder="1" applyAlignment="1" applyProtection="1">
      <alignment horizontal="center" vertical="center" wrapText="1"/>
      <protection locked="0"/>
    </xf>
    <xf numFmtId="178" fontId="16" fillId="6" borderId="1" xfId="18" applyFont="1" applyFill="1" applyBorder="1" applyAlignment="1" applyProtection="1">
      <alignment horizontal="center" vertical="center" wrapText="1"/>
      <protection locked="0"/>
    </xf>
    <xf numFmtId="178" fontId="14" fillId="6" borderId="1" xfId="0" applyNumberFormat="1" applyFont="1" applyFill="1" applyBorder="1" applyAlignment="1" applyProtection="1">
      <alignment horizontal="center" vertical="center"/>
      <protection locked="0"/>
    </xf>
    <xf numFmtId="0" fontId="14" fillId="6" borderId="1" xfId="0" applyFont="1" applyFill="1" applyBorder="1" applyAlignment="1" applyProtection="1">
      <alignment vertical="center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9" fontId="4" fillId="0" borderId="1" xfId="0" applyNumberFormat="1" applyFont="1" applyBorder="1" applyAlignment="1" applyProtection="1">
      <alignment vertical="center" wrapText="1"/>
      <protection locked="0"/>
    </xf>
    <xf numFmtId="178" fontId="19" fillId="9" borderId="1" xfId="18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right" vertical="center" wrapText="1"/>
      <protection locked="0"/>
    </xf>
    <xf numFmtId="0" fontId="19" fillId="0" borderId="1" xfId="19" applyNumberFormat="1" applyFont="1" applyBorder="1" applyAlignment="1" applyProtection="1">
      <alignment horizontal="center" vertical="center"/>
      <protection locked="0"/>
    </xf>
    <xf numFmtId="10" fontId="19" fillId="0" borderId="1" xfId="19" applyNumberFormat="1" applyFont="1" applyBorder="1" applyAlignment="1" applyProtection="1">
      <alignment horizontal="center" vertical="center"/>
      <protection locked="0"/>
    </xf>
    <xf numFmtId="178" fontId="14" fillId="0" borderId="0" xfId="18" applyFont="1" applyBorder="1" applyAlignment="1" applyProtection="1">
      <alignment vertical="center"/>
      <protection locked="0"/>
    </xf>
    <xf numFmtId="178" fontId="14" fillId="0" borderId="0" xfId="18" applyFont="1" applyBorder="1" applyAlignment="1" applyProtection="1">
      <alignment horizontal="center" vertical="center"/>
      <protection locked="0"/>
    </xf>
    <xf numFmtId="9" fontId="19" fillId="0" borderId="1" xfId="19" applyFont="1" applyBorder="1" applyAlignment="1" applyProtection="1">
      <alignment horizontal="center" vertical="center"/>
      <protection locked="0"/>
    </xf>
    <xf numFmtId="178" fontId="14" fillId="0" borderId="0" xfId="0" applyNumberFormat="1" applyFont="1" applyAlignment="1" applyProtection="1">
      <alignment vertical="center"/>
      <protection locked="0"/>
    </xf>
    <xf numFmtId="9" fontId="14" fillId="0" borderId="0" xfId="19" applyFont="1" applyBorder="1" applyAlignment="1" applyProtection="1">
      <alignment vertical="center"/>
      <protection locked="0"/>
    </xf>
    <xf numFmtId="179" fontId="2" fillId="15" borderId="1" xfId="3" applyNumberFormat="1" applyFont="1" applyFill="1" applyBorder="1" applyAlignment="1">
      <alignment horizontal="center" vertical="center" wrapText="1"/>
    </xf>
    <xf numFmtId="179" fontId="2" fillId="17" borderId="1" xfId="3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79" fontId="2" fillId="4" borderId="5" xfId="0" applyNumberFormat="1" applyFont="1" applyFill="1" applyBorder="1" applyAlignment="1">
      <alignment horizontal="center" vertical="center" wrapText="1"/>
    </xf>
    <xf numFmtId="178" fontId="3" fillId="3" borderId="2" xfId="18" applyFont="1" applyFill="1" applyBorder="1" applyAlignment="1" applyProtection="1">
      <alignment horizontal="center" vertical="center" wrapText="1"/>
    </xf>
    <xf numFmtId="0" fontId="4" fillId="0" borderId="1" xfId="17" applyFont="1" applyBorder="1" applyAlignment="1">
      <alignment horizontal="center" vertical="center" wrapText="1"/>
    </xf>
    <xf numFmtId="178" fontId="23" fillId="0" borderId="1" xfId="0" applyNumberFormat="1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178" fontId="3" fillId="2" borderId="1" xfId="18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8" fontId="3" fillId="3" borderId="1" xfId="18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79" fontId="2" fillId="0" borderId="1" xfId="0" applyNumberFormat="1" applyFont="1" applyBorder="1" applyAlignment="1">
      <alignment horizontal="center" vertical="center" wrapText="1"/>
    </xf>
    <xf numFmtId="179" fontId="2" fillId="0" borderId="1" xfId="0" applyNumberFormat="1" applyFont="1" applyBorder="1" applyAlignment="1">
      <alignment vertical="center" wrapText="1"/>
    </xf>
    <xf numFmtId="43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9" fontId="2" fillId="4" borderId="9" xfId="0" applyNumberFormat="1" applyFont="1" applyFill="1" applyBorder="1" applyAlignment="1">
      <alignment horizontal="center" vertical="center" wrapText="1"/>
    </xf>
    <xf numFmtId="0" fontId="0" fillId="16" borderId="1" xfId="0" applyFill="1" applyBorder="1" applyAlignment="1">
      <alignment horizontal="center" vertical="center"/>
    </xf>
    <xf numFmtId="0" fontId="2" fillId="0" borderId="2" xfId="17" applyFont="1" applyBorder="1" applyAlignment="1" applyProtection="1">
      <alignment horizontal="center" vertical="center" wrapText="1"/>
      <protection locked="0"/>
    </xf>
    <xf numFmtId="0" fontId="4" fillId="0" borderId="1" xfId="17" applyFont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 applyProtection="1">
      <alignment horizontal="right" vertical="center" wrapText="1"/>
      <protection locked="0"/>
    </xf>
    <xf numFmtId="0" fontId="19" fillId="0" borderId="3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right" vertical="center" wrapText="1"/>
      <protection locked="0"/>
    </xf>
    <xf numFmtId="0" fontId="16" fillId="0" borderId="2" xfId="17" applyFont="1" applyBorder="1" applyAlignment="1" applyProtection="1">
      <alignment horizontal="right" vertical="center" wrapText="1"/>
      <protection locked="0"/>
    </xf>
    <xf numFmtId="0" fontId="16" fillId="0" borderId="3" xfId="17" applyFont="1" applyBorder="1" applyAlignment="1" applyProtection="1">
      <alignment horizontal="right" vertical="center" wrapText="1"/>
      <protection locked="0"/>
    </xf>
    <xf numFmtId="0" fontId="16" fillId="0" borderId="4" xfId="17" applyFont="1" applyBorder="1" applyAlignment="1" applyProtection="1">
      <alignment horizontal="right" vertical="center" wrapText="1"/>
      <protection locked="0"/>
    </xf>
    <xf numFmtId="0" fontId="16" fillId="6" borderId="1" xfId="0" applyFont="1" applyFill="1" applyBorder="1" applyAlignment="1" applyProtection="1">
      <alignment horizontal="right" vertical="center" wrapText="1"/>
      <protection locked="0"/>
    </xf>
    <xf numFmtId="0" fontId="16" fillId="0" borderId="2" xfId="0" applyFont="1" applyBorder="1" applyAlignment="1" applyProtection="1">
      <alignment horizontal="right" vertical="center" wrapText="1"/>
      <protection locked="0"/>
    </xf>
    <xf numFmtId="0" fontId="16" fillId="0" borderId="3" xfId="0" applyFont="1" applyBorder="1" applyAlignment="1" applyProtection="1">
      <alignment horizontal="right" vertical="center" wrapText="1"/>
      <protection locked="0"/>
    </xf>
    <xf numFmtId="0" fontId="16" fillId="0" borderId="4" xfId="0" applyFont="1" applyBorder="1" applyAlignment="1" applyProtection="1">
      <alignment horizontal="right" vertical="center" wrapText="1"/>
      <protection locked="0"/>
    </xf>
    <xf numFmtId="0" fontId="16" fillId="9" borderId="2" xfId="0" applyFont="1" applyFill="1" applyBorder="1" applyAlignment="1" applyProtection="1">
      <alignment horizontal="right" vertical="center" wrapText="1"/>
      <protection locked="0"/>
    </xf>
    <xf numFmtId="0" fontId="16" fillId="9" borderId="3" xfId="0" applyFont="1" applyFill="1" applyBorder="1" applyAlignment="1" applyProtection="1">
      <alignment horizontal="right" vertical="center" wrapText="1"/>
      <protection locked="0"/>
    </xf>
    <xf numFmtId="0" fontId="16" fillId="9" borderId="4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8" xfId="17" applyFont="1" applyBorder="1" applyAlignment="1" applyProtection="1">
      <alignment horizontal="center" vertical="center" wrapText="1"/>
      <protection locked="0"/>
    </xf>
    <xf numFmtId="0" fontId="4" fillId="0" borderId="5" xfId="17" applyFont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>
      <alignment horizontal="right" vertical="center" wrapText="1"/>
    </xf>
    <xf numFmtId="0" fontId="20" fillId="16" borderId="2" xfId="0" applyFont="1" applyFill="1" applyBorder="1" applyAlignment="1" applyProtection="1">
      <alignment horizontal="center" vertical="center" wrapText="1"/>
      <protection locked="0"/>
    </xf>
    <xf numFmtId="0" fontId="20" fillId="16" borderId="3" xfId="0" applyFont="1" applyFill="1" applyBorder="1" applyAlignment="1" applyProtection="1">
      <alignment horizontal="center" vertical="center" wrapText="1"/>
      <protection locked="0"/>
    </xf>
    <xf numFmtId="0" fontId="16" fillId="10" borderId="2" xfId="0" applyFont="1" applyFill="1" applyBorder="1" applyAlignment="1" applyProtection="1">
      <alignment horizontal="left" vertical="center" wrapText="1"/>
      <protection locked="0"/>
    </xf>
    <xf numFmtId="0" fontId="16" fillId="10" borderId="3" xfId="0" applyFont="1" applyFill="1" applyBorder="1" applyAlignment="1" applyProtection="1">
      <alignment horizontal="left" vertical="center" wrapText="1"/>
      <protection locked="0"/>
    </xf>
    <xf numFmtId="0" fontId="16" fillId="10" borderId="3" xfId="0" applyFont="1" applyFill="1" applyBorder="1" applyAlignment="1" applyProtection="1">
      <alignment horizontal="center" vertical="center" wrapText="1"/>
      <protection locked="0"/>
    </xf>
    <xf numFmtId="0" fontId="16" fillId="10" borderId="4" xfId="0" applyFont="1" applyFill="1" applyBorder="1" applyAlignment="1" applyProtection="1">
      <alignment horizontal="center" vertical="center" wrapText="1"/>
      <protection locked="0"/>
    </xf>
    <xf numFmtId="0" fontId="4" fillId="0" borderId="13" xfId="17" applyFont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  <protection locked="0"/>
    </xf>
    <xf numFmtId="0" fontId="16" fillId="0" borderId="5" xfId="17" applyFont="1" applyBorder="1" applyAlignment="1" applyProtection="1">
      <alignment horizontal="right" vertical="center" wrapText="1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3" fillId="6" borderId="6" xfId="0" applyFont="1" applyFill="1" applyBorder="1" applyAlignment="1" applyProtection="1">
      <alignment horizontal="left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7" fillId="0" borderId="2" xfId="26" applyBorder="1" applyAlignment="1" applyProtection="1">
      <alignment horizontal="center" vertical="center" wrapText="1"/>
      <protection locked="0"/>
    </xf>
    <xf numFmtId="0" fontId="15" fillId="0" borderId="3" xfId="26" applyFont="1" applyBorder="1" applyAlignment="1" applyProtection="1">
      <alignment horizontal="center" vertical="center" wrapText="1"/>
      <protection locked="0"/>
    </xf>
    <xf numFmtId="0" fontId="15" fillId="0" borderId="4" xfId="26" applyFont="1" applyBorder="1" applyAlignment="1" applyProtection="1">
      <alignment horizontal="center" vertical="center" wrapText="1"/>
      <protection locked="0"/>
    </xf>
    <xf numFmtId="0" fontId="21" fillId="6" borderId="2" xfId="0" applyFont="1" applyFill="1" applyBorder="1" applyAlignment="1" applyProtection="1">
      <alignment horizontal="center" vertical="center" wrapText="1"/>
      <protection locked="0"/>
    </xf>
    <xf numFmtId="0" fontId="21" fillId="6" borderId="3" xfId="0" applyFont="1" applyFill="1" applyBorder="1" applyAlignment="1" applyProtection="1">
      <alignment horizontal="center" vertical="center" wrapText="1"/>
      <protection locked="0"/>
    </xf>
    <xf numFmtId="0" fontId="21" fillId="6" borderId="4" xfId="0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left" vertical="center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178" fontId="2" fillId="4" borderId="1" xfId="18" applyFont="1" applyFill="1" applyBorder="1" applyAlignment="1" applyProtection="1">
      <alignment horizontal="center" vertical="center" wrapText="1"/>
    </xf>
  </cellXfs>
  <cellStyles count="31">
    <cellStyle name="Normal 3" xfId="25" xr:uid="{00000000-0005-0000-0000-000000000000}"/>
    <cellStyle name="百分比" xfId="19" builtinId="5"/>
    <cellStyle name="百分比 2 2 3 2" xfId="20" xr:uid="{00000000-0005-0000-0000-000002000000}"/>
    <cellStyle name="百分比 2 3 2" xfId="1" xr:uid="{00000000-0005-0000-0000-000003000000}"/>
    <cellStyle name="百分比 2 3 2 2" xfId="2" xr:uid="{00000000-0005-0000-0000-000004000000}"/>
    <cellStyle name="常规" xfId="0" builtinId="0"/>
    <cellStyle name="常规 12" xfId="3" xr:uid="{00000000-0005-0000-0000-000006000000}"/>
    <cellStyle name="常规 13" xfId="4" xr:uid="{00000000-0005-0000-0000-000007000000}"/>
    <cellStyle name="常规 13 2" xfId="5" xr:uid="{00000000-0005-0000-0000-000008000000}"/>
    <cellStyle name="常规 2" xfId="7" xr:uid="{00000000-0005-0000-0000-000009000000}"/>
    <cellStyle name="常规 2 2" xfId="30" xr:uid="{00000000-0005-0000-0000-00000A000000}"/>
    <cellStyle name="常规 2 2 2" xfId="23" xr:uid="{00000000-0005-0000-0000-00000B000000}"/>
    <cellStyle name="常规 2 2 2 3" xfId="16" xr:uid="{00000000-0005-0000-0000-00000C000000}"/>
    <cellStyle name="常规 2 3 2" xfId="17" xr:uid="{00000000-0005-0000-0000-00000D000000}"/>
    <cellStyle name="常规 3" xfId="29" xr:uid="{00000000-0005-0000-0000-00000E000000}"/>
    <cellStyle name="常规 4 2" xfId="8" xr:uid="{00000000-0005-0000-0000-00000F000000}"/>
    <cellStyle name="常规 6 3 2" xfId="27" xr:uid="{00000000-0005-0000-0000-000010000000}"/>
    <cellStyle name="常规 6 3 2 2" xfId="24" xr:uid="{00000000-0005-0000-0000-000011000000}"/>
    <cellStyle name="常规 7" xfId="28" xr:uid="{00000000-0005-0000-0000-000012000000}"/>
    <cellStyle name="超链接" xfId="26" builtinId="8"/>
    <cellStyle name="货币" xfId="18" builtinId="4"/>
    <cellStyle name="货币 2 10 3 2" xfId="10" xr:uid="{00000000-0005-0000-0000-000015000000}"/>
    <cellStyle name="货币 2 2 2 2 2" xfId="21" xr:uid="{00000000-0005-0000-0000-000016000000}"/>
    <cellStyle name="货币 7" xfId="6" xr:uid="{00000000-0005-0000-0000-000017000000}"/>
    <cellStyle name="货币 7 2" xfId="9" xr:uid="{00000000-0005-0000-0000-000018000000}"/>
    <cellStyle name="货币 7 2 2" xfId="11" xr:uid="{00000000-0005-0000-0000-000019000000}"/>
    <cellStyle name="普通 2" xfId="12" xr:uid="{00000000-0005-0000-0000-00001A000000}"/>
    <cellStyle name="普通 2 13" xfId="13" xr:uid="{00000000-0005-0000-0000-00001B000000}"/>
    <cellStyle name="千位分隔 2" xfId="22" xr:uid="{00000000-0005-0000-0000-00001C000000}"/>
    <cellStyle name="千位分隔 3 3 2" xfId="14" xr:uid="{00000000-0005-0000-0000-00001D000000}"/>
    <cellStyle name="千位分隔 3 3 2 2" xfId="15" xr:uid="{00000000-0005-0000-0000-00001E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/Desktop/&#29983;&#27963;&#32773;&#22823;&#20250;-&#23383;&#33410;/&#26032;&#29256;&#25253;&#20215;&#27169;&#26495;-&#20250;&#21153;&#25509;&#24453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/Desktop/&#29983;&#27963;&#32773;&#22823;&#20250;-&#23383;&#33410;/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准价格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报价结算清单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liuyu.423@bytedance.com" TargetMode="External"/><Relationship Id="rId2" Type="http://schemas.openxmlformats.org/officeDocument/2006/relationships/hyperlink" Target="mailto:tianruifan@bytedance.com" TargetMode="External"/><Relationship Id="rId1" Type="http://schemas.openxmlformats.org/officeDocument/2006/relationships/hyperlink" Target="mailto:hefangyu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workbookViewId="0">
      <selection activeCell="B2" sqref="B2"/>
    </sheetView>
  </sheetViews>
  <sheetFormatPr defaultColWidth="8.6640625" defaultRowHeight="15"/>
  <cols>
    <col min="1" max="1" width="9.33203125" style="1" customWidth="1"/>
    <col min="2" max="2" width="10.33203125" style="1" customWidth="1"/>
    <col min="3" max="3" width="11.33203125" style="1" customWidth="1"/>
    <col min="4" max="5" width="16" style="1" customWidth="1"/>
    <col min="6" max="16384" width="8.6640625" style="1"/>
  </cols>
  <sheetData>
    <row r="1" spans="1:5">
      <c r="B1" s="1" t="s">
        <v>0</v>
      </c>
      <c r="C1" s="1" t="s">
        <v>1</v>
      </c>
      <c r="D1" s="1" t="s">
        <v>2</v>
      </c>
      <c r="E1" s="1" t="s">
        <v>3</v>
      </c>
    </row>
    <row r="2" spans="1:5">
      <c r="A2" s="1" t="s">
        <v>4</v>
      </c>
      <c r="B2" s="1" t="e">
        <f>SUM(基准价格!#REF!)</f>
        <v>#REF!</v>
      </c>
      <c r="C2" s="1" t="e">
        <f>SUM(基准价格!#REF!)</f>
        <v>#REF!</v>
      </c>
      <c r="D2" s="1">
        <f>(COUNTA(基准价格!#REF!)-1)-(COUNTA(基准价格!#REF!)-1)</f>
        <v>0</v>
      </c>
      <c r="E2" s="1">
        <f>(COUNTA(基准价格!#REF!)-1)-(COUNTA(基准价格!#REF!)-1)</f>
        <v>0</v>
      </c>
    </row>
    <row r="4" spans="1:5">
      <c r="A4" s="1" t="s">
        <v>5</v>
      </c>
      <c r="B4" s="1" t="e">
        <f>SUM(#REF!)</f>
        <v>#REF!</v>
      </c>
      <c r="C4" s="1" t="e">
        <f>SUM(#REF!)</f>
        <v>#REF!</v>
      </c>
      <c r="D4" s="1">
        <f>(COUNTA(#REF!)-1)-(COUNTA(#REF!)-1)</f>
        <v>0</v>
      </c>
      <c r="E4" s="1">
        <f>(COUNTA(#REF!)-1)-(COUNTA(#REF!)-1)</f>
        <v>0</v>
      </c>
    </row>
    <row r="6" spans="1:5">
      <c r="A6" s="1" t="s">
        <v>6</v>
      </c>
      <c r="B6" s="1" t="e">
        <f>SUM(#REF!)</f>
        <v>#REF!</v>
      </c>
      <c r="C6" s="1" t="e">
        <f>SUM(#REF!)</f>
        <v>#REF!</v>
      </c>
      <c r="D6" s="1">
        <f>(COUNTA(#REF!)-1)-(COUNTA(#REF!)-1)</f>
        <v>0</v>
      </c>
      <c r="E6" s="1">
        <f>(COUNTA(#REF!)-1)-(COUNTA(#REF!)-1)</f>
        <v>0</v>
      </c>
    </row>
    <row r="8" spans="1:5">
      <c r="A8" s="1" t="s">
        <v>7</v>
      </c>
      <c r="B8" s="1">
        <f>SUM(报价结算清单!J67:J88)</f>
        <v>446000</v>
      </c>
      <c r="C8" s="1">
        <f>B8</f>
        <v>446000</v>
      </c>
    </row>
    <row r="10" spans="1:5">
      <c r="A10" s="1" t="s">
        <v>8</v>
      </c>
      <c r="B10" s="1" t="e">
        <f>SUM(#REF!)</f>
        <v>#REF!</v>
      </c>
      <c r="C10" s="1" t="e">
        <f>SUM(#REF!)</f>
        <v>#REF!</v>
      </c>
      <c r="D10" s="1">
        <f>(COUNTA(#REF!)-1)-(COUNTA(#REF!)-1)</f>
        <v>0</v>
      </c>
      <c r="E10" s="1">
        <f>(COUNTA(#REF!)-1)-(COUNTA(#REF!)-1)</f>
        <v>0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05"/>
  <sheetViews>
    <sheetView tabSelected="1" topLeftCell="A82" zoomScaleNormal="140" workbookViewId="0">
      <selection activeCell="C6" sqref="C6:R6"/>
    </sheetView>
  </sheetViews>
  <sheetFormatPr defaultColWidth="9" defaultRowHeight="13.2"/>
  <cols>
    <col min="1" max="1" width="5" style="17" bestFit="1" customWidth="1"/>
    <col min="2" max="2" width="8" style="17" bestFit="1" customWidth="1"/>
    <col min="3" max="3" width="11.5546875" style="17" customWidth="1"/>
    <col min="4" max="4" width="16.88671875" style="17" customWidth="1"/>
    <col min="5" max="5" width="14.109375" style="17" bestFit="1" customWidth="1"/>
    <col min="6" max="6" width="16.109375" style="17" bestFit="1" customWidth="1"/>
    <col min="7" max="7" width="28.88671875" style="17" customWidth="1"/>
    <col min="8" max="8" width="24.21875" style="17" customWidth="1"/>
    <col min="9" max="9" width="8" style="17" bestFit="1" customWidth="1"/>
    <col min="10" max="10" width="13" style="73" bestFit="1" customWidth="1"/>
    <col min="11" max="11" width="12.44140625" style="17" bestFit="1" customWidth="1"/>
    <col min="12" max="13" width="8" style="17" bestFit="1" customWidth="1"/>
    <col min="14" max="14" width="12.6640625" style="17" bestFit="1" customWidth="1"/>
    <col min="15" max="15" width="8" style="17" bestFit="1" customWidth="1"/>
    <col min="16" max="16" width="16.21875" style="74" customWidth="1"/>
    <col min="17" max="17" width="11.6640625" style="74" bestFit="1" customWidth="1"/>
    <col min="18" max="18" width="14.44140625" style="60" customWidth="1"/>
    <col min="19" max="19" width="41.44140625" style="17" customWidth="1"/>
    <col min="20" max="20" width="14.109375" style="17" bestFit="1" customWidth="1"/>
    <col min="21" max="22" width="9" style="17"/>
    <col min="23" max="23" width="9.77734375" style="17" bestFit="1" customWidth="1"/>
    <col min="24" max="16384" width="9" style="17"/>
  </cols>
  <sheetData>
    <row r="1" spans="1:20" ht="20.399999999999999">
      <c r="A1" s="141" t="s">
        <v>9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3"/>
    </row>
    <row r="2" spans="1:20">
      <c r="A2" s="144" t="s">
        <v>10</v>
      </c>
      <c r="B2" s="144"/>
      <c r="C2" s="130" t="s">
        <v>982</v>
      </c>
      <c r="D2" s="131"/>
      <c r="E2" s="131"/>
      <c r="F2" s="131"/>
      <c r="G2" s="132"/>
      <c r="H2" s="18" t="s">
        <v>11</v>
      </c>
      <c r="I2" s="133" t="s">
        <v>984</v>
      </c>
      <c r="J2" s="134"/>
      <c r="K2" s="134"/>
      <c r="L2" s="134"/>
      <c r="M2" s="134"/>
      <c r="N2" s="134"/>
      <c r="O2" s="134"/>
      <c r="P2" s="134"/>
      <c r="Q2" s="134"/>
      <c r="R2" s="135"/>
      <c r="S2" s="145" t="s">
        <v>719</v>
      </c>
      <c r="T2" s="146"/>
    </row>
    <row r="3" spans="1:20">
      <c r="A3" s="129" t="s">
        <v>12</v>
      </c>
      <c r="B3" s="129"/>
      <c r="C3" s="130" t="s">
        <v>1014</v>
      </c>
      <c r="D3" s="131"/>
      <c r="E3" s="131"/>
      <c r="F3" s="131"/>
      <c r="G3" s="132"/>
      <c r="H3" s="19" t="s">
        <v>13</v>
      </c>
      <c r="I3" s="133" t="s">
        <v>1007</v>
      </c>
      <c r="J3" s="134"/>
      <c r="K3" s="134"/>
      <c r="L3" s="134"/>
      <c r="M3" s="134"/>
      <c r="N3" s="134"/>
      <c r="O3" s="134"/>
      <c r="P3" s="134"/>
      <c r="Q3" s="134"/>
      <c r="R3" s="135"/>
      <c r="S3" s="147"/>
      <c r="T3" s="148"/>
    </row>
    <row r="4" spans="1:20">
      <c r="A4" s="129" t="s">
        <v>712</v>
      </c>
      <c r="B4" s="129"/>
      <c r="C4" s="130" t="s">
        <v>970</v>
      </c>
      <c r="D4" s="131"/>
      <c r="E4" s="131"/>
      <c r="F4" s="131"/>
      <c r="G4" s="132"/>
      <c r="H4" s="20" t="s">
        <v>14</v>
      </c>
      <c r="I4" s="133">
        <v>18321132077</v>
      </c>
      <c r="J4" s="134"/>
      <c r="K4" s="134"/>
      <c r="L4" s="134"/>
      <c r="M4" s="135"/>
      <c r="N4" s="19" t="s">
        <v>15</v>
      </c>
      <c r="O4" s="138" t="s">
        <v>971</v>
      </c>
      <c r="P4" s="131"/>
      <c r="Q4" s="131"/>
      <c r="R4" s="132"/>
      <c r="S4" s="3"/>
      <c r="T4" s="16" t="s">
        <v>653</v>
      </c>
    </row>
    <row r="5" spans="1:20">
      <c r="A5" s="129" t="s">
        <v>713</v>
      </c>
      <c r="B5" s="129"/>
      <c r="C5" s="130" t="s">
        <v>1009</v>
      </c>
      <c r="D5" s="131"/>
      <c r="E5" s="131"/>
      <c r="F5" s="131"/>
      <c r="G5" s="132"/>
      <c r="H5" s="20" t="s">
        <v>14</v>
      </c>
      <c r="I5" s="133"/>
      <c r="J5" s="134"/>
      <c r="K5" s="134"/>
      <c r="L5" s="134"/>
      <c r="M5" s="135"/>
      <c r="N5" s="19" t="s">
        <v>15</v>
      </c>
      <c r="O5" s="138" t="s">
        <v>1008</v>
      </c>
      <c r="P5" s="131"/>
      <c r="Q5" s="131"/>
      <c r="R5" s="132"/>
      <c r="S5" s="4"/>
      <c r="T5" s="16" t="s">
        <v>654</v>
      </c>
    </row>
    <row r="6" spans="1:20">
      <c r="A6" s="129" t="s">
        <v>16</v>
      </c>
      <c r="B6" s="129"/>
      <c r="C6" s="130" t="s">
        <v>959</v>
      </c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2"/>
      <c r="S6" s="5"/>
      <c r="T6" s="16" t="s">
        <v>655</v>
      </c>
    </row>
    <row r="7" spans="1:20">
      <c r="A7" s="129" t="s">
        <v>17</v>
      </c>
      <c r="B7" s="129"/>
      <c r="C7" s="130" t="s">
        <v>960</v>
      </c>
      <c r="D7" s="131"/>
      <c r="E7" s="131"/>
      <c r="F7" s="131"/>
      <c r="G7" s="132"/>
      <c r="H7" s="20" t="s">
        <v>14</v>
      </c>
      <c r="I7" s="133">
        <v>13439154252</v>
      </c>
      <c r="J7" s="134"/>
      <c r="K7" s="134"/>
      <c r="L7" s="134"/>
      <c r="M7" s="135"/>
      <c r="N7" s="19" t="s">
        <v>15</v>
      </c>
      <c r="O7" s="138" t="s">
        <v>961</v>
      </c>
      <c r="P7" s="139"/>
      <c r="Q7" s="139"/>
      <c r="R7" s="140"/>
      <c r="S7" s="6"/>
      <c r="T7" s="16" t="s">
        <v>656</v>
      </c>
    </row>
    <row r="8" spans="1:20" ht="166.05" customHeight="1">
      <c r="A8" s="136" t="s">
        <v>738</v>
      </c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</row>
    <row r="9" spans="1:20" ht="20.399999999999999">
      <c r="A9" s="120" t="s">
        <v>928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18"/>
      <c r="S9" s="118"/>
      <c r="T9" s="118"/>
    </row>
    <row r="10" spans="1:20">
      <c r="A10" s="21" t="s">
        <v>657</v>
      </c>
      <c r="B10" s="21" t="s">
        <v>405</v>
      </c>
      <c r="C10" s="21" t="s">
        <v>19</v>
      </c>
      <c r="D10" s="21" t="s">
        <v>20</v>
      </c>
      <c r="E10" s="22" t="s">
        <v>711</v>
      </c>
      <c r="F10" s="21" t="s">
        <v>22</v>
      </c>
      <c r="G10" s="21" t="s">
        <v>23</v>
      </c>
      <c r="H10" s="21" t="s">
        <v>24</v>
      </c>
      <c r="I10" s="21" t="s">
        <v>25</v>
      </c>
      <c r="J10" s="23" t="s">
        <v>26</v>
      </c>
      <c r="K10" s="24" t="s">
        <v>27</v>
      </c>
      <c r="L10" s="21" t="s">
        <v>28</v>
      </c>
      <c r="M10" s="24" t="s">
        <v>29</v>
      </c>
      <c r="N10" s="21" t="s">
        <v>30</v>
      </c>
      <c r="O10" s="24" t="s">
        <v>31</v>
      </c>
      <c r="P10" s="23" t="s">
        <v>32</v>
      </c>
      <c r="Q10" s="24" t="s">
        <v>33</v>
      </c>
      <c r="R10" s="23" t="s">
        <v>34</v>
      </c>
      <c r="S10" s="23" t="s">
        <v>35</v>
      </c>
      <c r="T10" s="23" t="s">
        <v>36</v>
      </c>
    </row>
    <row r="11" spans="1:20">
      <c r="A11" s="122" t="s">
        <v>37</v>
      </c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4"/>
      <c r="S11" s="124"/>
      <c r="T11" s="125"/>
    </row>
    <row r="12" spans="1:20" s="60" customFormat="1" ht="15" customHeight="1">
      <c r="A12" s="20">
        <v>1</v>
      </c>
      <c r="B12" s="116" t="s">
        <v>729</v>
      </c>
      <c r="C12" s="116" t="s">
        <v>731</v>
      </c>
      <c r="D12" s="26"/>
      <c r="E12" s="79"/>
      <c r="F12" s="27" t="e">
        <f>VLOOKUP($E12,[1]基准价格!A:H,3,0)</f>
        <v>#N/A</v>
      </c>
      <c r="G12" s="27" t="e">
        <f>VLOOKUP($E12,[1]基准价格!A:H,4,0)</f>
        <v>#N/A</v>
      </c>
      <c r="H12" s="27" t="e">
        <f>IF(VLOOKUP($E12,[1]基准价格!A:E,5,0)=0,"",VLOOKUP($E12,[1]基准价格!A:E,5,0))</f>
        <v>#N/A</v>
      </c>
      <c r="I12" s="27" t="e">
        <f>VLOOKUP($E12,[1]基准价格!A:F,6,0)</f>
        <v>#N/A</v>
      </c>
      <c r="J12" s="28" t="e">
        <f>VLOOKUP($E12,[1]基准价格!A:G,7,0)</f>
        <v>#N/A</v>
      </c>
      <c r="K12" s="29"/>
      <c r="L12" s="30"/>
      <c r="M12" s="30"/>
      <c r="N12" s="26"/>
      <c r="O12" s="26"/>
      <c r="P12" s="31" t="e">
        <f>N12*L12*J12</f>
        <v>#N/A</v>
      </c>
      <c r="Q12" s="32">
        <f>K12*M12*O12</f>
        <v>0</v>
      </c>
      <c r="R12" s="33" t="e">
        <f>Q12-P12</f>
        <v>#N/A</v>
      </c>
      <c r="S12" s="15"/>
      <c r="T12" s="20"/>
    </row>
    <row r="13" spans="1:20" s="60" customFormat="1" ht="15" customHeight="1">
      <c r="A13" s="20">
        <v>2</v>
      </c>
      <c r="B13" s="126"/>
      <c r="C13" s="126"/>
      <c r="D13" s="26"/>
      <c r="E13" s="79"/>
      <c r="F13" s="27" t="e">
        <f>VLOOKUP($E13,[1]基准价格!A:H,3,0)</f>
        <v>#N/A</v>
      </c>
      <c r="G13" s="27" t="e">
        <f>VLOOKUP($E13,[1]基准价格!A:H,4,0)</f>
        <v>#N/A</v>
      </c>
      <c r="H13" s="27" t="e">
        <f>IF(VLOOKUP($E13,[1]基准价格!A:E,5,0)=0,"",VLOOKUP($E13,[1]基准价格!A:E,5,0))</f>
        <v>#N/A</v>
      </c>
      <c r="I13" s="27" t="e">
        <f>VLOOKUP($E13,[1]基准价格!A:F,6,0)</f>
        <v>#N/A</v>
      </c>
      <c r="J13" s="28" t="e">
        <f>VLOOKUP($E13,[1]基准价格!A:G,7,0)</f>
        <v>#N/A</v>
      </c>
      <c r="K13" s="29"/>
      <c r="L13" s="30"/>
      <c r="M13" s="30"/>
      <c r="N13" s="26"/>
      <c r="O13" s="26"/>
      <c r="P13" s="31" t="e">
        <f>N13*L13*J13</f>
        <v>#N/A</v>
      </c>
      <c r="Q13" s="32">
        <f>K13*M13*O13</f>
        <v>0</v>
      </c>
      <c r="R13" s="33" t="e">
        <f>Q13-P13</f>
        <v>#N/A</v>
      </c>
      <c r="S13" s="15"/>
      <c r="T13" s="20"/>
    </row>
    <row r="14" spans="1:20" s="60" customFormat="1">
      <c r="A14" s="20">
        <v>3</v>
      </c>
      <c r="B14" s="126"/>
      <c r="C14" s="126"/>
      <c r="D14" s="35"/>
      <c r="E14" s="78" t="s">
        <v>41</v>
      </c>
      <c r="F14" s="85"/>
      <c r="G14" s="85"/>
      <c r="H14" s="85"/>
      <c r="I14" s="85"/>
      <c r="J14" s="32"/>
      <c r="K14" s="29"/>
      <c r="L14" s="30"/>
      <c r="M14" s="30"/>
      <c r="N14" s="26"/>
      <c r="O14" s="26"/>
      <c r="P14" s="31">
        <f t="shared" ref="P14:P15" si="0">N14*L14*J14</f>
        <v>0</v>
      </c>
      <c r="Q14" s="32">
        <f t="shared" ref="Q14:Q15" si="1">K14*M14*O14</f>
        <v>0</v>
      </c>
      <c r="R14" s="33">
        <f t="shared" ref="R14:R15" si="2">Q14-P14</f>
        <v>0</v>
      </c>
      <c r="S14" s="15"/>
      <c r="T14" s="20"/>
    </row>
    <row r="15" spans="1:20" s="60" customFormat="1">
      <c r="A15" s="20">
        <v>4</v>
      </c>
      <c r="B15" s="126"/>
      <c r="C15" s="117"/>
      <c r="D15" s="35"/>
      <c r="E15" s="78" t="s">
        <v>41</v>
      </c>
      <c r="F15" s="85"/>
      <c r="G15" s="85"/>
      <c r="H15" s="85"/>
      <c r="I15" s="85"/>
      <c r="J15" s="32"/>
      <c r="K15" s="29"/>
      <c r="L15" s="30"/>
      <c r="M15" s="30"/>
      <c r="N15" s="26"/>
      <c r="O15" s="26"/>
      <c r="P15" s="31">
        <f t="shared" si="0"/>
        <v>0</v>
      </c>
      <c r="Q15" s="32">
        <f t="shared" si="1"/>
        <v>0</v>
      </c>
      <c r="R15" s="33">
        <f t="shared" si="2"/>
        <v>0</v>
      </c>
      <c r="S15" s="15"/>
      <c r="T15" s="20"/>
    </row>
    <row r="16" spans="1:20" s="60" customFormat="1" ht="15" customHeight="1">
      <c r="A16" s="20">
        <v>5</v>
      </c>
      <c r="B16" s="126"/>
      <c r="C16" s="116" t="s">
        <v>931</v>
      </c>
      <c r="D16" s="26"/>
      <c r="E16" s="79"/>
      <c r="F16" s="27" t="e">
        <f>VLOOKUP($E16,[1]基准价格!A:H,3,0)</f>
        <v>#N/A</v>
      </c>
      <c r="G16" s="27" t="e">
        <f>VLOOKUP($E16,[1]基准价格!A:H,4,0)</f>
        <v>#N/A</v>
      </c>
      <c r="H16" s="27" t="e">
        <f>IF(VLOOKUP($E16,[1]基准价格!A:E,5,0)=0,"",VLOOKUP($E16,[1]基准价格!A:E,5,0))</f>
        <v>#N/A</v>
      </c>
      <c r="I16" s="27" t="e">
        <f>VLOOKUP($E16,[1]基准价格!A:F,6,0)</f>
        <v>#N/A</v>
      </c>
      <c r="J16" s="28" t="e">
        <f>VLOOKUP($E16,[1]基准价格!A:G,7,0)</f>
        <v>#N/A</v>
      </c>
      <c r="K16" s="29"/>
      <c r="L16" s="30"/>
      <c r="M16" s="30"/>
      <c r="N16" s="26"/>
      <c r="O16" s="26"/>
      <c r="P16" s="31" t="e">
        <f>N16*L16*J16</f>
        <v>#N/A</v>
      </c>
      <c r="Q16" s="32">
        <f>K16*M16*O16</f>
        <v>0</v>
      </c>
      <c r="R16" s="33" t="e">
        <f t="shared" ref="R16" si="3">Q16-P16</f>
        <v>#N/A</v>
      </c>
      <c r="S16" s="15"/>
      <c r="T16" s="20"/>
    </row>
    <row r="17" spans="1:23" s="60" customFormat="1" ht="15" customHeight="1">
      <c r="A17" s="20">
        <v>6</v>
      </c>
      <c r="B17" s="126"/>
      <c r="C17" s="126"/>
      <c r="D17" s="26"/>
      <c r="E17" s="79"/>
      <c r="F17" s="27" t="e">
        <f>VLOOKUP($E17,[1]基准价格!A:H,3,0)</f>
        <v>#N/A</v>
      </c>
      <c r="G17" s="27" t="e">
        <f>VLOOKUP($E17,[1]基准价格!A:H,4,0)</f>
        <v>#N/A</v>
      </c>
      <c r="H17" s="27" t="e">
        <f>IF(VLOOKUP($E17,[1]基准价格!A:E,5,0)=0,"",VLOOKUP($E17,[1]基准价格!A:E,5,0))</f>
        <v>#N/A</v>
      </c>
      <c r="I17" s="27" t="e">
        <f>VLOOKUP($E17,[1]基准价格!A:F,6,0)</f>
        <v>#N/A</v>
      </c>
      <c r="J17" s="28" t="e">
        <f>VLOOKUP($E17,[1]基准价格!A:G,7,0)</f>
        <v>#N/A</v>
      </c>
      <c r="K17" s="29"/>
      <c r="L17" s="30"/>
      <c r="M17" s="30"/>
      <c r="N17" s="26"/>
      <c r="O17" s="26"/>
      <c r="P17" s="31" t="e">
        <f>N17*L17*J17</f>
        <v>#N/A</v>
      </c>
      <c r="Q17" s="32">
        <f>K17*M17*O17</f>
        <v>0</v>
      </c>
      <c r="R17" s="33" t="e">
        <f t="shared" ref="R17:R19" si="4">Q17-P17</f>
        <v>#N/A</v>
      </c>
      <c r="S17" s="15"/>
      <c r="T17" s="20"/>
    </row>
    <row r="18" spans="1:23" s="60" customFormat="1">
      <c r="A18" s="20">
        <v>7</v>
      </c>
      <c r="B18" s="126"/>
      <c r="C18" s="126"/>
      <c r="D18" s="35"/>
      <c r="E18" s="78" t="s">
        <v>41</v>
      </c>
      <c r="F18" s="85"/>
      <c r="G18" s="85"/>
      <c r="H18" s="85"/>
      <c r="I18" s="85"/>
      <c r="J18" s="32"/>
      <c r="K18" s="29"/>
      <c r="L18" s="30"/>
      <c r="M18" s="30"/>
      <c r="N18" s="26"/>
      <c r="O18" s="26"/>
      <c r="P18" s="31">
        <f t="shared" ref="P18:P19" si="5">N18*L18*J18</f>
        <v>0</v>
      </c>
      <c r="Q18" s="32">
        <f t="shared" ref="Q18:Q19" si="6">K18*M18*O18</f>
        <v>0</v>
      </c>
      <c r="R18" s="33">
        <f t="shared" si="4"/>
        <v>0</v>
      </c>
      <c r="S18" s="15"/>
      <c r="T18" s="20"/>
    </row>
    <row r="19" spans="1:23" s="60" customFormat="1">
      <c r="A19" s="20">
        <v>8</v>
      </c>
      <c r="B19" s="117"/>
      <c r="C19" s="117"/>
      <c r="D19" s="35"/>
      <c r="E19" s="78" t="s">
        <v>41</v>
      </c>
      <c r="F19" s="85"/>
      <c r="G19" s="85"/>
      <c r="H19" s="85"/>
      <c r="I19" s="85"/>
      <c r="J19" s="32"/>
      <c r="K19" s="29"/>
      <c r="L19" s="30"/>
      <c r="M19" s="30"/>
      <c r="N19" s="26"/>
      <c r="O19" s="26"/>
      <c r="P19" s="31">
        <f t="shared" si="5"/>
        <v>0</v>
      </c>
      <c r="Q19" s="32">
        <f t="shared" si="6"/>
        <v>0</v>
      </c>
      <c r="R19" s="33">
        <f t="shared" si="4"/>
        <v>0</v>
      </c>
      <c r="S19" s="15"/>
      <c r="T19" s="20"/>
    </row>
    <row r="20" spans="1:23" s="60" customFormat="1" ht="15" customHeight="1">
      <c r="A20" s="20">
        <v>9</v>
      </c>
      <c r="B20" s="116" t="s">
        <v>730</v>
      </c>
      <c r="C20" s="116" t="s">
        <v>731</v>
      </c>
      <c r="D20" s="26"/>
      <c r="E20" s="79"/>
      <c r="F20" s="27" t="e">
        <f>VLOOKUP($E20,[1]基准价格!A:H,3,0)</f>
        <v>#N/A</v>
      </c>
      <c r="G20" s="27" t="e">
        <f>VLOOKUP($E20,[1]基准价格!A:H,4,0)</f>
        <v>#N/A</v>
      </c>
      <c r="H20" s="27" t="e">
        <f>IF(VLOOKUP($E20,[1]基准价格!A:E,5,0)=0,"",VLOOKUP($E20,[1]基准价格!A:E,5,0))</f>
        <v>#N/A</v>
      </c>
      <c r="I20" s="27" t="e">
        <f>VLOOKUP($E20,[1]基准价格!A:F,6,0)</f>
        <v>#N/A</v>
      </c>
      <c r="J20" s="28" t="e">
        <f>VLOOKUP($E20,[1]基准价格!A:G,7,0)</f>
        <v>#N/A</v>
      </c>
      <c r="K20" s="29"/>
      <c r="L20" s="30"/>
      <c r="M20" s="30"/>
      <c r="N20" s="26"/>
      <c r="O20" s="26"/>
      <c r="P20" s="31" t="e">
        <f>N20*L20*J20</f>
        <v>#N/A</v>
      </c>
      <c r="Q20" s="32">
        <f>K20*M20*O20</f>
        <v>0</v>
      </c>
      <c r="R20" s="33" t="e">
        <f t="shared" ref="R20:R51" si="7">Q20-P20</f>
        <v>#N/A</v>
      </c>
      <c r="S20" s="15"/>
      <c r="T20" s="20"/>
    </row>
    <row r="21" spans="1:23" s="60" customFormat="1">
      <c r="A21" s="20">
        <v>10</v>
      </c>
      <c r="B21" s="117"/>
      <c r="C21" s="117"/>
      <c r="D21" s="35"/>
      <c r="E21" s="78" t="s">
        <v>41</v>
      </c>
      <c r="F21" s="85"/>
      <c r="G21" s="85"/>
      <c r="H21" s="85"/>
      <c r="I21" s="85"/>
      <c r="J21" s="32"/>
      <c r="K21" s="29"/>
      <c r="L21" s="30"/>
      <c r="M21" s="30"/>
      <c r="N21" s="26"/>
      <c r="O21" s="26"/>
      <c r="P21" s="31">
        <f t="shared" ref="P21" si="8">N21*L21*J21</f>
        <v>0</v>
      </c>
      <c r="Q21" s="32">
        <f t="shared" ref="Q21" si="9">K21*M21*O21</f>
        <v>0</v>
      </c>
      <c r="R21" s="33">
        <f t="shared" si="7"/>
        <v>0</v>
      </c>
      <c r="S21" s="15"/>
      <c r="T21" s="20"/>
    </row>
    <row r="22" spans="1:23" s="60" customFormat="1" ht="15" customHeight="1">
      <c r="A22" s="20">
        <v>11</v>
      </c>
      <c r="B22" s="116" t="s">
        <v>733</v>
      </c>
      <c r="C22" s="116" t="s">
        <v>732</v>
      </c>
      <c r="D22" s="26"/>
      <c r="E22" s="79"/>
      <c r="F22" s="27" t="e">
        <f>VLOOKUP($E22,[1]基准价格!A:H,3,0)</f>
        <v>#N/A</v>
      </c>
      <c r="G22" s="27" t="e">
        <f>VLOOKUP($E22,[1]基准价格!A:H,4,0)</f>
        <v>#N/A</v>
      </c>
      <c r="H22" s="27" t="e">
        <f>IF(VLOOKUP($E22,[1]基准价格!A:E,5,0)=0,"",VLOOKUP($E22,[1]基准价格!A:E,5,0))</f>
        <v>#N/A</v>
      </c>
      <c r="I22" s="27" t="e">
        <f>VLOOKUP($E22,[1]基准价格!A:F,6,0)</f>
        <v>#N/A</v>
      </c>
      <c r="J22" s="28" t="e">
        <f>VLOOKUP($E22,[1]基准价格!A:G,7,0)</f>
        <v>#N/A</v>
      </c>
      <c r="K22" s="29"/>
      <c r="L22" s="30"/>
      <c r="M22" s="30"/>
      <c r="N22" s="26"/>
      <c r="O22" s="26"/>
      <c r="P22" s="31" t="e">
        <f>N22*L22*J22</f>
        <v>#N/A</v>
      </c>
      <c r="Q22" s="32">
        <f>K22*M22*O22</f>
        <v>0</v>
      </c>
      <c r="R22" s="33" t="e">
        <f t="shared" ref="R22:R23" si="10">Q22-P22</f>
        <v>#N/A</v>
      </c>
      <c r="S22" s="15"/>
      <c r="T22" s="20"/>
    </row>
    <row r="23" spans="1:23" s="60" customFormat="1">
      <c r="A23" s="20">
        <v>12</v>
      </c>
      <c r="B23" s="117"/>
      <c r="C23" s="117"/>
      <c r="D23" s="35"/>
      <c r="E23" s="78" t="s">
        <v>41</v>
      </c>
      <c r="F23" s="85"/>
      <c r="G23" s="85"/>
      <c r="H23" s="85"/>
      <c r="I23" s="85"/>
      <c r="J23" s="32"/>
      <c r="K23" s="29"/>
      <c r="L23" s="30"/>
      <c r="M23" s="30"/>
      <c r="N23" s="26"/>
      <c r="O23" s="26"/>
      <c r="P23" s="31">
        <f t="shared" ref="P23" si="11">N23*L23*J23</f>
        <v>0</v>
      </c>
      <c r="Q23" s="32">
        <f t="shared" ref="Q23" si="12">K23*M23*O23</f>
        <v>0</v>
      </c>
      <c r="R23" s="33">
        <f t="shared" si="10"/>
        <v>0</v>
      </c>
      <c r="S23" s="15"/>
      <c r="T23" s="20"/>
    </row>
    <row r="24" spans="1:23">
      <c r="A24" s="127" t="s">
        <v>38</v>
      </c>
      <c r="B24" s="128"/>
      <c r="C24" s="128"/>
      <c r="D24" s="128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36"/>
      <c r="P24" s="37" t="e">
        <f>SUM(P12:P23)</f>
        <v>#N/A</v>
      </c>
      <c r="Q24" s="37">
        <f>SUM(Q12:Q23)</f>
        <v>0</v>
      </c>
      <c r="R24" s="33" t="e">
        <f t="shared" si="7"/>
        <v>#N/A</v>
      </c>
      <c r="S24" s="38"/>
      <c r="T24" s="38"/>
    </row>
    <row r="25" spans="1:23">
      <c r="A25" s="122" t="s">
        <v>39</v>
      </c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4"/>
      <c r="S25" s="124"/>
      <c r="T25" s="125"/>
    </row>
    <row r="26" spans="1:23" ht="15" customHeight="1">
      <c r="A26" s="20">
        <v>1</v>
      </c>
      <c r="B26" s="116" t="s">
        <v>729</v>
      </c>
      <c r="C26" s="116" t="s">
        <v>726</v>
      </c>
      <c r="D26" s="26"/>
      <c r="E26" s="79"/>
      <c r="F26" s="27" t="e">
        <f>VLOOKUP($E26,[1]基准价格!A:H,3,0)</f>
        <v>#N/A</v>
      </c>
      <c r="G26" s="27" t="e">
        <f>VLOOKUP($E26,[1]基准价格!A:H,4,0)</f>
        <v>#N/A</v>
      </c>
      <c r="H26" s="27" t="e">
        <f>IF(VLOOKUP($E26,[1]基准价格!A:E,5,0)=0,"",VLOOKUP($E26,[1]基准价格!A:E,5,0))</f>
        <v>#N/A</v>
      </c>
      <c r="I26" s="27" t="e">
        <f>VLOOKUP($E26,[1]基准价格!A:F,6,0)</f>
        <v>#N/A</v>
      </c>
      <c r="J26" s="28" t="e">
        <f>VLOOKUP($E26,[1]基准价格!A:G,7,0)</f>
        <v>#N/A</v>
      </c>
      <c r="K26" s="29"/>
      <c r="L26" s="30"/>
      <c r="M26" s="30"/>
      <c r="N26" s="26"/>
      <c r="O26" s="26"/>
      <c r="P26" s="31" t="e">
        <f t="shared" ref="P26:P38" si="13">N26*L26*J26</f>
        <v>#N/A</v>
      </c>
      <c r="Q26" s="32">
        <f t="shared" ref="Q26:Q38" si="14">K26*M26*O26</f>
        <v>0</v>
      </c>
      <c r="R26" s="33" t="e">
        <f t="shared" si="7"/>
        <v>#N/A</v>
      </c>
      <c r="S26" s="38"/>
      <c r="T26" s="38"/>
    </row>
    <row r="27" spans="1:23">
      <c r="A27" s="20">
        <v>2</v>
      </c>
      <c r="B27" s="126"/>
      <c r="C27" s="117"/>
      <c r="D27" s="35"/>
      <c r="E27" s="78" t="s">
        <v>41</v>
      </c>
      <c r="F27" s="85"/>
      <c r="G27" s="85"/>
      <c r="H27" s="85"/>
      <c r="I27" s="85"/>
      <c r="J27" s="32"/>
      <c r="K27" s="29"/>
      <c r="L27" s="30"/>
      <c r="M27" s="30"/>
      <c r="N27" s="26"/>
      <c r="O27" s="26"/>
      <c r="P27" s="31">
        <f t="shared" si="13"/>
        <v>0</v>
      </c>
      <c r="Q27" s="32">
        <f t="shared" si="14"/>
        <v>0</v>
      </c>
      <c r="R27" s="33">
        <f t="shared" si="7"/>
        <v>0</v>
      </c>
      <c r="S27" s="34"/>
      <c r="T27" s="20"/>
      <c r="W27" s="76"/>
    </row>
    <row r="28" spans="1:23" ht="15" customHeight="1">
      <c r="A28" s="20">
        <v>3</v>
      </c>
      <c r="B28" s="126"/>
      <c r="C28" s="116" t="s">
        <v>727</v>
      </c>
      <c r="D28" s="26"/>
      <c r="E28" s="79"/>
      <c r="F28" s="27" t="e">
        <f>VLOOKUP($E28,[1]基准价格!A:H,3,0)</f>
        <v>#N/A</v>
      </c>
      <c r="G28" s="27" t="e">
        <f>VLOOKUP($E28,[1]基准价格!A:H,4,0)</f>
        <v>#N/A</v>
      </c>
      <c r="H28" s="27" t="e">
        <f>IF(VLOOKUP($E28,[1]基准价格!A:E,5,0)=0,"",VLOOKUP($E28,[1]基准价格!A:E,5,0))</f>
        <v>#N/A</v>
      </c>
      <c r="I28" s="27" t="e">
        <f>VLOOKUP($E28,[1]基准价格!A:F,6,0)</f>
        <v>#N/A</v>
      </c>
      <c r="J28" s="28" t="e">
        <f>VLOOKUP($E28,[1]基准价格!A:G,7,0)</f>
        <v>#N/A</v>
      </c>
      <c r="K28" s="29"/>
      <c r="L28" s="30"/>
      <c r="M28" s="30"/>
      <c r="N28" s="26"/>
      <c r="O28" s="26"/>
      <c r="P28" s="31" t="e">
        <f t="shared" si="13"/>
        <v>#N/A</v>
      </c>
      <c r="Q28" s="32">
        <f t="shared" si="14"/>
        <v>0</v>
      </c>
      <c r="R28" s="33" t="e">
        <f t="shared" si="7"/>
        <v>#N/A</v>
      </c>
      <c r="S28" s="38"/>
      <c r="T28" s="38"/>
    </row>
    <row r="29" spans="1:23">
      <c r="A29" s="20">
        <v>4</v>
      </c>
      <c r="B29" s="126"/>
      <c r="C29" s="117"/>
      <c r="D29" s="35"/>
      <c r="E29" s="78" t="s">
        <v>41</v>
      </c>
      <c r="F29" s="85"/>
      <c r="G29" s="85"/>
      <c r="H29" s="85"/>
      <c r="I29" s="85"/>
      <c r="J29" s="32"/>
      <c r="K29" s="29"/>
      <c r="L29" s="30"/>
      <c r="M29" s="30"/>
      <c r="N29" s="26"/>
      <c r="O29" s="26"/>
      <c r="P29" s="31">
        <f t="shared" si="13"/>
        <v>0</v>
      </c>
      <c r="Q29" s="32">
        <f t="shared" si="14"/>
        <v>0</v>
      </c>
      <c r="R29" s="33">
        <f t="shared" si="7"/>
        <v>0</v>
      </c>
      <c r="S29" s="34"/>
      <c r="T29" s="20"/>
      <c r="W29" s="76"/>
    </row>
    <row r="30" spans="1:23" ht="15" customHeight="1">
      <c r="A30" s="20">
        <v>5</v>
      </c>
      <c r="B30" s="126"/>
      <c r="C30" s="116" t="s">
        <v>728</v>
      </c>
      <c r="D30" s="26"/>
      <c r="E30" s="79"/>
      <c r="F30" s="27" t="e">
        <f>VLOOKUP($E30,[1]基准价格!A:H,3,0)</f>
        <v>#N/A</v>
      </c>
      <c r="G30" s="27" t="e">
        <f>VLOOKUP($E30,[1]基准价格!A:H,4,0)</f>
        <v>#N/A</v>
      </c>
      <c r="H30" s="27" t="e">
        <f>IF(VLOOKUP($E30,[1]基准价格!A:E,5,0)=0,"",VLOOKUP($E30,[1]基准价格!A:E,5,0))</f>
        <v>#N/A</v>
      </c>
      <c r="I30" s="27" t="e">
        <f>VLOOKUP($E30,[1]基准价格!A:F,6,0)</f>
        <v>#N/A</v>
      </c>
      <c r="J30" s="28" t="e">
        <f>VLOOKUP($E30,[1]基准价格!A:G,7,0)</f>
        <v>#N/A</v>
      </c>
      <c r="K30" s="29"/>
      <c r="L30" s="30"/>
      <c r="M30" s="30"/>
      <c r="N30" s="26"/>
      <c r="O30" s="26"/>
      <c r="P30" s="31" t="e">
        <f t="shared" si="13"/>
        <v>#N/A</v>
      </c>
      <c r="Q30" s="32">
        <f t="shared" si="14"/>
        <v>0</v>
      </c>
      <c r="R30" s="33" t="e">
        <f t="shared" ref="R30:R33" si="15">Q30-P30</f>
        <v>#N/A</v>
      </c>
      <c r="S30" s="38"/>
      <c r="T30" s="38"/>
    </row>
    <row r="31" spans="1:23">
      <c r="A31" s="20">
        <v>6</v>
      </c>
      <c r="B31" s="117"/>
      <c r="C31" s="117"/>
      <c r="D31" s="35"/>
      <c r="E31" s="78" t="s">
        <v>41</v>
      </c>
      <c r="F31" s="85"/>
      <c r="G31" s="85"/>
      <c r="H31" s="85"/>
      <c r="I31" s="85"/>
      <c r="J31" s="32"/>
      <c r="K31" s="29"/>
      <c r="L31" s="30"/>
      <c r="M31" s="30"/>
      <c r="N31" s="26"/>
      <c r="O31" s="26"/>
      <c r="P31" s="31">
        <f t="shared" si="13"/>
        <v>0</v>
      </c>
      <c r="Q31" s="32">
        <f t="shared" si="14"/>
        <v>0</v>
      </c>
      <c r="R31" s="33">
        <f t="shared" si="15"/>
        <v>0</v>
      </c>
      <c r="S31" s="34"/>
      <c r="T31" s="20"/>
      <c r="W31" s="76"/>
    </row>
    <row r="32" spans="1:23" ht="15" customHeight="1">
      <c r="A32" s="20">
        <v>7</v>
      </c>
      <c r="B32" s="116" t="s">
        <v>730</v>
      </c>
      <c r="C32" s="116" t="s">
        <v>726</v>
      </c>
      <c r="D32" s="26"/>
      <c r="E32" s="79"/>
      <c r="F32" s="27" t="e">
        <f>VLOOKUP($E32,[1]基准价格!A:H,3,0)</f>
        <v>#N/A</v>
      </c>
      <c r="G32" s="27" t="e">
        <f>VLOOKUP($E32,[1]基准价格!A:H,4,0)</f>
        <v>#N/A</v>
      </c>
      <c r="H32" s="27" t="e">
        <f>IF(VLOOKUP($E32,[1]基准价格!A:E,5,0)=0,"",VLOOKUP($E32,[1]基准价格!A:E,5,0))</f>
        <v>#N/A</v>
      </c>
      <c r="I32" s="27" t="e">
        <f>VLOOKUP($E32,[1]基准价格!A:F,6,0)</f>
        <v>#N/A</v>
      </c>
      <c r="J32" s="28" t="e">
        <f>VLOOKUP($E32,[1]基准价格!A:G,7,0)</f>
        <v>#N/A</v>
      </c>
      <c r="K32" s="29"/>
      <c r="L32" s="30"/>
      <c r="M32" s="30"/>
      <c r="N32" s="26"/>
      <c r="O32" s="26"/>
      <c r="P32" s="31" t="e">
        <f t="shared" si="13"/>
        <v>#N/A</v>
      </c>
      <c r="Q32" s="32">
        <f t="shared" si="14"/>
        <v>0</v>
      </c>
      <c r="R32" s="33" t="e">
        <f t="shared" si="15"/>
        <v>#N/A</v>
      </c>
      <c r="S32" s="38"/>
      <c r="T32" s="38"/>
    </row>
    <row r="33" spans="1:23">
      <c r="A33" s="20">
        <v>8</v>
      </c>
      <c r="B33" s="126"/>
      <c r="C33" s="117"/>
      <c r="D33" s="35"/>
      <c r="E33" s="78" t="s">
        <v>41</v>
      </c>
      <c r="F33" s="85"/>
      <c r="G33" s="85"/>
      <c r="H33" s="85"/>
      <c r="I33" s="85"/>
      <c r="J33" s="32"/>
      <c r="K33" s="29"/>
      <c r="L33" s="30"/>
      <c r="M33" s="30"/>
      <c r="N33" s="26"/>
      <c r="O33" s="26"/>
      <c r="P33" s="31">
        <f t="shared" si="13"/>
        <v>0</v>
      </c>
      <c r="Q33" s="32">
        <f t="shared" si="14"/>
        <v>0</v>
      </c>
      <c r="R33" s="33">
        <f t="shared" si="15"/>
        <v>0</v>
      </c>
      <c r="S33" s="34"/>
      <c r="T33" s="20"/>
      <c r="W33" s="76"/>
    </row>
    <row r="34" spans="1:23" ht="15" customHeight="1">
      <c r="A34" s="20">
        <v>9</v>
      </c>
      <c r="B34" s="126"/>
      <c r="C34" s="116" t="s">
        <v>727</v>
      </c>
      <c r="D34" s="26"/>
      <c r="E34" s="79"/>
      <c r="F34" s="27" t="e">
        <f>VLOOKUP($E34,[1]基准价格!A:H,3,0)</f>
        <v>#N/A</v>
      </c>
      <c r="G34" s="27" t="e">
        <f>VLOOKUP($E34,[1]基准价格!A:H,4,0)</f>
        <v>#N/A</v>
      </c>
      <c r="H34" s="27" t="e">
        <f>IF(VLOOKUP($E34,[1]基准价格!A:E,5,0)=0,"",VLOOKUP($E34,[1]基准价格!A:E,5,0))</f>
        <v>#N/A</v>
      </c>
      <c r="I34" s="27" t="e">
        <f>VLOOKUP($E34,[1]基准价格!A:F,6,0)</f>
        <v>#N/A</v>
      </c>
      <c r="J34" s="28" t="e">
        <f>VLOOKUP($E34,[1]基准价格!A:G,7,0)</f>
        <v>#N/A</v>
      </c>
      <c r="K34" s="29"/>
      <c r="L34" s="30"/>
      <c r="M34" s="30"/>
      <c r="N34" s="26"/>
      <c r="O34" s="26"/>
      <c r="P34" s="31" t="e">
        <f t="shared" si="13"/>
        <v>#N/A</v>
      </c>
      <c r="Q34" s="32">
        <f t="shared" si="14"/>
        <v>0</v>
      </c>
      <c r="R34" s="33" t="e">
        <f t="shared" ref="R34:R37" si="16">Q34-P34</f>
        <v>#N/A</v>
      </c>
      <c r="S34" s="38"/>
      <c r="T34" s="38"/>
    </row>
    <row r="35" spans="1:23">
      <c r="A35" s="20">
        <v>10</v>
      </c>
      <c r="B35" s="126"/>
      <c r="C35" s="117"/>
      <c r="D35" s="35"/>
      <c r="E35" s="78" t="s">
        <v>41</v>
      </c>
      <c r="F35" s="85"/>
      <c r="G35" s="85"/>
      <c r="H35" s="85"/>
      <c r="I35" s="85"/>
      <c r="J35" s="32"/>
      <c r="K35" s="29"/>
      <c r="L35" s="30"/>
      <c r="M35" s="30"/>
      <c r="N35" s="26"/>
      <c r="O35" s="26"/>
      <c r="P35" s="31">
        <f t="shared" si="13"/>
        <v>0</v>
      </c>
      <c r="Q35" s="32">
        <f t="shared" si="14"/>
        <v>0</v>
      </c>
      <c r="R35" s="33">
        <f t="shared" si="16"/>
        <v>0</v>
      </c>
      <c r="S35" s="34"/>
      <c r="T35" s="20"/>
      <c r="W35" s="76"/>
    </row>
    <row r="36" spans="1:23" ht="15" customHeight="1">
      <c r="A36" s="20">
        <v>11</v>
      </c>
      <c r="B36" s="126"/>
      <c r="C36" s="116" t="s">
        <v>726</v>
      </c>
      <c r="D36" s="26"/>
      <c r="E36" s="79"/>
      <c r="F36" s="27" t="e">
        <f>VLOOKUP($E36,[1]基准价格!A:H,3,0)</f>
        <v>#N/A</v>
      </c>
      <c r="G36" s="27" t="e">
        <f>VLOOKUP($E36,[1]基准价格!A:H,4,0)</f>
        <v>#N/A</v>
      </c>
      <c r="H36" s="27" t="e">
        <f>IF(VLOOKUP($E36,[1]基准价格!A:E,5,0)=0,"",VLOOKUP($E36,[1]基准价格!A:E,5,0))</f>
        <v>#N/A</v>
      </c>
      <c r="I36" s="27" t="e">
        <f>VLOOKUP($E36,[1]基准价格!A:F,6,0)</f>
        <v>#N/A</v>
      </c>
      <c r="J36" s="28" t="e">
        <f>VLOOKUP($E36,[1]基准价格!A:G,7,0)</f>
        <v>#N/A</v>
      </c>
      <c r="K36" s="29"/>
      <c r="L36" s="30"/>
      <c r="M36" s="30"/>
      <c r="N36" s="26"/>
      <c r="O36" s="26"/>
      <c r="P36" s="31" t="e">
        <f t="shared" si="13"/>
        <v>#N/A</v>
      </c>
      <c r="Q36" s="32">
        <f t="shared" si="14"/>
        <v>0</v>
      </c>
      <c r="R36" s="33" t="e">
        <f t="shared" si="16"/>
        <v>#N/A</v>
      </c>
      <c r="S36" s="38"/>
      <c r="T36" s="38"/>
    </row>
    <row r="37" spans="1:23">
      <c r="A37" s="20">
        <v>12</v>
      </c>
      <c r="B37" s="117"/>
      <c r="C37" s="117"/>
      <c r="D37" s="35"/>
      <c r="E37" s="78" t="s">
        <v>41</v>
      </c>
      <c r="F37" s="85"/>
      <c r="G37" s="85"/>
      <c r="H37" s="85"/>
      <c r="I37" s="85"/>
      <c r="J37" s="32"/>
      <c r="K37" s="29"/>
      <c r="L37" s="30"/>
      <c r="M37" s="30"/>
      <c r="N37" s="26"/>
      <c r="O37" s="26"/>
      <c r="P37" s="31">
        <f t="shared" si="13"/>
        <v>0</v>
      </c>
      <c r="Q37" s="32">
        <f t="shared" si="14"/>
        <v>0</v>
      </c>
      <c r="R37" s="33">
        <f t="shared" si="16"/>
        <v>0</v>
      </c>
      <c r="S37" s="34"/>
      <c r="T37" s="20"/>
      <c r="W37" s="76"/>
    </row>
    <row r="38" spans="1:23" ht="15" customHeight="1">
      <c r="A38" s="20">
        <v>13</v>
      </c>
      <c r="B38" s="116" t="s">
        <v>732</v>
      </c>
      <c r="C38" s="116" t="s">
        <v>728</v>
      </c>
      <c r="D38" s="26"/>
      <c r="E38" s="79"/>
      <c r="F38" s="27" t="e">
        <f>VLOOKUP($E38,[1]基准价格!A:H,3,0)</f>
        <v>#N/A</v>
      </c>
      <c r="G38" s="27" t="e">
        <f>VLOOKUP($E38,[1]基准价格!A:H,4,0)</f>
        <v>#N/A</v>
      </c>
      <c r="H38" s="27" t="e">
        <f>IF(VLOOKUP($E38,[1]基准价格!A:E,5,0)=0,"",VLOOKUP($E38,[1]基准价格!A:E,5,0))</f>
        <v>#N/A</v>
      </c>
      <c r="I38" s="27" t="e">
        <f>VLOOKUP($E38,[1]基准价格!A:F,6,0)</f>
        <v>#N/A</v>
      </c>
      <c r="J38" s="28" t="e">
        <f>VLOOKUP($E38,[1]基准价格!A:G,7,0)</f>
        <v>#N/A</v>
      </c>
      <c r="K38" s="29"/>
      <c r="L38" s="30"/>
      <c r="M38" s="30"/>
      <c r="N38" s="26"/>
      <c r="O38" s="26"/>
      <c r="P38" s="31" t="e">
        <f t="shared" si="13"/>
        <v>#N/A</v>
      </c>
      <c r="Q38" s="32">
        <f t="shared" si="14"/>
        <v>0</v>
      </c>
      <c r="R38" s="33" t="e">
        <f t="shared" ref="R38" si="17">Q38-P38</f>
        <v>#N/A</v>
      </c>
      <c r="S38" s="38"/>
      <c r="T38" s="38"/>
    </row>
    <row r="39" spans="1:23">
      <c r="A39" s="20">
        <v>14</v>
      </c>
      <c r="B39" s="117"/>
      <c r="C39" s="117"/>
      <c r="D39" s="35"/>
      <c r="E39" s="78" t="s">
        <v>41</v>
      </c>
      <c r="F39" s="85"/>
      <c r="G39" s="85"/>
      <c r="H39" s="85"/>
      <c r="I39" s="85"/>
      <c r="J39" s="32"/>
      <c r="K39" s="29"/>
      <c r="L39" s="30"/>
      <c r="M39" s="30"/>
      <c r="N39" s="26"/>
      <c r="O39" s="26"/>
      <c r="P39" s="31">
        <f t="shared" ref="P39" si="18">N39*L39*J39</f>
        <v>0</v>
      </c>
      <c r="Q39" s="32">
        <f t="shared" ref="Q39" si="19">K39*M39*O39</f>
        <v>0</v>
      </c>
      <c r="R39" s="33">
        <f t="shared" ref="R39" si="20">Q39-P39</f>
        <v>0</v>
      </c>
      <c r="S39" s="34"/>
      <c r="T39" s="20"/>
      <c r="W39" s="76"/>
    </row>
    <row r="40" spans="1:23" ht="14.25" customHeight="1">
      <c r="A40" s="105" t="s">
        <v>38</v>
      </c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7"/>
      <c r="O40" s="39"/>
      <c r="P40" s="37" t="e">
        <f>SUM(P26:P39)</f>
        <v>#N/A</v>
      </c>
      <c r="Q40" s="37">
        <f>SUM(Q26:Q39)</f>
        <v>0</v>
      </c>
      <c r="R40" s="33" t="e">
        <f t="shared" si="7"/>
        <v>#N/A</v>
      </c>
      <c r="S40" s="40"/>
      <c r="T40" s="40"/>
      <c r="W40" s="77"/>
    </row>
    <row r="41" spans="1:23">
      <c r="A41" s="122" t="s">
        <v>406</v>
      </c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4"/>
      <c r="S41" s="124"/>
      <c r="T41" s="125"/>
    </row>
    <row r="42" spans="1:23" s="46" customFormat="1" ht="15" customHeight="1">
      <c r="A42" s="41">
        <v>1</v>
      </c>
      <c r="B42" s="101" t="s">
        <v>729</v>
      </c>
      <c r="C42" s="42"/>
      <c r="D42" s="47"/>
      <c r="E42" s="79"/>
      <c r="F42" s="27" t="e">
        <f>VLOOKUP($E42,[1]基准价格!A:H,3,0)</f>
        <v>#N/A</v>
      </c>
      <c r="G42" s="27" t="e">
        <f>VLOOKUP($E42,[1]基准价格!A:H,4,0)</f>
        <v>#N/A</v>
      </c>
      <c r="H42" s="27" t="e">
        <f>IF(VLOOKUP($E42,[1]基准价格!A:E,5,0)=0,"",VLOOKUP($E42,[1]基准价格!A:E,5,0))</f>
        <v>#N/A</v>
      </c>
      <c r="I42" s="27" t="e">
        <f>VLOOKUP($E42,[1]基准价格!A:F,6,0)</f>
        <v>#N/A</v>
      </c>
      <c r="J42" s="28" t="e">
        <f>VLOOKUP($E42,[1]基准价格!A:G,7,0)</f>
        <v>#N/A</v>
      </c>
      <c r="K42" s="29"/>
      <c r="L42" s="30"/>
      <c r="M42" s="30"/>
      <c r="N42" s="26"/>
      <c r="O42" s="14"/>
      <c r="P42" s="43" t="e">
        <f>N42*L42*J42</f>
        <v>#N/A</v>
      </c>
      <c r="Q42" s="43">
        <f>K42*M42*O42</f>
        <v>0</v>
      </c>
      <c r="R42" s="33" t="e">
        <f t="shared" si="7"/>
        <v>#N/A</v>
      </c>
      <c r="S42" s="44"/>
      <c r="T42" s="45"/>
    </row>
    <row r="43" spans="1:23">
      <c r="A43" s="41">
        <v>2</v>
      </c>
      <c r="B43" s="101"/>
      <c r="C43" s="26"/>
      <c r="D43" s="26"/>
      <c r="E43" s="78" t="s">
        <v>41</v>
      </c>
      <c r="F43" s="85"/>
      <c r="G43" s="85"/>
      <c r="H43" s="85"/>
      <c r="I43" s="85"/>
      <c r="J43" s="32"/>
      <c r="K43" s="29"/>
      <c r="L43" s="30"/>
      <c r="M43" s="30"/>
      <c r="N43" s="26"/>
      <c r="O43" s="26"/>
      <c r="P43" s="43">
        <f t="shared" ref="P43" si="21">N43*L43*J43</f>
        <v>0</v>
      </c>
      <c r="Q43" s="43">
        <f t="shared" ref="Q43" si="22">K43*M43*O43</f>
        <v>0</v>
      </c>
      <c r="R43" s="33">
        <f t="shared" si="7"/>
        <v>0</v>
      </c>
      <c r="S43" s="34"/>
      <c r="T43" s="20"/>
    </row>
    <row r="44" spans="1:23" s="46" customFormat="1" ht="15" customHeight="1">
      <c r="A44" s="41">
        <v>3</v>
      </c>
      <c r="B44" s="101" t="s">
        <v>730</v>
      </c>
      <c r="C44" s="42"/>
      <c r="D44" s="47"/>
      <c r="E44" s="79"/>
      <c r="F44" s="27" t="e">
        <f>VLOOKUP($E44,[1]基准价格!A:H,3,0)</f>
        <v>#N/A</v>
      </c>
      <c r="G44" s="27" t="e">
        <f>VLOOKUP($E44,[1]基准价格!A:H,4,0)</f>
        <v>#N/A</v>
      </c>
      <c r="H44" s="27" t="e">
        <f>IF(VLOOKUP($E44,[1]基准价格!A:E,5,0)=0,"",VLOOKUP($E44,[1]基准价格!A:E,5,0))</f>
        <v>#N/A</v>
      </c>
      <c r="I44" s="27" t="e">
        <f>VLOOKUP($E44,[1]基准价格!A:F,6,0)</f>
        <v>#N/A</v>
      </c>
      <c r="J44" s="28" t="e">
        <f>VLOOKUP($E44,[1]基准价格!A:G,7,0)</f>
        <v>#N/A</v>
      </c>
      <c r="K44" s="29"/>
      <c r="L44" s="30"/>
      <c r="M44" s="30"/>
      <c r="N44" s="26"/>
      <c r="O44" s="14"/>
      <c r="P44" s="43" t="e">
        <f>N44*L44*J44</f>
        <v>#N/A</v>
      </c>
      <c r="Q44" s="43">
        <f t="shared" ref="Q44:Q45" si="23">K44*M44*O44</f>
        <v>0</v>
      </c>
      <c r="R44" s="33" t="e">
        <f t="shared" si="7"/>
        <v>#N/A</v>
      </c>
      <c r="S44" s="44"/>
      <c r="T44" s="45"/>
    </row>
    <row r="45" spans="1:23">
      <c r="A45" s="41">
        <v>4</v>
      </c>
      <c r="B45" s="101"/>
      <c r="C45" s="26"/>
      <c r="D45" s="26"/>
      <c r="E45" s="78" t="s">
        <v>41</v>
      </c>
      <c r="F45" s="85"/>
      <c r="G45" s="85"/>
      <c r="H45" s="85"/>
      <c r="I45" s="85"/>
      <c r="J45" s="32"/>
      <c r="K45" s="29"/>
      <c r="L45" s="30"/>
      <c r="M45" s="30"/>
      <c r="N45" s="26"/>
      <c r="O45" s="26"/>
      <c r="P45" s="43">
        <f t="shared" ref="P45" si="24">N45*L45*J45</f>
        <v>0</v>
      </c>
      <c r="Q45" s="43">
        <f t="shared" si="23"/>
        <v>0</v>
      </c>
      <c r="R45" s="33">
        <f t="shared" si="7"/>
        <v>0</v>
      </c>
      <c r="S45" s="34"/>
      <c r="T45" s="20"/>
    </row>
    <row r="46" spans="1:23" s="46" customFormat="1" ht="15" customHeight="1">
      <c r="A46" s="41">
        <v>5</v>
      </c>
      <c r="B46" s="101" t="s">
        <v>733</v>
      </c>
      <c r="C46" s="42"/>
      <c r="D46" s="47"/>
      <c r="E46" s="79"/>
      <c r="F46" s="27" t="e">
        <f>VLOOKUP($E46,[1]基准价格!A:H,3,0)</f>
        <v>#N/A</v>
      </c>
      <c r="G46" s="27" t="e">
        <f>VLOOKUP($E46,[1]基准价格!A:H,4,0)</f>
        <v>#N/A</v>
      </c>
      <c r="H46" s="27" t="e">
        <f>IF(VLOOKUP($E46,[1]基准价格!A:E,5,0)=0,"",VLOOKUP($E46,[1]基准价格!A:E,5,0))</f>
        <v>#N/A</v>
      </c>
      <c r="I46" s="27" t="e">
        <f>VLOOKUP($E46,[1]基准价格!A:F,6,0)</f>
        <v>#N/A</v>
      </c>
      <c r="J46" s="28" t="e">
        <f>VLOOKUP($E46,[1]基准价格!A:G,7,0)</f>
        <v>#N/A</v>
      </c>
      <c r="K46" s="29"/>
      <c r="L46" s="30"/>
      <c r="M46" s="30"/>
      <c r="N46" s="26"/>
      <c r="O46" s="14"/>
      <c r="P46" s="43" t="e">
        <f>N46*L46*J46</f>
        <v>#N/A</v>
      </c>
      <c r="Q46" s="43">
        <f>K46*M46*O46</f>
        <v>0</v>
      </c>
      <c r="R46" s="33" t="e">
        <f t="shared" ref="R46:R48" si="25">Q46-P46</f>
        <v>#N/A</v>
      </c>
      <c r="S46" s="44"/>
      <c r="T46" s="45"/>
    </row>
    <row r="47" spans="1:23" ht="40.799999999999997" customHeight="1">
      <c r="A47" s="41">
        <v>6</v>
      </c>
      <c r="B47" s="101"/>
      <c r="C47" s="26" t="s">
        <v>980</v>
      </c>
      <c r="D47" s="26" t="s">
        <v>981</v>
      </c>
      <c r="E47" s="78" t="s">
        <v>41</v>
      </c>
      <c r="F47" s="85"/>
      <c r="G47" s="85"/>
      <c r="H47" s="85"/>
      <c r="I47" s="85"/>
      <c r="J47" s="32">
        <v>500</v>
      </c>
      <c r="K47" s="29"/>
      <c r="L47" s="30">
        <v>4</v>
      </c>
      <c r="M47" s="30"/>
      <c r="N47" s="26">
        <v>5</v>
      </c>
      <c r="O47" s="26"/>
      <c r="P47" s="43">
        <f t="shared" ref="P47" si="26">N47*L47*J47</f>
        <v>10000</v>
      </c>
      <c r="Q47" s="43">
        <f t="shared" ref="Q47" si="27">K47*M47*O47</f>
        <v>0</v>
      </c>
      <c r="R47" s="33">
        <f t="shared" si="25"/>
        <v>-10000</v>
      </c>
      <c r="S47" s="34"/>
      <c r="T47" s="20"/>
    </row>
    <row r="48" spans="1:23" s="46" customFormat="1" ht="15" customHeight="1">
      <c r="A48" s="41">
        <v>7</v>
      </c>
      <c r="B48" s="101" t="s">
        <v>732</v>
      </c>
      <c r="C48" s="42"/>
      <c r="D48" s="47"/>
      <c r="E48" s="79"/>
      <c r="F48" s="27" t="e">
        <f>VLOOKUP($E48,[1]基准价格!A:H,3,0)</f>
        <v>#N/A</v>
      </c>
      <c r="G48" s="27" t="e">
        <f>VLOOKUP($E48,[1]基准价格!A:H,4,0)</f>
        <v>#N/A</v>
      </c>
      <c r="H48" s="27" t="e">
        <f>IF(VLOOKUP($E48,[1]基准价格!A:E,5,0)=0,"",VLOOKUP($E48,[1]基准价格!A:E,5,0))</f>
        <v>#N/A</v>
      </c>
      <c r="I48" s="27" t="e">
        <f>VLOOKUP($E48,[1]基准价格!A:F,6,0)</f>
        <v>#N/A</v>
      </c>
      <c r="J48" s="28" t="e">
        <f>VLOOKUP($E48,[1]基准价格!A:G,7,0)</f>
        <v>#N/A</v>
      </c>
      <c r="K48" s="29"/>
      <c r="L48" s="30"/>
      <c r="M48" s="30"/>
      <c r="N48" s="26"/>
      <c r="O48" s="14"/>
      <c r="P48" s="43" t="e">
        <f>N48*L48*J48</f>
        <v>#N/A</v>
      </c>
      <c r="Q48" s="43">
        <f t="shared" ref="Q48" si="28">K48*M48*O48</f>
        <v>0</v>
      </c>
      <c r="R48" s="33" t="e">
        <f t="shared" si="25"/>
        <v>#N/A</v>
      </c>
      <c r="S48" s="44"/>
      <c r="T48" s="45"/>
    </row>
    <row r="49" spans="1:20">
      <c r="A49" s="41">
        <v>8</v>
      </c>
      <c r="B49" s="101"/>
      <c r="C49" s="26"/>
      <c r="D49" s="26"/>
      <c r="E49" s="78" t="s">
        <v>41</v>
      </c>
      <c r="F49" s="85"/>
      <c r="G49" s="85"/>
      <c r="H49" s="85"/>
      <c r="I49" s="85"/>
      <c r="J49" s="32"/>
      <c r="K49" s="29"/>
      <c r="L49" s="30"/>
      <c r="M49" s="30"/>
      <c r="N49" s="26"/>
      <c r="O49" s="26"/>
      <c r="P49" s="43">
        <f t="shared" ref="P49" si="29">N49*L49*J49</f>
        <v>0</v>
      </c>
      <c r="Q49" s="43">
        <f t="shared" ref="Q49" si="30">K49*M49*O49</f>
        <v>0</v>
      </c>
      <c r="R49" s="33">
        <f t="shared" ref="R49" si="31">Q49-P49</f>
        <v>0</v>
      </c>
      <c r="S49" s="34"/>
      <c r="T49" s="20"/>
    </row>
    <row r="50" spans="1:20">
      <c r="A50" s="105" t="s">
        <v>38</v>
      </c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7"/>
      <c r="O50" s="36"/>
      <c r="P50" s="37">
        <f>P47</f>
        <v>10000</v>
      </c>
      <c r="Q50" s="37">
        <f>SUM(Q42:Q49)</f>
        <v>0</v>
      </c>
      <c r="R50" s="33">
        <f t="shared" si="7"/>
        <v>-10000</v>
      </c>
      <c r="S50" s="38"/>
      <c r="T50" s="38"/>
    </row>
    <row r="51" spans="1:20">
      <c r="A51" s="104" t="s">
        <v>40</v>
      </c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48"/>
      <c r="P51" s="32">
        <f>P50</f>
        <v>10000</v>
      </c>
      <c r="Q51" s="32">
        <f>Q24+Q40+Q50</f>
        <v>0</v>
      </c>
      <c r="R51" s="33">
        <f t="shared" si="7"/>
        <v>-10000</v>
      </c>
      <c r="S51" s="38"/>
      <c r="T51" s="38"/>
    </row>
    <row r="52" spans="1:20" ht="20.399999999999999">
      <c r="A52" s="120" t="s">
        <v>929</v>
      </c>
      <c r="B52" s="121"/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18"/>
      <c r="S52" s="118"/>
      <c r="T52" s="118"/>
    </row>
    <row r="53" spans="1:20">
      <c r="A53" s="21" t="s">
        <v>657</v>
      </c>
      <c r="B53" s="21" t="s">
        <v>405</v>
      </c>
      <c r="C53" s="21" t="s">
        <v>19</v>
      </c>
      <c r="D53" s="21" t="s">
        <v>20</v>
      </c>
      <c r="E53" s="49" t="s">
        <v>21</v>
      </c>
      <c r="F53" s="21" t="s">
        <v>22</v>
      </c>
      <c r="G53" s="21" t="s">
        <v>23</v>
      </c>
      <c r="H53" s="21" t="s">
        <v>24</v>
      </c>
      <c r="I53" s="21" t="s">
        <v>25</v>
      </c>
      <c r="J53" s="23" t="s">
        <v>26</v>
      </c>
      <c r="K53" s="24" t="s">
        <v>27</v>
      </c>
      <c r="L53" s="21" t="s">
        <v>28</v>
      </c>
      <c r="M53" s="24" t="s">
        <v>29</v>
      </c>
      <c r="N53" s="21" t="s">
        <v>30</v>
      </c>
      <c r="O53" s="24" t="s">
        <v>31</v>
      </c>
      <c r="P53" s="23" t="s">
        <v>32</v>
      </c>
      <c r="Q53" s="24" t="s">
        <v>33</v>
      </c>
      <c r="R53" s="23" t="s">
        <v>34</v>
      </c>
      <c r="S53" s="23" t="s">
        <v>35</v>
      </c>
      <c r="T53" s="50" t="s">
        <v>36</v>
      </c>
    </row>
    <row r="54" spans="1:20">
      <c r="A54" s="122" t="s">
        <v>710</v>
      </c>
      <c r="B54" s="123"/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4"/>
      <c r="S54" s="124"/>
      <c r="T54" s="125"/>
    </row>
    <row r="55" spans="1:20">
      <c r="A55" s="20">
        <v>1</v>
      </c>
      <c r="B55" s="25"/>
      <c r="C55" s="38" t="s">
        <v>986</v>
      </c>
      <c r="D55" s="100" t="s">
        <v>983</v>
      </c>
      <c r="E55" s="52"/>
      <c r="F55" s="81" t="s">
        <v>930</v>
      </c>
      <c r="G55" s="82" t="s">
        <v>962</v>
      </c>
      <c r="H55" s="25" t="s">
        <v>985</v>
      </c>
      <c r="I55" s="53" t="s">
        <v>963</v>
      </c>
      <c r="J55" s="149">
        <v>2000</v>
      </c>
      <c r="K55" s="38"/>
      <c r="L55" s="26">
        <v>20</v>
      </c>
      <c r="M55" s="26"/>
      <c r="N55" s="26">
        <v>3</v>
      </c>
      <c r="O55" s="26"/>
      <c r="P55" s="43">
        <f t="shared" ref="P55:P65" si="32">N55*L55*J55</f>
        <v>120000</v>
      </c>
      <c r="Q55" s="43">
        <f t="shared" ref="Q55:Q56" si="33">K55*M55*O55</f>
        <v>0</v>
      </c>
      <c r="R55" s="33">
        <f t="shared" ref="R55:R56" si="34">Q55-P55</f>
        <v>-120000</v>
      </c>
      <c r="S55" s="82"/>
      <c r="T55" s="38"/>
    </row>
    <row r="56" spans="1:20">
      <c r="A56" s="20">
        <v>2</v>
      </c>
      <c r="B56" s="25"/>
      <c r="C56" s="38" t="s">
        <v>986</v>
      </c>
      <c r="D56" s="100" t="s">
        <v>983</v>
      </c>
      <c r="E56" s="52"/>
      <c r="F56" s="26" t="s">
        <v>932</v>
      </c>
      <c r="G56" s="26" t="s">
        <v>964</v>
      </c>
      <c r="H56" s="25" t="s">
        <v>987</v>
      </c>
      <c r="I56" s="53" t="s">
        <v>965</v>
      </c>
      <c r="J56" s="149">
        <v>350</v>
      </c>
      <c r="K56" s="38"/>
      <c r="L56" s="26">
        <v>130</v>
      </c>
      <c r="M56" s="26"/>
      <c r="N56" s="26">
        <v>1</v>
      </c>
      <c r="O56" s="26"/>
      <c r="P56" s="43">
        <f t="shared" si="32"/>
        <v>45500</v>
      </c>
      <c r="Q56" s="43">
        <f t="shared" si="33"/>
        <v>0</v>
      </c>
      <c r="R56" s="33">
        <f t="shared" si="34"/>
        <v>-45500</v>
      </c>
      <c r="S56" s="19"/>
      <c r="T56" s="38"/>
    </row>
    <row r="57" spans="1:20" ht="39.6">
      <c r="A57" s="20">
        <v>3</v>
      </c>
      <c r="B57" s="25"/>
      <c r="C57" s="38" t="s">
        <v>986</v>
      </c>
      <c r="D57" s="100" t="s">
        <v>983</v>
      </c>
      <c r="E57" s="52"/>
      <c r="F57" s="26" t="s">
        <v>932</v>
      </c>
      <c r="G57" s="26" t="s">
        <v>966</v>
      </c>
      <c r="H57" s="25" t="s">
        <v>1006</v>
      </c>
      <c r="I57" s="53" t="s">
        <v>967</v>
      </c>
      <c r="J57" s="149">
        <v>30000</v>
      </c>
      <c r="K57" s="38"/>
      <c r="L57" s="26">
        <v>1</v>
      </c>
      <c r="M57" s="26"/>
      <c r="N57" s="26">
        <v>1</v>
      </c>
      <c r="O57" s="26"/>
      <c r="P57" s="43">
        <f t="shared" si="32"/>
        <v>30000</v>
      </c>
      <c r="Q57" s="43">
        <f t="shared" ref="Q57" si="35">K57*M57*O57</f>
        <v>0</v>
      </c>
      <c r="R57" s="33">
        <f t="shared" ref="R57" si="36">Q57-P57</f>
        <v>-30000</v>
      </c>
      <c r="S57" s="19"/>
      <c r="T57" s="38"/>
    </row>
    <row r="58" spans="1:20">
      <c r="A58" s="20">
        <v>4</v>
      </c>
      <c r="B58" s="25"/>
      <c r="C58" s="38" t="s">
        <v>986</v>
      </c>
      <c r="D58" s="100" t="s">
        <v>983</v>
      </c>
      <c r="E58" s="52"/>
      <c r="F58" s="26" t="s">
        <v>932</v>
      </c>
      <c r="G58" s="26" t="s">
        <v>999</v>
      </c>
      <c r="H58" s="25" t="s">
        <v>1000</v>
      </c>
      <c r="I58" s="53" t="s">
        <v>965</v>
      </c>
      <c r="J58" s="149">
        <v>128</v>
      </c>
      <c r="K58" s="38"/>
      <c r="L58" s="26">
        <v>300</v>
      </c>
      <c r="M58" s="26"/>
      <c r="N58" s="26">
        <v>1</v>
      </c>
      <c r="O58" s="26"/>
      <c r="P58" s="43">
        <f t="shared" si="32"/>
        <v>38400</v>
      </c>
      <c r="Q58" s="43"/>
      <c r="R58" s="33"/>
      <c r="S58" s="19"/>
      <c r="T58" s="38"/>
    </row>
    <row r="59" spans="1:20" ht="39.6">
      <c r="A59" s="20">
        <v>5</v>
      </c>
      <c r="B59" s="25"/>
      <c r="C59" s="38" t="s">
        <v>986</v>
      </c>
      <c r="D59" s="100" t="s">
        <v>983</v>
      </c>
      <c r="E59" s="52"/>
      <c r="F59" s="26" t="s">
        <v>932</v>
      </c>
      <c r="G59" s="26" t="s">
        <v>998</v>
      </c>
      <c r="H59" s="25" t="s">
        <v>1001</v>
      </c>
      <c r="I59" s="53" t="s">
        <v>1002</v>
      </c>
      <c r="J59" s="149">
        <v>150000</v>
      </c>
      <c r="K59" s="38"/>
      <c r="L59" s="26">
        <v>1</v>
      </c>
      <c r="M59" s="26"/>
      <c r="N59" s="26">
        <v>1</v>
      </c>
      <c r="O59" s="26"/>
      <c r="P59" s="43">
        <f t="shared" si="32"/>
        <v>150000</v>
      </c>
      <c r="Q59" s="43"/>
      <c r="R59" s="33"/>
      <c r="S59" s="19"/>
      <c r="T59" s="38"/>
    </row>
    <row r="60" spans="1:20" ht="26.4">
      <c r="A60" s="20">
        <v>6</v>
      </c>
      <c r="B60" s="25"/>
      <c r="C60" s="38" t="s">
        <v>986</v>
      </c>
      <c r="D60" s="100" t="s">
        <v>983</v>
      </c>
      <c r="E60" s="52"/>
      <c r="F60" s="26" t="s">
        <v>932</v>
      </c>
      <c r="G60" s="26" t="s">
        <v>972</v>
      </c>
      <c r="H60" s="25" t="s">
        <v>1013</v>
      </c>
      <c r="I60" s="53" t="s">
        <v>965</v>
      </c>
      <c r="J60" s="149">
        <v>100</v>
      </c>
      <c r="K60" s="38"/>
      <c r="L60" s="26">
        <v>30</v>
      </c>
      <c r="M60" s="26"/>
      <c r="N60" s="26">
        <v>4</v>
      </c>
      <c r="O60" s="26"/>
      <c r="P60" s="43">
        <f t="shared" si="32"/>
        <v>12000</v>
      </c>
      <c r="Q60" s="43"/>
      <c r="R60" s="33"/>
      <c r="S60" s="19"/>
      <c r="T60" s="38"/>
    </row>
    <row r="61" spans="1:20" ht="26.4">
      <c r="A61" s="20">
        <v>7</v>
      </c>
      <c r="B61" s="25"/>
      <c r="C61" s="38" t="s">
        <v>986</v>
      </c>
      <c r="D61" s="100" t="s">
        <v>983</v>
      </c>
      <c r="E61" s="52"/>
      <c r="F61" s="26" t="s">
        <v>932</v>
      </c>
      <c r="G61" s="26" t="s">
        <v>973</v>
      </c>
      <c r="H61" s="25" t="s">
        <v>1011</v>
      </c>
      <c r="I61" s="53" t="s">
        <v>965</v>
      </c>
      <c r="J61" s="149">
        <v>100</v>
      </c>
      <c r="K61" s="38"/>
      <c r="L61" s="26">
        <v>4</v>
      </c>
      <c r="M61" s="26"/>
      <c r="N61" s="26">
        <v>5</v>
      </c>
      <c r="O61" s="26"/>
      <c r="P61" s="43">
        <f t="shared" si="32"/>
        <v>2000</v>
      </c>
      <c r="Q61" s="43"/>
      <c r="R61" s="33"/>
      <c r="S61" s="19"/>
      <c r="T61" s="38"/>
    </row>
    <row r="62" spans="1:20" ht="26.4">
      <c r="A62" s="20">
        <v>8</v>
      </c>
      <c r="B62" s="25"/>
      <c r="C62" s="38" t="s">
        <v>986</v>
      </c>
      <c r="D62" s="100" t="s">
        <v>983</v>
      </c>
      <c r="E62" s="52"/>
      <c r="F62" s="26" t="s">
        <v>975</v>
      </c>
      <c r="G62" s="26" t="s">
        <v>974</v>
      </c>
      <c r="H62" s="25" t="s">
        <v>988</v>
      </c>
      <c r="I62" s="53" t="s">
        <v>965</v>
      </c>
      <c r="J62" s="149">
        <v>3000</v>
      </c>
      <c r="K62" s="38"/>
      <c r="L62" s="26">
        <v>4</v>
      </c>
      <c r="M62" s="26"/>
      <c r="N62" s="26">
        <v>1</v>
      </c>
      <c r="O62" s="26"/>
      <c r="P62" s="43">
        <f t="shared" si="32"/>
        <v>12000</v>
      </c>
      <c r="Q62" s="43"/>
      <c r="R62" s="33"/>
      <c r="S62" s="19"/>
      <c r="T62" s="38"/>
    </row>
    <row r="63" spans="1:20" ht="39.6">
      <c r="A63" s="20">
        <v>9</v>
      </c>
      <c r="B63" s="25"/>
      <c r="C63" s="38" t="s">
        <v>986</v>
      </c>
      <c r="D63" s="100" t="s">
        <v>983</v>
      </c>
      <c r="E63" s="52"/>
      <c r="F63" s="26" t="s">
        <v>1003</v>
      </c>
      <c r="G63" s="26" t="s">
        <v>1003</v>
      </c>
      <c r="H63" s="25" t="s">
        <v>1004</v>
      </c>
      <c r="I63" s="53" t="s">
        <v>1005</v>
      </c>
      <c r="J63" s="149">
        <v>5000</v>
      </c>
      <c r="K63" s="38"/>
      <c r="L63" s="26">
        <v>1</v>
      </c>
      <c r="M63" s="26"/>
      <c r="N63" s="26">
        <v>1</v>
      </c>
      <c r="O63" s="26"/>
      <c r="P63" s="43">
        <f t="shared" si="32"/>
        <v>5000</v>
      </c>
      <c r="Q63" s="43"/>
      <c r="R63" s="33"/>
      <c r="S63" s="19"/>
      <c r="T63" s="38"/>
    </row>
    <row r="64" spans="1:20" ht="26.4">
      <c r="A64" s="20">
        <v>10</v>
      </c>
      <c r="B64" s="25"/>
      <c r="C64" s="38" t="s">
        <v>986</v>
      </c>
      <c r="D64" s="100" t="s">
        <v>983</v>
      </c>
      <c r="E64" s="52"/>
      <c r="F64" s="26" t="s">
        <v>977</v>
      </c>
      <c r="G64" s="26" t="s">
        <v>979</v>
      </c>
      <c r="H64" s="25" t="s">
        <v>1010</v>
      </c>
      <c r="I64" s="53" t="s">
        <v>965</v>
      </c>
      <c r="J64" s="149">
        <v>100</v>
      </c>
      <c r="K64" s="38"/>
      <c r="L64" s="26">
        <v>4</v>
      </c>
      <c r="M64" s="26"/>
      <c r="N64" s="26">
        <v>5</v>
      </c>
      <c r="O64" s="26"/>
      <c r="P64" s="43">
        <f t="shared" si="32"/>
        <v>2000</v>
      </c>
      <c r="Q64" s="43"/>
      <c r="R64" s="33"/>
      <c r="S64" s="19"/>
      <c r="T64" s="38"/>
    </row>
    <row r="65" spans="1:20">
      <c r="A65" s="20">
        <v>11</v>
      </c>
      <c r="B65" s="25"/>
      <c r="C65" s="38" t="s">
        <v>986</v>
      </c>
      <c r="D65" s="100" t="s">
        <v>983</v>
      </c>
      <c r="E65" s="52"/>
      <c r="F65" s="26" t="s">
        <v>976</v>
      </c>
      <c r="G65" s="26" t="s">
        <v>978</v>
      </c>
      <c r="H65" s="25" t="s">
        <v>1012</v>
      </c>
      <c r="I65" s="53" t="s">
        <v>963</v>
      </c>
      <c r="J65" s="149">
        <v>500</v>
      </c>
      <c r="K65" s="38"/>
      <c r="L65" s="26">
        <v>2</v>
      </c>
      <c r="M65" s="26"/>
      <c r="N65" s="26">
        <v>4</v>
      </c>
      <c r="O65" s="26"/>
      <c r="P65" s="43">
        <f t="shared" si="32"/>
        <v>4000</v>
      </c>
      <c r="Q65" s="43"/>
      <c r="R65" s="33"/>
      <c r="S65" s="19"/>
      <c r="T65" s="38"/>
    </row>
    <row r="66" spans="1:20">
      <c r="A66" s="119" t="s">
        <v>40</v>
      </c>
      <c r="B66" s="119"/>
      <c r="C66" s="119"/>
      <c r="D66" s="119"/>
      <c r="E66" s="119"/>
      <c r="F66" s="119"/>
      <c r="G66" s="119"/>
      <c r="H66" s="119"/>
      <c r="I66" s="119"/>
      <c r="J66" s="119"/>
      <c r="K66" s="119"/>
      <c r="L66" s="119"/>
      <c r="M66" s="119"/>
      <c r="N66" s="119"/>
      <c r="O66" s="55"/>
      <c r="P66" s="56">
        <f>SUM(P55:P65)</f>
        <v>420900</v>
      </c>
      <c r="Q66" s="56">
        <f>SUM(Q55:Q65)</f>
        <v>0</v>
      </c>
      <c r="R66" s="33">
        <f t="shared" ref="R66" si="37">Q66-P66</f>
        <v>-420900</v>
      </c>
      <c r="S66" s="20"/>
      <c r="T66" s="38"/>
    </row>
    <row r="67" spans="1:20" ht="20.399999999999999">
      <c r="A67" s="120" t="s">
        <v>724</v>
      </c>
      <c r="B67" s="121"/>
      <c r="C67" s="121"/>
      <c r="D67" s="121"/>
      <c r="E67" s="121"/>
      <c r="F67" s="121"/>
      <c r="G67" s="121"/>
      <c r="H67" s="121"/>
      <c r="I67" s="121"/>
      <c r="J67" s="121"/>
      <c r="K67" s="121"/>
      <c r="L67" s="121"/>
      <c r="M67" s="121"/>
      <c r="N67" s="121"/>
      <c r="O67" s="121"/>
      <c r="P67" s="121"/>
      <c r="Q67" s="121"/>
      <c r="R67" s="118"/>
      <c r="S67" s="118"/>
      <c r="T67" s="118"/>
    </row>
    <row r="68" spans="1:20">
      <c r="A68" s="21" t="s">
        <v>657</v>
      </c>
      <c r="B68" s="21" t="s">
        <v>405</v>
      </c>
      <c r="C68" s="21" t="s">
        <v>19</v>
      </c>
      <c r="D68" s="21" t="s">
        <v>20</v>
      </c>
      <c r="E68" s="49" t="s">
        <v>21</v>
      </c>
      <c r="F68" s="21" t="s">
        <v>22</v>
      </c>
      <c r="G68" s="21" t="s">
        <v>23</v>
      </c>
      <c r="H68" s="21" t="s">
        <v>24</v>
      </c>
      <c r="I68" s="21" t="s">
        <v>25</v>
      </c>
      <c r="J68" s="23" t="s">
        <v>26</v>
      </c>
      <c r="K68" s="24" t="s">
        <v>27</v>
      </c>
      <c r="L68" s="21" t="s">
        <v>28</v>
      </c>
      <c r="M68" s="24" t="s">
        <v>29</v>
      </c>
      <c r="N68" s="21" t="s">
        <v>30</v>
      </c>
      <c r="O68" s="24" t="s">
        <v>31</v>
      </c>
      <c r="P68" s="23" t="s">
        <v>32</v>
      </c>
      <c r="Q68" s="24" t="s">
        <v>33</v>
      </c>
      <c r="R68" s="23" t="s">
        <v>34</v>
      </c>
      <c r="S68" s="23" t="s">
        <v>35</v>
      </c>
      <c r="T68" s="50" t="s">
        <v>36</v>
      </c>
    </row>
    <row r="69" spans="1:20">
      <c r="A69" s="122" t="s">
        <v>710</v>
      </c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  <c r="M69" s="123"/>
      <c r="N69" s="123"/>
      <c r="O69" s="123"/>
      <c r="P69" s="123"/>
      <c r="Q69" s="123"/>
      <c r="R69" s="124"/>
      <c r="S69" s="124"/>
      <c r="T69" s="125"/>
    </row>
    <row r="70" spans="1:20">
      <c r="A70" s="20">
        <v>1</v>
      </c>
      <c r="B70" s="25"/>
      <c r="C70" s="38"/>
      <c r="D70" s="51"/>
      <c r="E70" s="52"/>
      <c r="F70" s="26"/>
      <c r="G70" s="26"/>
      <c r="H70" s="25"/>
      <c r="I70" s="53"/>
      <c r="J70" s="54"/>
      <c r="K70" s="38"/>
      <c r="L70" s="26"/>
      <c r="M70" s="26"/>
      <c r="N70" s="26"/>
      <c r="O70" s="26"/>
      <c r="P70" s="43">
        <f t="shared" ref="P70:P71" si="38">N70*L70*J70</f>
        <v>0</v>
      </c>
      <c r="Q70" s="43">
        <f t="shared" ref="Q70:Q71" si="39">K70*M70*O70</f>
        <v>0</v>
      </c>
      <c r="R70" s="33">
        <f t="shared" ref="R70:R72" si="40">Q70-P70</f>
        <v>0</v>
      </c>
      <c r="S70" s="38"/>
      <c r="T70" s="38"/>
    </row>
    <row r="71" spans="1:20">
      <c r="A71" s="20">
        <v>2</v>
      </c>
      <c r="B71" s="25"/>
      <c r="C71" s="38"/>
      <c r="D71" s="51"/>
      <c r="E71" s="52"/>
      <c r="F71" s="26"/>
      <c r="G71" s="26"/>
      <c r="H71" s="25"/>
      <c r="I71" s="53"/>
      <c r="J71" s="54"/>
      <c r="K71" s="38"/>
      <c r="L71" s="26"/>
      <c r="M71" s="26"/>
      <c r="N71" s="26"/>
      <c r="O71" s="26"/>
      <c r="P71" s="43">
        <f t="shared" si="38"/>
        <v>0</v>
      </c>
      <c r="Q71" s="43">
        <f t="shared" si="39"/>
        <v>0</v>
      </c>
      <c r="R71" s="33">
        <f t="shared" si="40"/>
        <v>0</v>
      </c>
      <c r="S71" s="38"/>
      <c r="T71" s="38"/>
    </row>
    <row r="72" spans="1:20">
      <c r="A72" s="119" t="s">
        <v>40</v>
      </c>
      <c r="B72" s="119"/>
      <c r="C72" s="119"/>
      <c r="D72" s="119"/>
      <c r="E72" s="119"/>
      <c r="F72" s="119"/>
      <c r="G72" s="119"/>
      <c r="H72" s="119"/>
      <c r="I72" s="119"/>
      <c r="J72" s="119"/>
      <c r="K72" s="119"/>
      <c r="L72" s="119"/>
      <c r="M72" s="119"/>
      <c r="N72" s="119"/>
      <c r="O72" s="55"/>
      <c r="P72" s="56">
        <f>SUM(P70:P71)</f>
        <v>0</v>
      </c>
      <c r="Q72" s="56">
        <f>SUM(Q70:Q71)</f>
        <v>0</v>
      </c>
      <c r="R72" s="33">
        <f t="shared" si="40"/>
        <v>0</v>
      </c>
      <c r="S72" s="38"/>
      <c r="T72" s="38"/>
    </row>
    <row r="73" spans="1:20" ht="20.399999999999999">
      <c r="A73" s="120" t="s">
        <v>723</v>
      </c>
      <c r="B73" s="121"/>
      <c r="C73" s="121"/>
      <c r="D73" s="121"/>
      <c r="E73" s="121"/>
      <c r="F73" s="121"/>
      <c r="G73" s="121"/>
      <c r="H73" s="121"/>
      <c r="I73" s="121"/>
      <c r="J73" s="121"/>
      <c r="K73" s="121"/>
      <c r="L73" s="121"/>
      <c r="M73" s="121"/>
      <c r="N73" s="121"/>
      <c r="O73" s="121"/>
      <c r="P73" s="121"/>
      <c r="Q73" s="121"/>
      <c r="R73" s="118"/>
      <c r="S73" s="118"/>
      <c r="T73" s="118"/>
    </row>
    <row r="74" spans="1:20">
      <c r="A74" s="21" t="s">
        <v>657</v>
      </c>
      <c r="B74" s="21" t="s">
        <v>405</v>
      </c>
      <c r="C74" s="21" t="s">
        <v>19</v>
      </c>
      <c r="D74" s="21" t="s">
        <v>20</v>
      </c>
      <c r="E74" s="49" t="s">
        <v>21</v>
      </c>
      <c r="F74" s="21" t="s">
        <v>22</v>
      </c>
      <c r="G74" s="21" t="s">
        <v>23</v>
      </c>
      <c r="H74" s="21" t="s">
        <v>24</v>
      </c>
      <c r="I74" s="21" t="s">
        <v>25</v>
      </c>
      <c r="J74" s="23" t="s">
        <v>26</v>
      </c>
      <c r="K74" s="24" t="s">
        <v>27</v>
      </c>
      <c r="L74" s="21" t="s">
        <v>28</v>
      </c>
      <c r="M74" s="24" t="s">
        <v>29</v>
      </c>
      <c r="N74" s="21" t="s">
        <v>30</v>
      </c>
      <c r="O74" s="24" t="s">
        <v>31</v>
      </c>
      <c r="P74" s="23" t="s">
        <v>32</v>
      </c>
      <c r="Q74" s="24" t="s">
        <v>33</v>
      </c>
      <c r="R74" s="23" t="s">
        <v>34</v>
      </c>
      <c r="S74" s="23" t="s">
        <v>35</v>
      </c>
      <c r="T74" s="50" t="s">
        <v>36</v>
      </c>
    </row>
    <row r="75" spans="1:20">
      <c r="A75" s="20">
        <v>1</v>
      </c>
      <c r="B75" s="38"/>
      <c r="C75" s="38"/>
      <c r="D75" s="26"/>
      <c r="E75" s="52"/>
      <c r="F75" s="26"/>
      <c r="G75" s="26"/>
      <c r="H75" s="26"/>
      <c r="I75" s="26"/>
      <c r="J75" s="32"/>
      <c r="K75" s="26"/>
      <c r="L75" s="26"/>
      <c r="M75" s="26"/>
      <c r="N75" s="26"/>
      <c r="O75" s="26"/>
      <c r="P75" s="43">
        <f t="shared" ref="P75:P76" si="41">N75*L75*J75</f>
        <v>0</v>
      </c>
      <c r="Q75" s="43">
        <f t="shared" ref="Q75:Q76" si="42">K75*M75*O75</f>
        <v>0</v>
      </c>
      <c r="R75" s="33">
        <f t="shared" ref="R75:R77" si="43">Q75-P75</f>
        <v>0</v>
      </c>
      <c r="S75" s="38"/>
      <c r="T75" s="38"/>
    </row>
    <row r="76" spans="1:20">
      <c r="A76" s="20">
        <v>2</v>
      </c>
      <c r="B76" s="38"/>
      <c r="C76" s="38"/>
      <c r="D76" s="26"/>
      <c r="E76" s="52"/>
      <c r="F76" s="26"/>
      <c r="G76" s="57"/>
      <c r="H76" s="26"/>
      <c r="I76" s="26"/>
      <c r="J76" s="32"/>
      <c r="K76" s="26"/>
      <c r="L76" s="26"/>
      <c r="M76" s="26"/>
      <c r="N76" s="26"/>
      <c r="O76" s="26"/>
      <c r="P76" s="43">
        <f t="shared" si="41"/>
        <v>0</v>
      </c>
      <c r="Q76" s="43">
        <f t="shared" si="42"/>
        <v>0</v>
      </c>
      <c r="R76" s="33">
        <f t="shared" si="43"/>
        <v>0</v>
      </c>
      <c r="S76" s="58"/>
      <c r="T76" s="38"/>
    </row>
    <row r="77" spans="1:20">
      <c r="A77" s="119" t="s">
        <v>40</v>
      </c>
      <c r="B77" s="119"/>
      <c r="C77" s="119"/>
      <c r="D77" s="119"/>
      <c r="E77" s="119"/>
      <c r="F77" s="119"/>
      <c r="G77" s="119"/>
      <c r="H77" s="119"/>
      <c r="I77" s="119"/>
      <c r="J77" s="119"/>
      <c r="K77" s="119"/>
      <c r="L77" s="119"/>
      <c r="M77" s="119"/>
      <c r="N77" s="119"/>
      <c r="O77" s="55"/>
      <c r="P77" s="56">
        <f>SUM(P75:P76)</f>
        <v>0</v>
      </c>
      <c r="Q77" s="56">
        <f>SUM(Q75:Q76)</f>
        <v>0</v>
      </c>
      <c r="R77" s="33">
        <f t="shared" si="43"/>
        <v>0</v>
      </c>
      <c r="S77" s="38"/>
      <c r="T77" s="38"/>
    </row>
    <row r="78" spans="1:20" ht="20.399999999999999">
      <c r="A78" s="120" t="s">
        <v>722</v>
      </c>
      <c r="B78" s="121"/>
      <c r="C78" s="121"/>
      <c r="D78" s="121"/>
      <c r="E78" s="121"/>
      <c r="F78" s="121"/>
      <c r="G78" s="121"/>
      <c r="H78" s="121"/>
      <c r="I78" s="121"/>
      <c r="J78" s="121"/>
      <c r="K78" s="121"/>
      <c r="L78" s="121"/>
      <c r="M78" s="121"/>
      <c r="N78" s="121"/>
      <c r="O78" s="121"/>
      <c r="P78" s="121"/>
      <c r="Q78" s="121"/>
      <c r="R78" s="118"/>
      <c r="S78" s="118"/>
      <c r="T78" s="118"/>
    </row>
    <row r="79" spans="1:20" s="60" customFormat="1">
      <c r="A79" s="59" t="s">
        <v>18</v>
      </c>
      <c r="B79" s="59" t="s">
        <v>42</v>
      </c>
      <c r="C79" s="59" t="s">
        <v>19</v>
      </c>
      <c r="D79" s="59" t="s">
        <v>43</v>
      </c>
      <c r="E79" s="49" t="s">
        <v>21</v>
      </c>
      <c r="F79" s="59" t="s">
        <v>650</v>
      </c>
      <c r="G79" s="59" t="s">
        <v>651</v>
      </c>
      <c r="H79" s="59" t="s">
        <v>24</v>
      </c>
      <c r="I79" s="21" t="s">
        <v>25</v>
      </c>
      <c r="J79" s="23" t="s">
        <v>26</v>
      </c>
      <c r="K79" s="24" t="s">
        <v>27</v>
      </c>
      <c r="L79" s="21" t="s">
        <v>28</v>
      </c>
      <c r="M79" s="24" t="s">
        <v>29</v>
      </c>
      <c r="N79" s="21" t="s">
        <v>30</v>
      </c>
      <c r="O79" s="24" t="s">
        <v>31</v>
      </c>
      <c r="P79" s="23" t="s">
        <v>32</v>
      </c>
      <c r="Q79" s="24" t="s">
        <v>33</v>
      </c>
      <c r="R79" s="23" t="s">
        <v>34</v>
      </c>
      <c r="S79" s="23" t="s">
        <v>35</v>
      </c>
      <c r="T79" s="50" t="s">
        <v>36</v>
      </c>
    </row>
    <row r="80" spans="1:20">
      <c r="A80" s="122" t="s">
        <v>709</v>
      </c>
      <c r="B80" s="123"/>
      <c r="C80" s="123"/>
      <c r="D80" s="123"/>
      <c r="E80" s="123"/>
      <c r="F80" s="123"/>
      <c r="G80" s="123"/>
      <c r="H80" s="123"/>
      <c r="I80" s="123"/>
      <c r="J80" s="123"/>
      <c r="K80" s="123"/>
      <c r="L80" s="123"/>
      <c r="M80" s="123"/>
      <c r="N80" s="123"/>
      <c r="O80" s="123"/>
      <c r="P80" s="123"/>
      <c r="Q80" s="123"/>
      <c r="R80" s="61"/>
      <c r="S80" s="61"/>
      <c r="T80" s="62"/>
    </row>
    <row r="81" spans="1:20">
      <c r="A81" s="20">
        <v>1</v>
      </c>
      <c r="B81" s="26"/>
      <c r="C81" s="38" t="s">
        <v>986</v>
      </c>
      <c r="D81" s="20" t="s">
        <v>968</v>
      </c>
      <c r="E81" s="52"/>
      <c r="F81" s="100" t="s">
        <v>983</v>
      </c>
      <c r="G81" s="26" t="s">
        <v>989</v>
      </c>
      <c r="H81" s="26" t="s">
        <v>990</v>
      </c>
      <c r="I81" s="26" t="s">
        <v>969</v>
      </c>
      <c r="J81" s="32">
        <v>220000</v>
      </c>
      <c r="K81" s="26"/>
      <c r="L81" s="26">
        <v>1</v>
      </c>
      <c r="M81" s="26"/>
      <c r="N81" s="26">
        <v>2</v>
      </c>
      <c r="O81" s="26"/>
      <c r="P81" s="43">
        <f t="shared" ref="P81:P86" si="44">N81*L81*J81</f>
        <v>440000</v>
      </c>
      <c r="Q81" s="43">
        <f t="shared" ref="Q81:Q86" si="45">K81*M81*O81</f>
        <v>0</v>
      </c>
      <c r="R81" s="33">
        <f t="shared" ref="R81:R87" si="46">Q81-P81</f>
        <v>-440000</v>
      </c>
      <c r="S81" s="38"/>
      <c r="T81" s="38"/>
    </row>
    <row r="82" spans="1:20" ht="14.4" customHeight="1">
      <c r="A82" s="20">
        <v>2</v>
      </c>
      <c r="B82" s="26"/>
      <c r="C82" s="38" t="s">
        <v>986</v>
      </c>
      <c r="D82" s="20" t="s">
        <v>968</v>
      </c>
      <c r="E82" s="52"/>
      <c r="F82" s="100" t="s">
        <v>983</v>
      </c>
      <c r="G82" s="26" t="s">
        <v>989</v>
      </c>
      <c r="H82" s="26" t="s">
        <v>991</v>
      </c>
      <c r="I82" s="26" t="s">
        <v>969</v>
      </c>
      <c r="J82" s="32">
        <v>200000</v>
      </c>
      <c r="K82" s="26"/>
      <c r="L82" s="26">
        <v>1</v>
      </c>
      <c r="M82" s="26"/>
      <c r="N82" s="26">
        <v>1</v>
      </c>
      <c r="O82" s="26"/>
      <c r="P82" s="43">
        <f t="shared" ref="P82:P85" si="47">N82*L82*J82</f>
        <v>200000</v>
      </c>
      <c r="Q82" s="43">
        <f t="shared" ref="Q82" si="48">K82*M82*O82</f>
        <v>0</v>
      </c>
      <c r="R82" s="33">
        <f t="shared" ref="R82" si="49">Q82-P82</f>
        <v>-200000</v>
      </c>
      <c r="S82" s="38"/>
      <c r="T82" s="38"/>
    </row>
    <row r="83" spans="1:20" ht="15" customHeight="1">
      <c r="A83" s="20">
        <v>3</v>
      </c>
      <c r="B83" s="26"/>
      <c r="C83" s="38" t="s">
        <v>986</v>
      </c>
      <c r="D83" s="20" t="s">
        <v>968</v>
      </c>
      <c r="E83" s="52"/>
      <c r="F83" s="100" t="s">
        <v>983</v>
      </c>
      <c r="G83" s="100" t="s">
        <v>994</v>
      </c>
      <c r="H83" s="26" t="s">
        <v>995</v>
      </c>
      <c r="I83" s="26" t="s">
        <v>969</v>
      </c>
      <c r="J83" s="32">
        <v>0</v>
      </c>
      <c r="K83" s="26"/>
      <c r="L83" s="26">
        <v>2</v>
      </c>
      <c r="M83" s="26"/>
      <c r="N83" s="26">
        <v>3</v>
      </c>
      <c r="O83" s="26"/>
      <c r="P83" s="43">
        <f t="shared" si="47"/>
        <v>0</v>
      </c>
      <c r="Q83" s="43"/>
      <c r="R83" s="33"/>
      <c r="S83" s="38"/>
      <c r="T83" s="38"/>
    </row>
    <row r="84" spans="1:20" ht="14.4" customHeight="1">
      <c r="A84" s="20">
        <v>4</v>
      </c>
      <c r="B84" s="26"/>
      <c r="C84" s="38" t="s">
        <v>986</v>
      </c>
      <c r="D84" s="20" t="s">
        <v>968</v>
      </c>
      <c r="E84" s="52"/>
      <c r="F84" s="100" t="s">
        <v>983</v>
      </c>
      <c r="G84" s="100" t="s">
        <v>996</v>
      </c>
      <c r="H84" s="26" t="s">
        <v>995</v>
      </c>
      <c r="I84" s="26" t="s">
        <v>969</v>
      </c>
      <c r="J84" s="32">
        <v>5000</v>
      </c>
      <c r="K84" s="26"/>
      <c r="L84" s="26">
        <v>1</v>
      </c>
      <c r="M84" s="26"/>
      <c r="N84" s="26">
        <v>3</v>
      </c>
      <c r="O84" s="26"/>
      <c r="P84" s="43">
        <f t="shared" si="47"/>
        <v>15000</v>
      </c>
      <c r="Q84" s="43"/>
      <c r="R84" s="33"/>
      <c r="S84" s="38"/>
      <c r="T84" s="38"/>
    </row>
    <row r="85" spans="1:20" ht="14.4" customHeight="1">
      <c r="A85" s="20">
        <v>5</v>
      </c>
      <c r="B85" s="26"/>
      <c r="C85" s="38" t="s">
        <v>986</v>
      </c>
      <c r="D85" s="20" t="s">
        <v>968</v>
      </c>
      <c r="E85" s="52"/>
      <c r="F85" s="100" t="s">
        <v>983</v>
      </c>
      <c r="G85" s="100" t="s">
        <v>992</v>
      </c>
      <c r="H85" s="26" t="s">
        <v>995</v>
      </c>
      <c r="I85" s="26" t="s">
        <v>969</v>
      </c>
      <c r="J85" s="32">
        <v>9000</v>
      </c>
      <c r="K85" s="26"/>
      <c r="L85" s="26">
        <v>2</v>
      </c>
      <c r="M85" s="26"/>
      <c r="N85" s="26">
        <v>3</v>
      </c>
      <c r="O85" s="26"/>
      <c r="P85" s="43">
        <f t="shared" si="47"/>
        <v>54000</v>
      </c>
      <c r="Q85" s="43"/>
      <c r="R85" s="33"/>
      <c r="S85" s="38"/>
      <c r="T85" s="38"/>
    </row>
    <row r="86" spans="1:20">
      <c r="A86" s="20">
        <v>6</v>
      </c>
      <c r="B86" s="26"/>
      <c r="C86" s="38" t="s">
        <v>986</v>
      </c>
      <c r="D86" s="20" t="s">
        <v>968</v>
      </c>
      <c r="E86" s="52"/>
      <c r="F86" s="100" t="s">
        <v>983</v>
      </c>
      <c r="G86" s="100" t="s">
        <v>993</v>
      </c>
      <c r="H86" s="26" t="s">
        <v>997</v>
      </c>
      <c r="I86" s="26" t="s">
        <v>969</v>
      </c>
      <c r="J86" s="32">
        <v>12000</v>
      </c>
      <c r="K86" s="26"/>
      <c r="L86" s="26">
        <v>2</v>
      </c>
      <c r="M86" s="26"/>
      <c r="N86" s="26">
        <v>3</v>
      </c>
      <c r="O86" s="26"/>
      <c r="P86" s="43">
        <f t="shared" si="44"/>
        <v>72000</v>
      </c>
      <c r="Q86" s="43">
        <f t="shared" si="45"/>
        <v>0</v>
      </c>
      <c r="R86" s="33">
        <f t="shared" si="46"/>
        <v>-72000</v>
      </c>
      <c r="S86" s="38"/>
      <c r="T86" s="38"/>
    </row>
    <row r="87" spans="1:20">
      <c r="A87" s="119" t="s">
        <v>40</v>
      </c>
      <c r="B87" s="119"/>
      <c r="C87" s="119"/>
      <c r="D87" s="119"/>
      <c r="E87" s="119"/>
      <c r="F87" s="119"/>
      <c r="G87" s="119"/>
      <c r="H87" s="119"/>
      <c r="I87" s="119"/>
      <c r="J87" s="119"/>
      <c r="K87" s="119"/>
      <c r="L87" s="119"/>
      <c r="M87" s="119"/>
      <c r="N87" s="119"/>
      <c r="O87" s="55"/>
      <c r="P87" s="56">
        <f>SUM(P81:P86)</f>
        <v>781000</v>
      </c>
      <c r="Q87" s="56">
        <f>SUM(Q81:Q86)</f>
        <v>0</v>
      </c>
      <c r="R87" s="33">
        <f t="shared" si="46"/>
        <v>-781000</v>
      </c>
      <c r="S87" s="38"/>
      <c r="T87" s="38"/>
    </row>
    <row r="88" spans="1:20" ht="20.399999999999999">
      <c r="A88" s="120" t="s">
        <v>725</v>
      </c>
      <c r="B88" s="121"/>
      <c r="C88" s="121"/>
      <c r="D88" s="121"/>
      <c r="E88" s="121"/>
      <c r="F88" s="121"/>
      <c r="G88" s="121"/>
      <c r="H88" s="121"/>
      <c r="I88" s="121"/>
      <c r="J88" s="121"/>
      <c r="K88" s="121"/>
      <c r="L88" s="121"/>
      <c r="M88" s="121"/>
      <c r="N88" s="121"/>
      <c r="O88" s="121"/>
      <c r="P88" s="121"/>
      <c r="Q88" s="121"/>
      <c r="R88" s="118"/>
      <c r="S88" s="118"/>
      <c r="T88" s="118"/>
    </row>
    <row r="89" spans="1:20">
      <c r="A89" s="21" t="s">
        <v>657</v>
      </c>
      <c r="B89" s="21" t="s">
        <v>405</v>
      </c>
      <c r="C89" s="21" t="s">
        <v>19</v>
      </c>
      <c r="D89" s="21" t="s">
        <v>20</v>
      </c>
      <c r="E89" s="49" t="s">
        <v>21</v>
      </c>
      <c r="F89" s="21" t="s">
        <v>22</v>
      </c>
      <c r="G89" s="21" t="s">
        <v>23</v>
      </c>
      <c r="H89" s="21" t="s">
        <v>24</v>
      </c>
      <c r="I89" s="21" t="s">
        <v>25</v>
      </c>
      <c r="J89" s="23" t="s">
        <v>26</v>
      </c>
      <c r="K89" s="24" t="s">
        <v>27</v>
      </c>
      <c r="L89" s="21" t="s">
        <v>28</v>
      </c>
      <c r="M89" s="24" t="s">
        <v>29</v>
      </c>
      <c r="N89" s="21" t="s">
        <v>30</v>
      </c>
      <c r="O89" s="24" t="s">
        <v>31</v>
      </c>
      <c r="P89" s="23" t="s">
        <v>32</v>
      </c>
      <c r="Q89" s="24" t="s">
        <v>33</v>
      </c>
      <c r="R89" s="23" t="s">
        <v>34</v>
      </c>
      <c r="S89" s="23" t="s">
        <v>35</v>
      </c>
      <c r="T89" s="50" t="s">
        <v>36</v>
      </c>
    </row>
    <row r="90" spans="1:20">
      <c r="A90" s="122" t="s">
        <v>714</v>
      </c>
      <c r="B90" s="123"/>
      <c r="C90" s="123"/>
      <c r="D90" s="123"/>
      <c r="E90" s="123"/>
      <c r="F90" s="123"/>
      <c r="G90" s="123"/>
      <c r="H90" s="123"/>
      <c r="I90" s="123"/>
      <c r="J90" s="123"/>
      <c r="K90" s="123"/>
      <c r="L90" s="123"/>
      <c r="M90" s="123"/>
      <c r="N90" s="123"/>
      <c r="O90" s="123"/>
      <c r="P90" s="123"/>
      <c r="Q90" s="123"/>
      <c r="R90" s="61"/>
      <c r="S90" s="61"/>
      <c r="T90" s="62"/>
    </row>
    <row r="91" spans="1:20">
      <c r="A91" s="20">
        <v>1</v>
      </c>
      <c r="B91" s="26"/>
      <c r="C91" s="25"/>
      <c r="D91" s="26"/>
      <c r="E91" s="63"/>
      <c r="F91" s="26"/>
      <c r="G91" s="26"/>
      <c r="H91" s="26"/>
      <c r="I91" s="26"/>
      <c r="J91" s="32"/>
      <c r="K91" s="26"/>
      <c r="L91" s="26"/>
      <c r="M91" s="26"/>
      <c r="N91" s="26"/>
      <c r="O91" s="26"/>
      <c r="P91" s="43">
        <f t="shared" ref="P91:P92" si="50">N91*L91*J91</f>
        <v>0</v>
      </c>
      <c r="Q91" s="43">
        <f t="shared" ref="Q91:Q92" si="51">K91*M91*O91</f>
        <v>0</v>
      </c>
      <c r="R91" s="33">
        <f t="shared" ref="R91:R93" si="52">Q91-P91</f>
        <v>0</v>
      </c>
      <c r="S91" s="58"/>
      <c r="T91" s="38"/>
    </row>
    <row r="92" spans="1:20">
      <c r="A92" s="20">
        <v>2</v>
      </c>
      <c r="B92" s="26"/>
      <c r="C92" s="25"/>
      <c r="D92" s="26"/>
      <c r="E92" s="63"/>
      <c r="F92" s="26"/>
      <c r="G92" s="26"/>
      <c r="H92" s="26"/>
      <c r="I92" s="26"/>
      <c r="J92" s="32"/>
      <c r="K92" s="26"/>
      <c r="L92" s="26"/>
      <c r="M92" s="26"/>
      <c r="N92" s="26"/>
      <c r="O92" s="26"/>
      <c r="P92" s="43">
        <f t="shared" si="50"/>
        <v>0</v>
      </c>
      <c r="Q92" s="43">
        <f t="shared" si="51"/>
        <v>0</v>
      </c>
      <c r="R92" s="33">
        <f t="shared" si="52"/>
        <v>0</v>
      </c>
      <c r="S92" s="58"/>
      <c r="T92" s="38"/>
    </row>
    <row r="93" spans="1:20">
      <c r="A93" s="119" t="s">
        <v>40</v>
      </c>
      <c r="B93" s="119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48"/>
      <c r="P93" s="56">
        <f>SUM(P91:P92)</f>
        <v>0</v>
      </c>
      <c r="Q93" s="56">
        <f>SUM(Q91:Q92)</f>
        <v>0</v>
      </c>
      <c r="R93" s="33">
        <f t="shared" si="52"/>
        <v>0</v>
      </c>
      <c r="S93" s="38"/>
      <c r="T93" s="38"/>
    </row>
    <row r="94" spans="1:20">
      <c r="A94" s="108" t="s">
        <v>708</v>
      </c>
      <c r="B94" s="108"/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64">
        <f>P51+P72+P77+P87+P93+P66</f>
        <v>1211900</v>
      </c>
      <c r="Q94" s="64">
        <f>Q51+Q72+Q77+Q87+Q93</f>
        <v>0</v>
      </c>
      <c r="R94" s="65"/>
      <c r="S94" s="66"/>
      <c r="T94" s="66"/>
    </row>
    <row r="95" spans="1:20" s="88" customFormat="1" ht="15.6">
      <c r="A95" s="104" t="s">
        <v>948</v>
      </c>
      <c r="B95" s="104"/>
      <c r="C95" s="104"/>
      <c r="D95" s="104"/>
      <c r="E95" s="104"/>
      <c r="F95" s="104"/>
      <c r="G95" s="104"/>
      <c r="H95" s="104"/>
      <c r="I95" s="104"/>
      <c r="J95" s="104"/>
      <c r="K95" s="104"/>
      <c r="L95" s="104"/>
      <c r="M95" s="104"/>
      <c r="N95" s="104"/>
      <c r="O95" s="68">
        <v>0.05</v>
      </c>
      <c r="P95" s="95">
        <f>(P94-P51)*O95</f>
        <v>60095</v>
      </c>
      <c r="Q95" s="95">
        <f>Q94*O95</f>
        <v>0</v>
      </c>
      <c r="R95" s="86"/>
      <c r="S95" s="87"/>
      <c r="T95" s="87"/>
    </row>
    <row r="96" spans="1:20" s="88" customFormat="1" ht="15.6">
      <c r="A96" s="104" t="s">
        <v>949</v>
      </c>
      <c r="B96" s="104"/>
      <c r="C96" s="104"/>
      <c r="D96" s="104"/>
      <c r="E96" s="104"/>
      <c r="F96" s="104"/>
      <c r="G96" s="104"/>
      <c r="H96" s="104"/>
      <c r="I96" s="104"/>
      <c r="J96" s="104"/>
      <c r="K96" s="104"/>
      <c r="L96" s="104"/>
      <c r="M96" s="104"/>
      <c r="N96" s="104"/>
      <c r="O96" s="68">
        <v>0.1</v>
      </c>
      <c r="P96" s="95"/>
      <c r="Q96" s="95">
        <f>Q95*O96</f>
        <v>0</v>
      </c>
      <c r="R96" s="86"/>
      <c r="S96" s="87"/>
      <c r="T96" s="87"/>
    </row>
    <row r="97" spans="1:20">
      <c r="A97" s="115" t="s">
        <v>720</v>
      </c>
      <c r="B97" s="115"/>
      <c r="C97" s="115"/>
      <c r="D97" s="115"/>
      <c r="E97" s="115"/>
      <c r="F97" s="115"/>
      <c r="G97" s="67" t="s">
        <v>44</v>
      </c>
      <c r="H97" s="104" t="s">
        <v>721</v>
      </c>
      <c r="I97" s="104"/>
      <c r="J97" s="104"/>
      <c r="K97" s="104"/>
      <c r="L97" s="104"/>
      <c r="M97" s="104"/>
      <c r="N97" s="104"/>
      <c r="O97" s="68">
        <v>0.06</v>
      </c>
      <c r="P97" s="32">
        <f>(P94+P95-P87-P55)*O97</f>
        <v>22259.7</v>
      </c>
      <c r="Q97" s="32">
        <f>Q94*O97</f>
        <v>0</v>
      </c>
      <c r="R97" s="33"/>
      <c r="S97" s="38"/>
      <c r="T97" s="38"/>
    </row>
    <row r="98" spans="1:20">
      <c r="A98" s="109" t="s">
        <v>45</v>
      </c>
      <c r="B98" s="110"/>
      <c r="C98" s="110"/>
      <c r="D98" s="110"/>
      <c r="E98" s="110"/>
      <c r="F98" s="110"/>
      <c r="G98" s="110"/>
      <c r="H98" s="110"/>
      <c r="I98" s="110"/>
      <c r="J98" s="110"/>
      <c r="K98" s="110"/>
      <c r="L98" s="110"/>
      <c r="M98" s="110"/>
      <c r="N98" s="110"/>
      <c r="O98" s="111"/>
      <c r="P98" s="32">
        <f>SUM(P94:P97)</f>
        <v>1294254.7</v>
      </c>
      <c r="Q98" s="32">
        <f>SUM(Q94:Q97)</f>
        <v>0</v>
      </c>
      <c r="R98" s="33"/>
      <c r="S98" s="38"/>
      <c r="T98" s="38"/>
    </row>
    <row r="99" spans="1:20">
      <c r="A99" s="112" t="s">
        <v>46</v>
      </c>
      <c r="B99" s="113"/>
      <c r="C99" s="113"/>
      <c r="D99" s="113"/>
      <c r="E99" s="113"/>
      <c r="F99" s="113"/>
      <c r="G99" s="113"/>
      <c r="H99" s="113"/>
      <c r="I99" s="113"/>
      <c r="J99" s="113"/>
      <c r="K99" s="113"/>
      <c r="L99" s="113"/>
      <c r="M99" s="113"/>
      <c r="N99" s="113"/>
      <c r="O99" s="114"/>
      <c r="P99" s="69"/>
      <c r="Q99" s="69"/>
      <c r="R99" s="69"/>
      <c r="S99" s="69"/>
      <c r="T99" s="69"/>
    </row>
    <row r="100" spans="1:20" ht="15" customHeight="1">
      <c r="A100" s="102" t="s">
        <v>41</v>
      </c>
      <c r="B100" s="103"/>
      <c r="C100" s="103"/>
      <c r="D100" s="103"/>
      <c r="E100" s="103"/>
      <c r="F100" s="103"/>
      <c r="G100" s="103"/>
      <c r="H100" s="103"/>
      <c r="I100" s="103"/>
      <c r="J100" s="103"/>
      <c r="K100" s="103"/>
      <c r="L100" s="103"/>
      <c r="M100" s="103"/>
      <c r="N100" s="70" t="s">
        <v>715</v>
      </c>
      <c r="O100" s="80" t="s">
        <v>734</v>
      </c>
      <c r="P100" s="75">
        <f>SUMIF(报价结算清单!$E$12:$E$1004,A100,报价结算清单!$P$12:$P$1004)/P94</f>
        <v>8.2515058998267176E-3</v>
      </c>
      <c r="Q100" s="71" t="e">
        <f>SUMIF(报价结算清单!$E$12:$E$1004,B100,报价结算清单!$Q$12:$Q$1004)/Q94</f>
        <v>#DIV/0!</v>
      </c>
      <c r="R100" s="33"/>
      <c r="S100" s="38"/>
      <c r="T100" s="38"/>
    </row>
    <row r="101" spans="1:20" ht="15" customHeight="1">
      <c r="A101" s="102" t="s">
        <v>933</v>
      </c>
      <c r="B101" s="103"/>
      <c r="C101" s="103"/>
      <c r="D101" s="103"/>
      <c r="E101" s="103"/>
      <c r="F101" s="103"/>
      <c r="G101" s="103"/>
      <c r="H101" s="103"/>
      <c r="I101" s="103"/>
      <c r="J101" s="103"/>
      <c r="K101" s="103"/>
      <c r="L101" s="103"/>
      <c r="M101" s="103"/>
      <c r="N101" s="70" t="s">
        <v>717</v>
      </c>
      <c r="O101" s="80" t="s">
        <v>734</v>
      </c>
      <c r="P101" s="72">
        <f>P66/P94</f>
        <v>0.3473058833237066</v>
      </c>
      <c r="Q101" s="72" t="e">
        <f>Q66/Q94</f>
        <v>#DIV/0!</v>
      </c>
      <c r="R101" s="33"/>
      <c r="S101" s="38"/>
      <c r="T101" s="38"/>
    </row>
    <row r="102" spans="1:20" ht="15" customHeight="1">
      <c r="A102" s="102" t="s">
        <v>736</v>
      </c>
      <c r="B102" s="103"/>
      <c r="C102" s="103"/>
      <c r="D102" s="103"/>
      <c r="E102" s="103"/>
      <c r="F102" s="103"/>
      <c r="G102" s="103"/>
      <c r="H102" s="103"/>
      <c r="I102" s="103"/>
      <c r="J102" s="103"/>
      <c r="K102" s="103"/>
      <c r="L102" s="103"/>
      <c r="M102" s="103"/>
      <c r="N102" s="70" t="s">
        <v>717</v>
      </c>
      <c r="O102" s="80" t="s">
        <v>734</v>
      </c>
      <c r="P102" s="72">
        <f>P72/P94</f>
        <v>0</v>
      </c>
      <c r="Q102" s="72" t="e">
        <f>Q72/Q94</f>
        <v>#DIV/0!</v>
      </c>
      <c r="R102" s="33"/>
      <c r="S102" s="38"/>
      <c r="T102" s="38"/>
    </row>
    <row r="103" spans="1:20" ht="15" customHeight="1">
      <c r="A103" s="102" t="s">
        <v>737</v>
      </c>
      <c r="B103" s="103"/>
      <c r="C103" s="103"/>
      <c r="D103" s="103"/>
      <c r="E103" s="103"/>
      <c r="F103" s="103"/>
      <c r="G103" s="103"/>
      <c r="H103" s="103"/>
      <c r="I103" s="103"/>
      <c r="J103" s="103"/>
      <c r="K103" s="103"/>
      <c r="L103" s="103"/>
      <c r="M103" s="103"/>
      <c r="N103" s="70" t="s">
        <v>717</v>
      </c>
      <c r="O103" s="80" t="s">
        <v>734</v>
      </c>
      <c r="P103" s="72">
        <f>P77/P94</f>
        <v>0</v>
      </c>
      <c r="Q103" s="72" t="e">
        <f>Q77/Q94</f>
        <v>#DIV/0!</v>
      </c>
      <c r="R103" s="33"/>
      <c r="S103" s="38"/>
      <c r="T103" s="38"/>
    </row>
    <row r="104" spans="1:20" ht="15" customHeight="1">
      <c r="A104" s="102" t="s">
        <v>703</v>
      </c>
      <c r="B104" s="103"/>
      <c r="C104" s="103"/>
      <c r="D104" s="103"/>
      <c r="E104" s="103"/>
      <c r="F104" s="103"/>
      <c r="G104" s="103"/>
      <c r="H104" s="103"/>
      <c r="I104" s="103"/>
      <c r="J104" s="103"/>
      <c r="K104" s="103"/>
      <c r="L104" s="103"/>
      <c r="M104" s="103"/>
      <c r="N104" s="70" t="s">
        <v>717</v>
      </c>
      <c r="O104" s="80" t="s">
        <v>734</v>
      </c>
      <c r="P104" s="72">
        <f>P87/P94</f>
        <v>0.6444426107764667</v>
      </c>
      <c r="Q104" s="72" t="e">
        <f>Q87/Q94</f>
        <v>#DIV/0!</v>
      </c>
      <c r="R104" s="33"/>
      <c r="S104" s="38"/>
      <c r="T104" s="38"/>
    </row>
    <row r="105" spans="1:20" ht="15" customHeight="1">
      <c r="A105" s="102" t="s">
        <v>735</v>
      </c>
      <c r="B105" s="103"/>
      <c r="C105" s="103"/>
      <c r="D105" s="103"/>
      <c r="E105" s="103"/>
      <c r="F105" s="103"/>
      <c r="G105" s="103"/>
      <c r="H105" s="103"/>
      <c r="I105" s="103"/>
      <c r="J105" s="103"/>
      <c r="K105" s="103"/>
      <c r="L105" s="103"/>
      <c r="M105" s="103"/>
      <c r="N105" s="70" t="s">
        <v>716</v>
      </c>
      <c r="O105" s="80" t="s">
        <v>734</v>
      </c>
      <c r="P105" s="72">
        <f>P93/P94</f>
        <v>0</v>
      </c>
      <c r="Q105" s="72" t="e">
        <f>Q93/Q94</f>
        <v>#DIV/0!</v>
      </c>
      <c r="R105" s="33"/>
      <c r="S105" s="38"/>
      <c r="T105" s="38"/>
    </row>
  </sheetData>
  <sheetProtection formatCells="0" formatColumns="0" formatRows="0" insertColumns="0" insertRows="0" insertHyperlinks="0" deleteColumns="0" deleteRows="0" sort="0" autoFilter="0" pivotTables="0"/>
  <mergeCells count="90">
    <mergeCell ref="A102:M102"/>
    <mergeCell ref="A103:M103"/>
    <mergeCell ref="A104:M104"/>
    <mergeCell ref="A105:M105"/>
    <mergeCell ref="A95:N95"/>
    <mergeCell ref="A96:N96"/>
    <mergeCell ref="A1:T1"/>
    <mergeCell ref="A2:B2"/>
    <mergeCell ref="C2:G2"/>
    <mergeCell ref="A3:B3"/>
    <mergeCell ref="C3:G3"/>
    <mergeCell ref="I2:R2"/>
    <mergeCell ref="I3:R3"/>
    <mergeCell ref="S2:T3"/>
    <mergeCell ref="A4:B4"/>
    <mergeCell ref="C4:G4"/>
    <mergeCell ref="I4:M4"/>
    <mergeCell ref="A6:B6"/>
    <mergeCell ref="O4:R4"/>
    <mergeCell ref="C6:R6"/>
    <mergeCell ref="A5:B5"/>
    <mergeCell ref="C5:G5"/>
    <mergeCell ref="I5:M5"/>
    <mergeCell ref="O5:R5"/>
    <mergeCell ref="A7:B7"/>
    <mergeCell ref="C7:G7"/>
    <mergeCell ref="I7:M7"/>
    <mergeCell ref="A8:T8"/>
    <mergeCell ref="O7:R7"/>
    <mergeCell ref="R25:T25"/>
    <mergeCell ref="R41:T41"/>
    <mergeCell ref="A9:Q9"/>
    <mergeCell ref="R9:T9"/>
    <mergeCell ref="A11:Q11"/>
    <mergeCell ref="R11:T11"/>
    <mergeCell ref="A24:N24"/>
    <mergeCell ref="A40:N40"/>
    <mergeCell ref="B12:B19"/>
    <mergeCell ref="B20:B21"/>
    <mergeCell ref="B22:B23"/>
    <mergeCell ref="C12:C15"/>
    <mergeCell ref="C16:C19"/>
    <mergeCell ref="C20:C21"/>
    <mergeCell ref="C22:C23"/>
    <mergeCell ref="B26:B31"/>
    <mergeCell ref="A25:Q25"/>
    <mergeCell ref="A41:Q41"/>
    <mergeCell ref="A93:N93"/>
    <mergeCell ref="A88:Q88"/>
    <mergeCell ref="A87:N87"/>
    <mergeCell ref="A67:Q67"/>
    <mergeCell ref="A73:Q73"/>
    <mergeCell ref="A78:Q78"/>
    <mergeCell ref="A80:Q80"/>
    <mergeCell ref="A90:Q90"/>
    <mergeCell ref="C26:C27"/>
    <mergeCell ref="C28:C29"/>
    <mergeCell ref="C30:C31"/>
    <mergeCell ref="B32:B37"/>
    <mergeCell ref="C32:C33"/>
    <mergeCell ref="C34:C35"/>
    <mergeCell ref="R88:T88"/>
    <mergeCell ref="R78:T78"/>
    <mergeCell ref="A77:N77"/>
    <mergeCell ref="R67:T67"/>
    <mergeCell ref="A52:Q52"/>
    <mergeCell ref="R52:T52"/>
    <mergeCell ref="A54:Q54"/>
    <mergeCell ref="R54:T54"/>
    <mergeCell ref="A66:N66"/>
    <mergeCell ref="R73:T73"/>
    <mergeCell ref="A72:N72"/>
    <mergeCell ref="R69:T69"/>
    <mergeCell ref="A69:Q69"/>
    <mergeCell ref="C36:C37"/>
    <mergeCell ref="B38:B39"/>
    <mergeCell ref="C38:C39"/>
    <mergeCell ref="B42:B43"/>
    <mergeCell ref="B44:B45"/>
    <mergeCell ref="B46:B47"/>
    <mergeCell ref="B48:B49"/>
    <mergeCell ref="A101:M101"/>
    <mergeCell ref="A51:N51"/>
    <mergeCell ref="A50:N50"/>
    <mergeCell ref="A94:O94"/>
    <mergeCell ref="H97:N97"/>
    <mergeCell ref="A98:O98"/>
    <mergeCell ref="A99:O99"/>
    <mergeCell ref="A97:F97"/>
    <mergeCell ref="A100:M100"/>
  </mergeCells>
  <phoneticPr fontId="10" type="noConversion"/>
  <dataValidations count="3">
    <dataValidation type="list" allowBlank="1" showInputMessage="1" showErrorMessage="1" sqref="G97" xr:uid="{00000000-0002-0000-0100-000000000000}">
      <formula1>"是,否"</formula1>
    </dataValidation>
    <dataValidation type="list" allowBlank="1" showInputMessage="1" showErrorMessage="1" sqref="O97" xr:uid="{00000000-0002-0000-0100-000001000000}">
      <formula1>"0%,1%,3%,6%"</formula1>
    </dataValidation>
    <dataValidation type="list" allowBlank="1" showInputMessage="1" showErrorMessage="1" sqref="O95:O96" xr:uid="{00000000-0002-0000-0100-000002000000}">
      <formula1>"0%,5%,10%"</formula1>
    </dataValidation>
  </dataValidations>
  <hyperlinks>
    <hyperlink ref="O7" r:id="rId1" xr:uid="{FCEFB970-2606-45FD-B9D8-26540096D736}"/>
    <hyperlink ref="O4" r:id="rId2" xr:uid="{04D9965E-AB95-41B1-AA44-7BC81385DC5F}"/>
    <hyperlink ref="O5" r:id="rId3" xr:uid="{E2EFEEA7-AE00-4BE4-8441-EBD8CD2E9297}"/>
  </hyperlinks>
  <printOptions horizontalCentered="1" verticalCentered="1"/>
  <pageMargins left="1" right="1" top="1" bottom="1" header="0.5" footer="0.5"/>
  <pageSetup paperSize="9" scale="31" orientation="landscape"/>
  <colBreaks count="1" manualBreakCount="1">
    <brk id="16" max="1048575" man="1"/>
  </colBreaks>
  <ignoredErrors>
    <ignoredError sqref="P5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1"/>
  <sheetViews>
    <sheetView zoomScale="125" workbookViewId="0">
      <pane ySplit="1" topLeftCell="A299" activePane="bottomLeft" state="frozen"/>
      <selection pane="bottomLeft" activeCell="E304" sqref="E304"/>
    </sheetView>
  </sheetViews>
  <sheetFormatPr defaultColWidth="11.6640625" defaultRowHeight="13.2"/>
  <cols>
    <col min="1" max="2" width="11" style="12" bestFit="1" customWidth="1"/>
    <col min="3" max="3" width="21.77734375" style="12" bestFit="1" customWidth="1"/>
    <col min="4" max="4" width="22.109375" style="12" bestFit="1" customWidth="1"/>
    <col min="5" max="5" width="28.44140625" style="12" customWidth="1"/>
    <col min="6" max="6" width="9.44140625" style="12" bestFit="1" customWidth="1"/>
    <col min="7" max="16384" width="11.6640625" style="12"/>
  </cols>
  <sheetData>
    <row r="1" spans="1:8" s="7" customFormat="1">
      <c r="A1" s="89" t="s">
        <v>657</v>
      </c>
      <c r="B1" s="89" t="s">
        <v>950</v>
      </c>
      <c r="C1" s="89" t="s">
        <v>925</v>
      </c>
      <c r="D1" s="89" t="s">
        <v>951</v>
      </c>
      <c r="E1" s="89" t="s">
        <v>926</v>
      </c>
      <c r="F1" s="89" t="s">
        <v>927</v>
      </c>
      <c r="G1" s="89" t="s">
        <v>652</v>
      </c>
      <c r="H1" s="90" t="s">
        <v>404</v>
      </c>
    </row>
    <row r="2" spans="1:8" s="10" customFormat="1">
      <c r="A2" s="91"/>
      <c r="B2" s="91"/>
      <c r="C2" s="91"/>
      <c r="D2" s="91"/>
      <c r="E2" s="91"/>
      <c r="F2" s="91"/>
      <c r="G2" s="91"/>
      <c r="H2" s="92"/>
    </row>
    <row r="3" spans="1:8" s="11" customFormat="1" ht="26.4">
      <c r="A3" s="82" t="s">
        <v>718</v>
      </c>
      <c r="B3" s="82" t="s">
        <v>47</v>
      </c>
      <c r="C3" s="82" t="s">
        <v>48</v>
      </c>
      <c r="D3" s="82" t="s">
        <v>49</v>
      </c>
      <c r="E3" s="82" t="s">
        <v>50</v>
      </c>
      <c r="F3" s="96" t="s">
        <v>51</v>
      </c>
      <c r="G3" s="97">
        <v>100</v>
      </c>
      <c r="H3" s="98" t="e">
        <f>SUMIF([2]报价结算清单!$E$12:$E$573,A3,[2]报价结算清单!$P$12:$P$573)</f>
        <v>#VALUE!</v>
      </c>
    </row>
    <row r="4" spans="1:8" s="11" customFormat="1" ht="26.4">
      <c r="A4" s="82" t="s">
        <v>407</v>
      </c>
      <c r="B4" s="82" t="s">
        <v>47</v>
      </c>
      <c r="C4" s="82" t="s">
        <v>739</v>
      </c>
      <c r="D4" s="82" t="s">
        <v>740</v>
      </c>
      <c r="E4" s="82" t="s">
        <v>741</v>
      </c>
      <c r="F4" s="96" t="s">
        <v>51</v>
      </c>
      <c r="G4" s="97">
        <v>240</v>
      </c>
      <c r="H4" s="98" t="e">
        <f>SUMIF([2]报价结算清单!$E$12:$E$573,A4,[2]报价结算清单!$P$12:$P$573)</f>
        <v>#VALUE!</v>
      </c>
    </row>
    <row r="5" spans="1:8" s="11" customFormat="1" ht="26.4">
      <c r="A5" s="82" t="s">
        <v>408</v>
      </c>
      <c r="B5" s="82" t="s">
        <v>47</v>
      </c>
      <c r="C5" s="82" t="s">
        <v>739</v>
      </c>
      <c r="D5" s="82" t="s">
        <v>740</v>
      </c>
      <c r="E5" s="82" t="s">
        <v>742</v>
      </c>
      <c r="F5" s="96" t="s">
        <v>51</v>
      </c>
      <c r="G5" s="97">
        <v>240</v>
      </c>
      <c r="H5" s="98" t="e">
        <f>SUMIF([2]报价结算清单!$E$12:$E$573,A5,[2]报价结算清单!$P$12:$P$573)</f>
        <v>#VALUE!</v>
      </c>
    </row>
    <row r="6" spans="1:8" s="11" customFormat="1" ht="13.8">
      <c r="A6" s="82" t="s">
        <v>409</v>
      </c>
      <c r="B6" s="82" t="s">
        <v>47</v>
      </c>
      <c r="C6" s="82" t="s">
        <v>56</v>
      </c>
      <c r="D6" s="82" t="s">
        <v>57</v>
      </c>
      <c r="E6" s="82" t="s">
        <v>58</v>
      </c>
      <c r="F6" s="96" t="s">
        <v>51</v>
      </c>
      <c r="G6" s="97">
        <v>48</v>
      </c>
      <c r="H6" s="98" t="e">
        <f>SUMIF([2]报价结算清单!$E$12:$E$573,A6,[2]报价结算清单!$P$12:$P$573)</f>
        <v>#VALUE!</v>
      </c>
    </row>
    <row r="7" spans="1:8" s="11" customFormat="1" ht="13.8">
      <c r="A7" s="82" t="s">
        <v>410</v>
      </c>
      <c r="B7" s="82" t="s">
        <v>47</v>
      </c>
      <c r="C7" s="82" t="s">
        <v>56</v>
      </c>
      <c r="D7" s="82" t="s">
        <v>59</v>
      </c>
      <c r="E7" s="82" t="s">
        <v>60</v>
      </c>
      <c r="F7" s="96" t="s">
        <v>51</v>
      </c>
      <c r="G7" s="97">
        <v>60</v>
      </c>
      <c r="H7" s="98" t="e">
        <f>SUMIF([2]报价结算清单!$E$12:$E$573,A7,[2]报价结算清单!$P$12:$P$573)</f>
        <v>#VALUE!</v>
      </c>
    </row>
    <row r="8" spans="1:8" ht="13.8">
      <c r="A8" s="82" t="s">
        <v>411</v>
      </c>
      <c r="B8" s="82" t="s">
        <v>47</v>
      </c>
      <c r="C8" s="82" t="s">
        <v>61</v>
      </c>
      <c r="D8" s="82" t="s">
        <v>62</v>
      </c>
      <c r="E8" s="82" t="s">
        <v>63</v>
      </c>
      <c r="F8" s="96" t="s">
        <v>51</v>
      </c>
      <c r="G8" s="97">
        <v>16</v>
      </c>
      <c r="H8" s="98" t="e">
        <f>SUMIF([2]报价结算清单!$E$12:$E$573,A8,[2]报价结算清单!$P$12:$P$573)</f>
        <v>#VALUE!</v>
      </c>
    </row>
    <row r="9" spans="1:8" ht="13.8">
      <c r="A9" s="82" t="s">
        <v>412</v>
      </c>
      <c r="B9" s="82" t="s">
        <v>47</v>
      </c>
      <c r="C9" s="82" t="s">
        <v>61</v>
      </c>
      <c r="D9" s="82" t="s">
        <v>64</v>
      </c>
      <c r="E9" s="82" t="s">
        <v>65</v>
      </c>
      <c r="F9" s="96" t="s">
        <v>51</v>
      </c>
      <c r="G9" s="97">
        <v>20</v>
      </c>
      <c r="H9" s="98" t="e">
        <f>SUMIF([2]报价结算清单!$E$12:$E$573,A9,[2]报价结算清单!$P$12:$P$573)</f>
        <v>#VALUE!</v>
      </c>
    </row>
    <row r="10" spans="1:8" ht="13.8">
      <c r="A10" s="82" t="s">
        <v>413</v>
      </c>
      <c r="B10" s="82" t="s">
        <v>47</v>
      </c>
      <c r="C10" s="82" t="s">
        <v>66</v>
      </c>
      <c r="D10" s="82" t="s">
        <v>744</v>
      </c>
      <c r="E10" s="82" t="s">
        <v>745</v>
      </c>
      <c r="F10" s="96" t="s">
        <v>51</v>
      </c>
      <c r="G10" s="97">
        <v>100</v>
      </c>
      <c r="H10" s="98" t="e">
        <f>SUMIF([2]报价结算清单!$E$12:$E$573,A10,[2]报价结算清单!$P$12:$P$573)</f>
        <v>#VALUE!</v>
      </c>
    </row>
    <row r="11" spans="1:8" ht="13.8">
      <c r="A11" s="82" t="s">
        <v>414</v>
      </c>
      <c r="B11" s="82" t="s">
        <v>47</v>
      </c>
      <c r="C11" s="82" t="s">
        <v>66</v>
      </c>
      <c r="D11" s="82" t="s">
        <v>744</v>
      </c>
      <c r="E11" s="82" t="s">
        <v>746</v>
      </c>
      <c r="F11" s="96" t="s">
        <v>51</v>
      </c>
      <c r="G11" s="97">
        <v>100</v>
      </c>
      <c r="H11" s="98" t="e">
        <f>SUMIF([2]报价结算清单!$E$12:$E$573,A11,[2]报价结算清单!$P$12:$P$573)</f>
        <v>#VALUE!</v>
      </c>
    </row>
    <row r="12" spans="1:8" ht="13.8">
      <c r="A12" s="82" t="s">
        <v>415</v>
      </c>
      <c r="B12" s="82" t="s">
        <v>47</v>
      </c>
      <c r="C12" s="82" t="s">
        <v>66</v>
      </c>
      <c r="D12" s="82" t="s">
        <v>744</v>
      </c>
      <c r="E12" s="82" t="s">
        <v>747</v>
      </c>
      <c r="F12" s="96" t="s">
        <v>51</v>
      </c>
      <c r="G12" s="99">
        <v>110</v>
      </c>
      <c r="H12" s="98" t="e">
        <f>SUMIF([2]报价结算清单!$E$12:$E$573,A12,[2]报价结算清单!$P$12:$P$573)</f>
        <v>#VALUE!</v>
      </c>
    </row>
    <row r="13" spans="1:8" ht="13.8">
      <c r="A13" s="82" t="s">
        <v>416</v>
      </c>
      <c r="B13" s="82" t="s">
        <v>47</v>
      </c>
      <c r="C13" s="82" t="s">
        <v>66</v>
      </c>
      <c r="D13" s="82" t="s">
        <v>744</v>
      </c>
      <c r="E13" s="82" t="s">
        <v>748</v>
      </c>
      <c r="F13" s="96" t="s">
        <v>51</v>
      </c>
      <c r="G13" s="99">
        <v>120</v>
      </c>
      <c r="H13" s="98" t="e">
        <f>SUMIF([2]报价结算清单!$E$12:$E$573,A13,[2]报价结算清单!$P$12:$P$573)</f>
        <v>#VALUE!</v>
      </c>
    </row>
    <row r="14" spans="1:8" ht="13.8">
      <c r="A14" s="82" t="s">
        <v>417</v>
      </c>
      <c r="B14" s="82" t="s">
        <v>47</v>
      </c>
      <c r="C14" s="82" t="s">
        <v>66</v>
      </c>
      <c r="D14" s="82" t="s">
        <v>744</v>
      </c>
      <c r="E14" s="82" t="s">
        <v>749</v>
      </c>
      <c r="F14" s="96" t="s">
        <v>51</v>
      </c>
      <c r="G14" s="99">
        <v>180</v>
      </c>
      <c r="H14" s="98" t="e">
        <f>SUMIF([2]报价结算清单!$E$12:$E$573,A14,[2]报价结算清单!$P$12:$P$573)</f>
        <v>#VALUE!</v>
      </c>
    </row>
    <row r="15" spans="1:8" ht="13.8">
      <c r="A15" s="82" t="s">
        <v>418</v>
      </c>
      <c r="B15" s="82" t="s">
        <v>47</v>
      </c>
      <c r="C15" s="82" t="s">
        <v>66</v>
      </c>
      <c r="D15" s="82" t="s">
        <v>744</v>
      </c>
      <c r="E15" s="82" t="s">
        <v>750</v>
      </c>
      <c r="F15" s="96" t="s">
        <v>51</v>
      </c>
      <c r="G15" s="99">
        <v>180</v>
      </c>
      <c r="H15" s="98" t="e">
        <f>SUMIF([2]报价结算清单!$E$12:$E$573,A15,[2]报价结算清单!$P$12:$P$573)</f>
        <v>#VALUE!</v>
      </c>
    </row>
    <row r="16" spans="1:8" ht="13.8">
      <c r="A16" s="82" t="s">
        <v>419</v>
      </c>
      <c r="B16" s="82" t="s">
        <v>47</v>
      </c>
      <c r="C16" s="82" t="s">
        <v>66</v>
      </c>
      <c r="D16" s="82" t="s">
        <v>744</v>
      </c>
      <c r="E16" s="82" t="s">
        <v>751</v>
      </c>
      <c r="F16" s="96" t="s">
        <v>51</v>
      </c>
      <c r="G16" s="97">
        <v>220</v>
      </c>
      <c r="H16" s="98" t="e">
        <f>SUMIF([2]报价结算清单!$E$12:$E$573,A16,[2]报价结算清单!$P$12:$P$573)</f>
        <v>#VALUE!</v>
      </c>
    </row>
    <row r="17" spans="1:8" ht="13.8">
      <c r="A17" s="82" t="s">
        <v>420</v>
      </c>
      <c r="B17" s="82" t="s">
        <v>47</v>
      </c>
      <c r="C17" s="82" t="s">
        <v>66</v>
      </c>
      <c r="D17" s="82" t="s">
        <v>744</v>
      </c>
      <c r="E17" s="82" t="s">
        <v>752</v>
      </c>
      <c r="F17" s="96" t="s">
        <v>54</v>
      </c>
      <c r="G17" s="97">
        <v>100</v>
      </c>
      <c r="H17" s="98" t="e">
        <f>SUMIF([2]报价结算清单!$E$12:$E$573,A17,[2]报价结算清单!$P$12:$P$573)</f>
        <v>#VALUE!</v>
      </c>
    </row>
    <row r="18" spans="1:8" ht="13.8">
      <c r="A18" s="82" t="s">
        <v>421</v>
      </c>
      <c r="B18" s="82" t="s">
        <v>47</v>
      </c>
      <c r="C18" s="82" t="s">
        <v>66</v>
      </c>
      <c r="D18" s="82" t="s">
        <v>744</v>
      </c>
      <c r="E18" s="82" t="s">
        <v>753</v>
      </c>
      <c r="F18" s="96" t="s">
        <v>54</v>
      </c>
      <c r="G18" s="97">
        <v>120</v>
      </c>
      <c r="H18" s="98" t="e">
        <f>SUMIF([2]报价结算清单!$E$12:$E$573,A18,[2]报价结算清单!$P$12:$P$573)</f>
        <v>#VALUE!</v>
      </c>
    </row>
    <row r="19" spans="1:8" ht="13.8">
      <c r="A19" s="82" t="s">
        <v>422</v>
      </c>
      <c r="B19" s="82" t="s">
        <v>47</v>
      </c>
      <c r="C19" s="82" t="s">
        <v>66</v>
      </c>
      <c r="D19" s="82" t="s">
        <v>744</v>
      </c>
      <c r="E19" s="82" t="s">
        <v>754</v>
      </c>
      <c r="F19" s="96" t="s">
        <v>54</v>
      </c>
      <c r="G19" s="97">
        <v>120</v>
      </c>
      <c r="H19" s="98" t="e">
        <f>SUMIF([2]报价结算清单!$E$12:$E$573,A19,[2]报价结算清单!$P$12:$P$573)</f>
        <v>#VALUE!</v>
      </c>
    </row>
    <row r="20" spans="1:8" ht="13.8">
      <c r="A20" s="82" t="s">
        <v>423</v>
      </c>
      <c r="B20" s="82" t="s">
        <v>47</v>
      </c>
      <c r="C20" s="82" t="s">
        <v>66</v>
      </c>
      <c r="D20" s="82" t="s">
        <v>744</v>
      </c>
      <c r="E20" s="82" t="s">
        <v>755</v>
      </c>
      <c r="F20" s="96" t="s">
        <v>54</v>
      </c>
      <c r="G20" s="97">
        <v>140</v>
      </c>
      <c r="H20" s="98" t="e">
        <f>SUMIF([2]报价结算清单!$E$12:$E$573,A20,[2]报价结算清单!$P$12:$P$573)</f>
        <v>#VALUE!</v>
      </c>
    </row>
    <row r="21" spans="1:8" ht="13.8">
      <c r="A21" s="82" t="s">
        <v>424</v>
      </c>
      <c r="B21" s="82" t="s">
        <v>47</v>
      </c>
      <c r="C21" s="82" t="s">
        <v>66</v>
      </c>
      <c r="D21" s="82" t="s">
        <v>744</v>
      </c>
      <c r="E21" s="82" t="s">
        <v>756</v>
      </c>
      <c r="F21" s="96" t="s">
        <v>54</v>
      </c>
      <c r="G21" s="97">
        <v>140</v>
      </c>
      <c r="H21" s="98" t="e">
        <f>SUMIF([2]报价结算清单!$E$12:$E$573,A21,[2]报价结算清单!$P$12:$P$573)</f>
        <v>#VALUE!</v>
      </c>
    </row>
    <row r="22" spans="1:8" ht="13.8">
      <c r="A22" s="82" t="s">
        <v>425</v>
      </c>
      <c r="B22" s="82" t="s">
        <v>47</v>
      </c>
      <c r="C22" s="82" t="s">
        <v>67</v>
      </c>
      <c r="D22" s="82" t="s">
        <v>68</v>
      </c>
      <c r="E22" s="82" t="s">
        <v>69</v>
      </c>
      <c r="F22" s="96" t="s">
        <v>70</v>
      </c>
      <c r="G22" s="97">
        <v>130</v>
      </c>
      <c r="H22" s="98" t="e">
        <f>SUMIF([2]报价结算清单!$E$12:$E$573,A22,[2]报价结算清单!$P$12:$P$573)</f>
        <v>#VALUE!</v>
      </c>
    </row>
    <row r="23" spans="1:8" s="11" customFormat="1" ht="13.8">
      <c r="A23" s="82" t="s">
        <v>426</v>
      </c>
      <c r="B23" s="82" t="s">
        <v>47</v>
      </c>
      <c r="C23" s="82" t="s">
        <v>67</v>
      </c>
      <c r="D23" s="82" t="s">
        <v>757</v>
      </c>
      <c r="E23" s="82" t="s">
        <v>758</v>
      </c>
      <c r="F23" s="96" t="s">
        <v>70</v>
      </c>
      <c r="G23" s="99">
        <v>280</v>
      </c>
      <c r="H23" s="98" t="e">
        <f>SUMIF([2]报价结算清单!$E$12:$E$573,A23,[2]报价结算清单!$P$12:$P$573)</f>
        <v>#VALUE!</v>
      </c>
    </row>
    <row r="24" spans="1:8" s="11" customFormat="1" ht="13.8">
      <c r="A24" s="82" t="s">
        <v>427</v>
      </c>
      <c r="B24" s="82" t="s">
        <v>47</v>
      </c>
      <c r="C24" s="82" t="s">
        <v>71</v>
      </c>
      <c r="D24" s="82" t="s">
        <v>71</v>
      </c>
      <c r="E24" s="82" t="s">
        <v>72</v>
      </c>
      <c r="F24" s="96" t="s">
        <v>55</v>
      </c>
      <c r="G24" s="97">
        <v>220</v>
      </c>
      <c r="H24" s="98" t="e">
        <f>SUMIF([2]报价结算清单!$E$12:$E$573,A24,[2]报价结算清单!$P$12:$P$573)</f>
        <v>#VALUE!</v>
      </c>
    </row>
    <row r="25" spans="1:8" s="11" customFormat="1" ht="13.8">
      <c r="A25" s="82" t="s">
        <v>428</v>
      </c>
      <c r="B25" s="82" t="s">
        <v>47</v>
      </c>
      <c r="C25" s="82" t="s">
        <v>73</v>
      </c>
      <c r="D25" s="82" t="s">
        <v>73</v>
      </c>
      <c r="E25" s="82" t="s">
        <v>74</v>
      </c>
      <c r="F25" s="96" t="s">
        <v>55</v>
      </c>
      <c r="G25" s="97">
        <v>50</v>
      </c>
      <c r="H25" s="98" t="e">
        <f>SUMIF([2]报价结算清单!$E$12:$E$573,A25,[2]报价结算清单!$P$12:$P$573)</f>
        <v>#VALUE!</v>
      </c>
    </row>
    <row r="26" spans="1:8" s="11" customFormat="1" ht="13.8">
      <c r="A26" s="82" t="s">
        <v>429</v>
      </c>
      <c r="B26" s="82" t="s">
        <v>47</v>
      </c>
      <c r="C26" s="82" t="s">
        <v>75</v>
      </c>
      <c r="D26" s="82" t="s">
        <v>76</v>
      </c>
      <c r="E26" s="82" t="s">
        <v>77</v>
      </c>
      <c r="F26" s="96" t="s">
        <v>51</v>
      </c>
      <c r="G26" s="97">
        <v>69</v>
      </c>
      <c r="H26" s="98" t="e">
        <f>SUMIF([2]报价结算清单!$E$12:$E$573,A26,[2]报价结算清单!$P$12:$P$573)</f>
        <v>#VALUE!</v>
      </c>
    </row>
    <row r="27" spans="1:8" s="11" customFormat="1" ht="13.8">
      <c r="A27" s="82" t="s">
        <v>430</v>
      </c>
      <c r="B27" s="82" t="s">
        <v>47</v>
      </c>
      <c r="C27" s="82" t="s">
        <v>78</v>
      </c>
      <c r="D27" s="82" t="s">
        <v>79</v>
      </c>
      <c r="E27" s="82" t="s">
        <v>63</v>
      </c>
      <c r="F27" s="96" t="s">
        <v>55</v>
      </c>
      <c r="G27" s="97">
        <v>95</v>
      </c>
      <c r="H27" s="98" t="e">
        <f>SUMIF([2]报价结算清单!$E$12:$E$573,A27,[2]报价结算清单!$P$12:$P$573)</f>
        <v>#VALUE!</v>
      </c>
    </row>
    <row r="28" spans="1:8" s="11" customFormat="1" ht="13.8">
      <c r="A28" s="82" t="s">
        <v>431</v>
      </c>
      <c r="B28" s="82" t="s">
        <v>47</v>
      </c>
      <c r="C28" s="82" t="s">
        <v>78</v>
      </c>
      <c r="D28" s="82" t="s">
        <v>759</v>
      </c>
      <c r="E28" s="82" t="s">
        <v>743</v>
      </c>
      <c r="F28" s="96" t="s">
        <v>51</v>
      </c>
      <c r="G28" s="97">
        <v>300</v>
      </c>
      <c r="H28" s="98" t="e">
        <f>SUMIF([2]报价结算清单!$E$12:$E$573,A28,[2]报价结算清单!$P$12:$P$573)</f>
        <v>#VALUE!</v>
      </c>
    </row>
    <row r="29" spans="1:8" s="11" customFormat="1" ht="13.8">
      <c r="A29" s="82" t="s">
        <v>432</v>
      </c>
      <c r="B29" s="82" t="s">
        <v>47</v>
      </c>
      <c r="C29" s="82" t="s">
        <v>78</v>
      </c>
      <c r="D29" s="82" t="s">
        <v>760</v>
      </c>
      <c r="E29" s="82" t="s">
        <v>743</v>
      </c>
      <c r="F29" s="96" t="s">
        <v>55</v>
      </c>
      <c r="G29" s="97">
        <v>1080</v>
      </c>
      <c r="H29" s="98" t="e">
        <f>SUMIF([2]报价结算清单!$E$12:$E$573,A29,[2]报价结算清单!$P$12:$P$573)</f>
        <v>#VALUE!</v>
      </c>
    </row>
    <row r="30" spans="1:8" s="11" customFormat="1" ht="13.8">
      <c r="A30" s="82" t="s">
        <v>433</v>
      </c>
      <c r="B30" s="82" t="s">
        <v>47</v>
      </c>
      <c r="C30" s="82" t="s">
        <v>78</v>
      </c>
      <c r="D30" s="82" t="s">
        <v>761</v>
      </c>
      <c r="E30" s="82" t="s">
        <v>743</v>
      </c>
      <c r="F30" s="96" t="s">
        <v>55</v>
      </c>
      <c r="G30" s="99">
        <v>770</v>
      </c>
      <c r="H30" s="98" t="e">
        <f>SUMIF([2]报价结算清单!$E$12:$E$573,A30,[2]报价结算清单!$P$12:$P$573)</f>
        <v>#VALUE!</v>
      </c>
    </row>
    <row r="31" spans="1:8" s="11" customFormat="1" ht="26.4">
      <c r="A31" s="82" t="s">
        <v>434</v>
      </c>
      <c r="B31" s="82" t="s">
        <v>47</v>
      </c>
      <c r="C31" s="82" t="s">
        <v>80</v>
      </c>
      <c r="D31" s="82" t="s">
        <v>81</v>
      </c>
      <c r="E31" s="82" t="s">
        <v>82</v>
      </c>
      <c r="F31" s="96" t="s">
        <v>54</v>
      </c>
      <c r="G31" s="99">
        <v>40</v>
      </c>
      <c r="H31" s="98" t="e">
        <f>SUMIF([2]报价结算清单!$E$12:$E$573,A31,[2]报价结算清单!$P$12:$P$573)</f>
        <v>#VALUE!</v>
      </c>
    </row>
    <row r="32" spans="1:8" s="11" customFormat="1" ht="26.4">
      <c r="A32" s="82" t="s">
        <v>435</v>
      </c>
      <c r="B32" s="82" t="s">
        <v>47</v>
      </c>
      <c r="C32" s="82" t="s">
        <v>80</v>
      </c>
      <c r="D32" s="82" t="s">
        <v>83</v>
      </c>
      <c r="E32" s="82" t="s">
        <v>84</v>
      </c>
      <c r="F32" s="96" t="s">
        <v>54</v>
      </c>
      <c r="G32" s="99">
        <v>60</v>
      </c>
      <c r="H32" s="98" t="e">
        <f>SUMIF([2]报价结算清单!$E$12:$E$573,A32,[2]报价结算清单!$P$12:$P$573)</f>
        <v>#VALUE!</v>
      </c>
    </row>
    <row r="33" spans="1:8" s="11" customFormat="1" ht="13.8">
      <c r="A33" s="82" t="s">
        <v>436</v>
      </c>
      <c r="B33" s="82" t="s">
        <v>47</v>
      </c>
      <c r="C33" s="82" t="s">
        <v>80</v>
      </c>
      <c r="D33" s="82" t="s">
        <v>762</v>
      </c>
      <c r="E33" s="82" t="s">
        <v>85</v>
      </c>
      <c r="F33" s="96" t="s">
        <v>54</v>
      </c>
      <c r="G33" s="97">
        <v>90</v>
      </c>
      <c r="H33" s="98" t="e">
        <f>SUMIF([2]报价结算清单!$E$12:$E$573,A33,[2]报价结算清单!$P$12:$P$573)</f>
        <v>#VALUE!</v>
      </c>
    </row>
    <row r="34" spans="1:8" s="11" customFormat="1" ht="26.4">
      <c r="A34" s="82" t="s">
        <v>437</v>
      </c>
      <c r="B34" s="82" t="s">
        <v>47</v>
      </c>
      <c r="C34" s="82" t="s">
        <v>87</v>
      </c>
      <c r="D34" s="82" t="s">
        <v>88</v>
      </c>
      <c r="E34" s="82" t="s">
        <v>89</v>
      </c>
      <c r="F34" s="96" t="s">
        <v>51</v>
      </c>
      <c r="G34" s="97">
        <v>460</v>
      </c>
      <c r="H34" s="98" t="e">
        <f>SUMIF([2]报价结算清单!$E$12:$E$573,A34,[2]报价结算清单!$P$12:$P$573)</f>
        <v>#VALUE!</v>
      </c>
    </row>
    <row r="35" spans="1:8" s="11" customFormat="1" ht="26.4">
      <c r="A35" s="82" t="s">
        <v>438</v>
      </c>
      <c r="B35" s="82" t="s">
        <v>47</v>
      </c>
      <c r="C35" s="82" t="s">
        <v>87</v>
      </c>
      <c r="D35" s="82" t="s">
        <v>90</v>
      </c>
      <c r="E35" s="82" t="s">
        <v>91</v>
      </c>
      <c r="F35" s="96" t="s">
        <v>51</v>
      </c>
      <c r="G35" s="97">
        <v>570</v>
      </c>
      <c r="H35" s="98" t="e">
        <f>SUMIF([2]报价结算清单!$E$12:$E$573,A35,[2]报价结算清单!$P$12:$P$573)</f>
        <v>#VALUE!</v>
      </c>
    </row>
    <row r="36" spans="1:8" s="11" customFormat="1" ht="26.4">
      <c r="A36" s="82" t="s">
        <v>439</v>
      </c>
      <c r="B36" s="82" t="s">
        <v>47</v>
      </c>
      <c r="C36" s="82" t="s">
        <v>87</v>
      </c>
      <c r="D36" s="82" t="s">
        <v>92</v>
      </c>
      <c r="E36" s="82" t="s">
        <v>93</v>
      </c>
      <c r="F36" s="96" t="s">
        <v>51</v>
      </c>
      <c r="G36" s="97">
        <v>600</v>
      </c>
      <c r="H36" s="98" t="e">
        <f>SUMIF([2]报价结算清单!$E$12:$E$573,A36,[2]报价结算清单!$P$12:$P$573)</f>
        <v>#VALUE!</v>
      </c>
    </row>
    <row r="37" spans="1:8" s="11" customFormat="1" ht="13.8">
      <c r="A37" s="82" t="s">
        <v>440</v>
      </c>
      <c r="B37" s="82" t="s">
        <v>47</v>
      </c>
      <c r="C37" s="82" t="s">
        <v>87</v>
      </c>
      <c r="D37" s="82" t="s">
        <v>94</v>
      </c>
      <c r="E37" s="82" t="s">
        <v>95</v>
      </c>
      <c r="F37" s="96" t="s">
        <v>51</v>
      </c>
      <c r="G37" s="97">
        <v>570</v>
      </c>
      <c r="H37" s="98" t="e">
        <f>SUMIF([2]报价结算清单!$E$12:$E$573,A37,[2]报价结算清单!$P$12:$P$573)</f>
        <v>#VALUE!</v>
      </c>
    </row>
    <row r="38" spans="1:8" s="11" customFormat="1" ht="26.4">
      <c r="A38" s="82" t="s">
        <v>441</v>
      </c>
      <c r="B38" s="82" t="s">
        <v>47</v>
      </c>
      <c r="C38" s="82" t="s">
        <v>96</v>
      </c>
      <c r="D38" s="82" t="s">
        <v>97</v>
      </c>
      <c r="E38" s="82" t="s">
        <v>98</v>
      </c>
      <c r="F38" s="96" t="s">
        <v>55</v>
      </c>
      <c r="G38" s="97">
        <v>600</v>
      </c>
      <c r="H38" s="98" t="e">
        <f>SUMIF([2]报价结算清单!$E$12:$E$573,A38,[2]报价结算清单!$P$12:$P$573)</f>
        <v>#VALUE!</v>
      </c>
    </row>
    <row r="39" spans="1:8" s="11" customFormat="1" ht="26.4">
      <c r="A39" s="82" t="s">
        <v>442</v>
      </c>
      <c r="B39" s="82" t="s">
        <v>47</v>
      </c>
      <c r="C39" s="82" t="s">
        <v>96</v>
      </c>
      <c r="D39" s="82" t="s">
        <v>99</v>
      </c>
      <c r="E39" s="82" t="s">
        <v>100</v>
      </c>
      <c r="F39" s="96" t="s">
        <v>55</v>
      </c>
      <c r="G39" s="97">
        <v>650</v>
      </c>
      <c r="H39" s="98" t="e">
        <f>SUMIF([2]报价结算清单!$E$12:$E$573,A39,[2]报价结算清单!$P$12:$P$573)</f>
        <v>#VALUE!</v>
      </c>
    </row>
    <row r="40" spans="1:8" s="11" customFormat="1" ht="26.4">
      <c r="A40" s="82" t="s">
        <v>443</v>
      </c>
      <c r="B40" s="82" t="s">
        <v>47</v>
      </c>
      <c r="C40" s="82" t="s">
        <v>96</v>
      </c>
      <c r="D40" s="82" t="s">
        <v>101</v>
      </c>
      <c r="E40" s="82" t="s">
        <v>100</v>
      </c>
      <c r="F40" s="96" t="s">
        <v>55</v>
      </c>
      <c r="G40" s="97">
        <v>800</v>
      </c>
      <c r="H40" s="98" t="e">
        <f>SUMIF([2]报价结算清单!$E$12:$E$573,A40,[2]报价结算清单!$P$12:$P$573)</f>
        <v>#VALUE!</v>
      </c>
    </row>
    <row r="41" spans="1:8" s="11" customFormat="1" ht="13.8">
      <c r="A41" s="82" t="s">
        <v>444</v>
      </c>
      <c r="B41" s="82" t="s">
        <v>47</v>
      </c>
      <c r="C41" s="82" t="s">
        <v>102</v>
      </c>
      <c r="D41" s="82" t="s">
        <v>103</v>
      </c>
      <c r="E41" s="82" t="s">
        <v>104</v>
      </c>
      <c r="F41" s="96" t="s">
        <v>86</v>
      </c>
      <c r="G41" s="97">
        <v>100</v>
      </c>
      <c r="H41" s="98" t="e">
        <f>SUMIF([2]报价结算清单!$E$12:$E$573,A41,[2]报价结算清单!$P$12:$P$573)</f>
        <v>#VALUE!</v>
      </c>
    </row>
    <row r="42" spans="1:8" s="11" customFormat="1" ht="13.8">
      <c r="A42" s="82" t="s">
        <v>445</v>
      </c>
      <c r="B42" s="82" t="s">
        <v>47</v>
      </c>
      <c r="C42" s="82" t="s">
        <v>102</v>
      </c>
      <c r="D42" s="82" t="s">
        <v>105</v>
      </c>
      <c r="E42" s="82" t="s">
        <v>106</v>
      </c>
      <c r="F42" s="96" t="s">
        <v>86</v>
      </c>
      <c r="G42" s="97">
        <v>780</v>
      </c>
      <c r="H42" s="98" t="e">
        <f>SUMIF([2]报价结算清单!$E$12:$E$573,A42,[2]报价结算清单!$P$12:$P$573)</f>
        <v>#VALUE!</v>
      </c>
    </row>
    <row r="43" spans="1:8" s="11" customFormat="1" ht="13.8">
      <c r="A43" s="82" t="s">
        <v>446</v>
      </c>
      <c r="B43" s="82" t="s">
        <v>47</v>
      </c>
      <c r="C43" s="82" t="s">
        <v>102</v>
      </c>
      <c r="D43" s="82" t="s">
        <v>107</v>
      </c>
      <c r="E43" s="82" t="s">
        <v>106</v>
      </c>
      <c r="F43" s="96" t="s">
        <v>86</v>
      </c>
      <c r="G43" s="97">
        <v>400</v>
      </c>
      <c r="H43" s="98" t="e">
        <f>SUMIF([2]报价结算清单!$E$12:$E$573,A43,[2]报价结算清单!$P$12:$P$573)</f>
        <v>#VALUE!</v>
      </c>
    </row>
    <row r="44" spans="1:8" s="11" customFormat="1" ht="52.8">
      <c r="A44" s="82" t="s">
        <v>447</v>
      </c>
      <c r="B44" s="82" t="s">
        <v>47</v>
      </c>
      <c r="C44" s="82" t="s">
        <v>102</v>
      </c>
      <c r="D44" s="82" t="s">
        <v>108</v>
      </c>
      <c r="E44" s="82" t="s">
        <v>763</v>
      </c>
      <c r="F44" s="96" t="s">
        <v>86</v>
      </c>
      <c r="G44" s="97">
        <v>370</v>
      </c>
      <c r="H44" s="98" t="e">
        <f>SUMIF([2]报价结算清单!$E$12:$E$573,A44,[2]报价结算清单!$P$12:$P$573)</f>
        <v>#VALUE!</v>
      </c>
    </row>
    <row r="45" spans="1:8" s="11" customFormat="1" ht="52.8">
      <c r="A45" s="82" t="s">
        <v>448</v>
      </c>
      <c r="B45" s="82" t="s">
        <v>47</v>
      </c>
      <c r="C45" s="82" t="s">
        <v>102</v>
      </c>
      <c r="D45" s="82" t="s">
        <v>108</v>
      </c>
      <c r="E45" s="82" t="s">
        <v>109</v>
      </c>
      <c r="F45" s="96" t="s">
        <v>86</v>
      </c>
      <c r="G45" s="97">
        <v>425</v>
      </c>
      <c r="H45" s="98" t="e">
        <f>SUMIF([2]报价结算清单!$E$12:$E$573,A45,[2]报价结算清单!$P$12:$P$573)</f>
        <v>#VALUE!</v>
      </c>
    </row>
    <row r="46" spans="1:8" s="11" customFormat="1" ht="26.4">
      <c r="A46" s="82" t="s">
        <v>449</v>
      </c>
      <c r="B46" s="82" t="s">
        <v>47</v>
      </c>
      <c r="C46" s="82" t="s">
        <v>102</v>
      </c>
      <c r="D46" s="82" t="s">
        <v>110</v>
      </c>
      <c r="E46" s="82" t="s">
        <v>111</v>
      </c>
      <c r="F46" s="96" t="s">
        <v>112</v>
      </c>
      <c r="G46" s="97">
        <v>100</v>
      </c>
      <c r="H46" s="98" t="e">
        <f>SUMIF([2]报价结算清单!$E$12:$E$573,A46,[2]报价结算清单!$P$12:$P$573)</f>
        <v>#VALUE!</v>
      </c>
    </row>
    <row r="47" spans="1:8" s="11" customFormat="1" ht="26.4">
      <c r="A47" s="82" t="s">
        <v>450</v>
      </c>
      <c r="B47" s="82" t="s">
        <v>47</v>
      </c>
      <c r="C47" s="82" t="s">
        <v>102</v>
      </c>
      <c r="D47" s="82" t="s">
        <v>110</v>
      </c>
      <c r="E47" s="82" t="s">
        <v>113</v>
      </c>
      <c r="F47" s="96" t="s">
        <v>112</v>
      </c>
      <c r="G47" s="97">
        <v>120</v>
      </c>
      <c r="H47" s="98" t="e">
        <f>SUMIF([2]报价结算清单!$E$12:$E$573,A47,[2]报价结算清单!$P$12:$P$573)</f>
        <v>#VALUE!</v>
      </c>
    </row>
    <row r="48" spans="1:8" s="11" customFormat="1" ht="26.4">
      <c r="A48" s="82" t="s">
        <v>451</v>
      </c>
      <c r="B48" s="82" t="s">
        <v>47</v>
      </c>
      <c r="C48" s="82" t="s">
        <v>102</v>
      </c>
      <c r="D48" s="82" t="s">
        <v>114</v>
      </c>
      <c r="E48" s="82" t="s">
        <v>115</v>
      </c>
      <c r="F48" s="96" t="s">
        <v>112</v>
      </c>
      <c r="G48" s="97">
        <v>120</v>
      </c>
      <c r="H48" s="98" t="e">
        <f>SUMIF([2]报价结算清单!$E$12:$E$573,A48,[2]报价结算清单!$P$12:$P$573)</f>
        <v>#VALUE!</v>
      </c>
    </row>
    <row r="49" spans="1:8" s="11" customFormat="1" ht="26.4">
      <c r="A49" s="82" t="s">
        <v>452</v>
      </c>
      <c r="B49" s="82" t="s">
        <v>47</v>
      </c>
      <c r="C49" s="82" t="s">
        <v>102</v>
      </c>
      <c r="D49" s="82" t="s">
        <v>114</v>
      </c>
      <c r="E49" s="82" t="s">
        <v>116</v>
      </c>
      <c r="F49" s="96" t="s">
        <v>112</v>
      </c>
      <c r="G49" s="97">
        <v>190</v>
      </c>
      <c r="H49" s="98" t="e">
        <f>SUMIF([2]报价结算清单!$E$12:$E$573,A49,[2]报价结算清单!$P$12:$P$573)</f>
        <v>#VALUE!</v>
      </c>
    </row>
    <row r="50" spans="1:8" s="11" customFormat="1" ht="13.8">
      <c r="A50" s="82" t="s">
        <v>453</v>
      </c>
      <c r="B50" s="82" t="s">
        <v>47</v>
      </c>
      <c r="C50" s="82" t="s">
        <v>102</v>
      </c>
      <c r="D50" s="82" t="s">
        <v>117</v>
      </c>
      <c r="E50" s="82" t="s">
        <v>118</v>
      </c>
      <c r="F50" s="96" t="s">
        <v>86</v>
      </c>
      <c r="G50" s="97">
        <v>120</v>
      </c>
      <c r="H50" s="98" t="e">
        <f>SUMIF([2]报价结算清单!$E$12:$E$573,A50,[2]报价结算清单!$P$12:$P$573)</f>
        <v>#VALUE!</v>
      </c>
    </row>
    <row r="51" spans="1:8" s="11" customFormat="1" ht="13.8">
      <c r="A51" s="82" t="s">
        <v>454</v>
      </c>
      <c r="B51" s="82" t="s">
        <v>47</v>
      </c>
      <c r="C51" s="82" t="s">
        <v>119</v>
      </c>
      <c r="D51" s="82" t="s">
        <v>120</v>
      </c>
      <c r="E51" s="82" t="s">
        <v>764</v>
      </c>
      <c r="F51" s="96" t="s">
        <v>121</v>
      </c>
      <c r="G51" s="97">
        <v>162</v>
      </c>
      <c r="H51" s="98" t="e">
        <f>SUMIF([2]报价结算清单!$E$12:$E$573,A51,[2]报价结算清单!$P$12:$P$573)</f>
        <v>#VALUE!</v>
      </c>
    </row>
    <row r="52" spans="1:8" s="11" customFormat="1" ht="13.8">
      <c r="A52" s="82" t="s">
        <v>455</v>
      </c>
      <c r="B52" s="82" t="s">
        <v>47</v>
      </c>
      <c r="C52" s="82" t="s">
        <v>119</v>
      </c>
      <c r="D52" s="82" t="s">
        <v>122</v>
      </c>
      <c r="E52" s="82" t="s">
        <v>764</v>
      </c>
      <c r="F52" s="96" t="s">
        <v>121</v>
      </c>
      <c r="G52" s="97">
        <v>110</v>
      </c>
      <c r="H52" s="98" t="e">
        <f>SUMIF([2]报价结算清单!$E$12:$E$573,A52,[2]报价结算清单!$P$12:$P$573)</f>
        <v>#VALUE!</v>
      </c>
    </row>
    <row r="53" spans="1:8" s="11" customFormat="1" ht="13.8">
      <c r="A53" s="82" t="s">
        <v>456</v>
      </c>
      <c r="B53" s="82" t="s">
        <v>47</v>
      </c>
      <c r="C53" s="82" t="s">
        <v>123</v>
      </c>
      <c r="D53" s="82" t="s">
        <v>124</v>
      </c>
      <c r="E53" s="82" t="s">
        <v>743</v>
      </c>
      <c r="F53" s="96" t="s">
        <v>51</v>
      </c>
      <c r="G53" s="97">
        <v>50</v>
      </c>
      <c r="H53" s="98" t="e">
        <f>SUMIF([2]报价结算清单!$E$12:$E$573,A53,[2]报价结算清单!$P$12:$P$573)</f>
        <v>#VALUE!</v>
      </c>
    </row>
    <row r="54" spans="1:8" s="11" customFormat="1" ht="13.8">
      <c r="A54" s="82" t="s">
        <v>457</v>
      </c>
      <c r="B54" s="82" t="s">
        <v>47</v>
      </c>
      <c r="C54" s="82" t="s">
        <v>123</v>
      </c>
      <c r="D54" s="82" t="s">
        <v>125</v>
      </c>
      <c r="E54" s="82" t="s">
        <v>126</v>
      </c>
      <c r="F54" s="96" t="s">
        <v>51</v>
      </c>
      <c r="G54" s="97">
        <v>20</v>
      </c>
      <c r="H54" s="98" t="e">
        <f>SUMIF([2]报价结算清单!$E$12:$E$573,A54,[2]报价结算清单!$P$12:$P$573)</f>
        <v>#VALUE!</v>
      </c>
    </row>
    <row r="55" spans="1:8" s="11" customFormat="1" ht="13.8">
      <c r="A55" s="82" t="s">
        <v>458</v>
      </c>
      <c r="B55" s="82" t="s">
        <v>47</v>
      </c>
      <c r="C55" s="82" t="s">
        <v>123</v>
      </c>
      <c r="D55" s="82" t="s">
        <v>127</v>
      </c>
      <c r="E55" s="82" t="s">
        <v>743</v>
      </c>
      <c r="F55" s="96" t="s">
        <v>51</v>
      </c>
      <c r="G55" s="97">
        <v>75</v>
      </c>
      <c r="H55" s="98" t="e">
        <f>SUMIF([2]报价结算清单!$E$12:$E$573,A55,[2]报价结算清单!$P$12:$P$573)</f>
        <v>#VALUE!</v>
      </c>
    </row>
    <row r="56" spans="1:8" s="11" customFormat="1" ht="26.4">
      <c r="A56" s="82" t="s">
        <v>459</v>
      </c>
      <c r="B56" s="82" t="s">
        <v>128</v>
      </c>
      <c r="C56" s="82" t="s">
        <v>129</v>
      </c>
      <c r="D56" s="82" t="s">
        <v>130</v>
      </c>
      <c r="E56" s="82" t="s">
        <v>52</v>
      </c>
      <c r="F56" s="96" t="s">
        <v>51</v>
      </c>
      <c r="G56" s="97">
        <v>50</v>
      </c>
      <c r="H56" s="98" t="e">
        <f>SUMIF([2]报价结算清单!$E$12:$E$573,A56,[2]报价结算清单!$P$12:$P$573)</f>
        <v>#VALUE!</v>
      </c>
    </row>
    <row r="57" spans="1:8" s="11" customFormat="1" ht="13.8">
      <c r="A57" s="82" t="s">
        <v>460</v>
      </c>
      <c r="B57" s="82" t="s">
        <v>128</v>
      </c>
      <c r="C57" s="82" t="s">
        <v>129</v>
      </c>
      <c r="D57" s="82" t="s">
        <v>130</v>
      </c>
      <c r="E57" s="82" t="s">
        <v>131</v>
      </c>
      <c r="F57" s="96" t="s">
        <v>51</v>
      </c>
      <c r="G57" s="97">
        <v>80</v>
      </c>
      <c r="H57" s="98" t="e">
        <f>SUMIF([2]报价结算清单!$E$12:$E$573,A57,[2]报价结算清单!$P$12:$P$573)</f>
        <v>#VALUE!</v>
      </c>
    </row>
    <row r="58" spans="1:8" s="11" customFormat="1" ht="26.4">
      <c r="A58" s="82" t="s">
        <v>461</v>
      </c>
      <c r="B58" s="82" t="s">
        <v>128</v>
      </c>
      <c r="C58" s="82" t="s">
        <v>132</v>
      </c>
      <c r="D58" s="82" t="s">
        <v>133</v>
      </c>
      <c r="E58" s="82" t="s">
        <v>52</v>
      </c>
      <c r="F58" s="96" t="s">
        <v>51</v>
      </c>
      <c r="G58" s="97">
        <v>50</v>
      </c>
      <c r="H58" s="98" t="e">
        <f>SUMIF([2]报价结算清单!$E$12:$E$573,A58,[2]报价结算清单!$P$12:$P$573)</f>
        <v>#VALUE!</v>
      </c>
    </row>
    <row r="59" spans="1:8" s="11" customFormat="1" ht="26.4">
      <c r="A59" s="82" t="s">
        <v>462</v>
      </c>
      <c r="B59" s="82" t="s">
        <v>128</v>
      </c>
      <c r="C59" s="82" t="s">
        <v>132</v>
      </c>
      <c r="D59" s="82" t="s">
        <v>133</v>
      </c>
      <c r="E59" s="82" t="s">
        <v>53</v>
      </c>
      <c r="F59" s="96" t="s">
        <v>51</v>
      </c>
      <c r="G59" s="97">
        <v>60</v>
      </c>
      <c r="H59" s="98" t="e">
        <f>SUMIF([2]报价结算清单!$E$12:$E$573,A59,[2]报价结算清单!$P$12:$P$573)</f>
        <v>#VALUE!</v>
      </c>
    </row>
    <row r="60" spans="1:8" s="11" customFormat="1" ht="26.4">
      <c r="A60" s="82" t="s">
        <v>463</v>
      </c>
      <c r="B60" s="82" t="s">
        <v>128</v>
      </c>
      <c r="C60" s="82" t="s">
        <v>132</v>
      </c>
      <c r="D60" s="82" t="s">
        <v>133</v>
      </c>
      <c r="E60" s="82" t="s">
        <v>134</v>
      </c>
      <c r="F60" s="96" t="s">
        <v>51</v>
      </c>
      <c r="G60" s="97">
        <v>70</v>
      </c>
      <c r="H60" s="98" t="e">
        <f>SUMIF([2]报价结算清单!$E$12:$E$573,A60,[2]报价结算清单!$P$12:$P$573)</f>
        <v>#VALUE!</v>
      </c>
    </row>
    <row r="61" spans="1:8" s="11" customFormat="1" ht="26.4">
      <c r="A61" s="82" t="s">
        <v>464</v>
      </c>
      <c r="B61" s="82" t="s">
        <v>128</v>
      </c>
      <c r="C61" s="82" t="s">
        <v>132</v>
      </c>
      <c r="D61" s="82" t="s">
        <v>133</v>
      </c>
      <c r="E61" s="82" t="s">
        <v>765</v>
      </c>
      <c r="F61" s="96" t="s">
        <v>51</v>
      </c>
      <c r="G61" s="97">
        <v>110</v>
      </c>
      <c r="H61" s="98" t="e">
        <f>SUMIF([2]报价结算清单!$E$12:$E$573,A61,[2]报价结算清单!$P$12:$P$573)</f>
        <v>#VALUE!</v>
      </c>
    </row>
    <row r="62" spans="1:8" s="11" customFormat="1" ht="26.4">
      <c r="A62" s="82" t="s">
        <v>465</v>
      </c>
      <c r="B62" s="82" t="s">
        <v>128</v>
      </c>
      <c r="C62" s="82" t="s">
        <v>135</v>
      </c>
      <c r="D62" s="82" t="s">
        <v>136</v>
      </c>
      <c r="E62" s="82" t="s">
        <v>766</v>
      </c>
      <c r="F62" s="96" t="s">
        <v>51</v>
      </c>
      <c r="G62" s="97">
        <v>50</v>
      </c>
      <c r="H62" s="98" t="e">
        <f>SUMIF([2]报价结算清单!$E$12:$E$573,A62,[2]报价结算清单!$P$12:$P$573)</f>
        <v>#VALUE!</v>
      </c>
    </row>
    <row r="63" spans="1:8" s="11" customFormat="1" ht="26.4">
      <c r="A63" s="82" t="s">
        <v>466</v>
      </c>
      <c r="B63" s="82" t="s">
        <v>128</v>
      </c>
      <c r="C63" s="82" t="s">
        <v>135</v>
      </c>
      <c r="D63" s="82" t="s">
        <v>136</v>
      </c>
      <c r="E63" s="82" t="s">
        <v>767</v>
      </c>
      <c r="F63" s="96" t="s">
        <v>51</v>
      </c>
      <c r="G63" s="97">
        <v>79</v>
      </c>
      <c r="H63" s="98" t="e">
        <f>SUMIF([2]报价结算清单!$E$12:$E$573,A63,[2]报价结算清单!$P$12:$P$573)</f>
        <v>#VALUE!</v>
      </c>
    </row>
    <row r="64" spans="1:8" s="11" customFormat="1" ht="26.4">
      <c r="A64" s="82" t="s">
        <v>467</v>
      </c>
      <c r="B64" s="82" t="s">
        <v>128</v>
      </c>
      <c r="C64" s="82" t="s">
        <v>137</v>
      </c>
      <c r="D64" s="82" t="s">
        <v>138</v>
      </c>
      <c r="E64" s="82" t="s">
        <v>768</v>
      </c>
      <c r="F64" s="96" t="s">
        <v>51</v>
      </c>
      <c r="G64" s="97">
        <v>60</v>
      </c>
      <c r="H64" s="98" t="e">
        <f>SUMIF([2]报价结算清单!$E$12:$E$573,A64,[2]报价结算清单!$P$12:$P$573)</f>
        <v>#VALUE!</v>
      </c>
    </row>
    <row r="65" spans="1:8" s="11" customFormat="1" ht="26.4">
      <c r="A65" s="82" t="s">
        <v>468</v>
      </c>
      <c r="B65" s="82" t="s">
        <v>128</v>
      </c>
      <c r="C65" s="82" t="s">
        <v>137</v>
      </c>
      <c r="D65" s="82" t="s">
        <v>138</v>
      </c>
      <c r="E65" s="82" t="s">
        <v>769</v>
      </c>
      <c r="F65" s="96" t="s">
        <v>51</v>
      </c>
      <c r="G65" s="97">
        <v>90</v>
      </c>
      <c r="H65" s="98" t="e">
        <f>SUMIF([2]报价结算清单!$E$12:$E$573,A65,[2]报价结算清单!$P$12:$P$573)</f>
        <v>#VALUE!</v>
      </c>
    </row>
    <row r="66" spans="1:8" s="11" customFormat="1" ht="26.4">
      <c r="A66" s="82" t="s">
        <v>469</v>
      </c>
      <c r="B66" s="82" t="s">
        <v>128</v>
      </c>
      <c r="C66" s="82" t="s">
        <v>139</v>
      </c>
      <c r="D66" s="82" t="s">
        <v>140</v>
      </c>
      <c r="E66" s="82" t="s">
        <v>141</v>
      </c>
      <c r="F66" s="96" t="s">
        <v>51</v>
      </c>
      <c r="G66" s="97">
        <v>70</v>
      </c>
      <c r="H66" s="98" t="e">
        <f>SUMIF([2]报价结算清单!$E$12:$E$573,A66,[2]报价结算清单!$P$12:$P$573)</f>
        <v>#VALUE!</v>
      </c>
    </row>
    <row r="67" spans="1:8" s="11" customFormat="1" ht="13.8">
      <c r="A67" s="82" t="s">
        <v>470</v>
      </c>
      <c r="B67" s="82" t="s">
        <v>128</v>
      </c>
      <c r="C67" s="82" t="s">
        <v>142</v>
      </c>
      <c r="D67" s="82" t="s">
        <v>143</v>
      </c>
      <c r="E67" s="82" t="s">
        <v>144</v>
      </c>
      <c r="F67" s="96" t="s">
        <v>51</v>
      </c>
      <c r="G67" s="97">
        <v>42</v>
      </c>
      <c r="H67" s="98" t="e">
        <f>SUMIF([2]报价结算清单!$E$12:$E$573,A67,[2]报价结算清单!$P$12:$P$573)</f>
        <v>#VALUE!</v>
      </c>
    </row>
    <row r="68" spans="1:8" s="11" customFormat="1" ht="13.8">
      <c r="A68" s="82" t="s">
        <v>471</v>
      </c>
      <c r="B68" s="82" t="s">
        <v>128</v>
      </c>
      <c r="C68" s="82" t="s">
        <v>142</v>
      </c>
      <c r="D68" s="82" t="s">
        <v>145</v>
      </c>
      <c r="E68" s="82" t="s">
        <v>144</v>
      </c>
      <c r="F68" s="96" t="s">
        <v>51</v>
      </c>
      <c r="G68" s="97">
        <v>55</v>
      </c>
      <c r="H68" s="98" t="e">
        <f>SUMIF([2]报价结算清单!$E$12:$E$573,A68,[2]报价结算清单!$P$12:$P$573)</f>
        <v>#VALUE!</v>
      </c>
    </row>
    <row r="69" spans="1:8" s="11" customFormat="1" ht="13.8">
      <c r="A69" s="82" t="s">
        <v>472</v>
      </c>
      <c r="B69" s="82" t="s">
        <v>128</v>
      </c>
      <c r="C69" s="82" t="s">
        <v>142</v>
      </c>
      <c r="D69" s="82" t="s">
        <v>146</v>
      </c>
      <c r="E69" s="82" t="s">
        <v>144</v>
      </c>
      <c r="F69" s="96" t="s">
        <v>51</v>
      </c>
      <c r="G69" s="97">
        <v>64</v>
      </c>
      <c r="H69" s="98" t="e">
        <f>SUMIF([2]报价结算清单!$E$12:$E$573,A69,[2]报价结算清单!$P$12:$P$573)</f>
        <v>#VALUE!</v>
      </c>
    </row>
    <row r="70" spans="1:8" s="11" customFormat="1" ht="13.8">
      <c r="A70" s="82" t="s">
        <v>473</v>
      </c>
      <c r="B70" s="82" t="s">
        <v>128</v>
      </c>
      <c r="C70" s="82" t="s">
        <v>142</v>
      </c>
      <c r="D70" s="82" t="s">
        <v>147</v>
      </c>
      <c r="E70" s="82" t="s">
        <v>148</v>
      </c>
      <c r="F70" s="96" t="s">
        <v>51</v>
      </c>
      <c r="G70" s="97">
        <v>60</v>
      </c>
      <c r="H70" s="98" t="e">
        <f>SUMIF([2]报价结算清单!$E$12:$E$573,A70,[2]报价结算清单!$P$12:$P$573)</f>
        <v>#VALUE!</v>
      </c>
    </row>
    <row r="71" spans="1:8" s="11" customFormat="1" ht="13.8">
      <c r="A71" s="82" t="s">
        <v>474</v>
      </c>
      <c r="B71" s="82" t="s">
        <v>128</v>
      </c>
      <c r="C71" s="82" t="s">
        <v>142</v>
      </c>
      <c r="D71" s="82" t="s">
        <v>770</v>
      </c>
      <c r="E71" s="82" t="s">
        <v>771</v>
      </c>
      <c r="F71" s="96" t="s">
        <v>51</v>
      </c>
      <c r="G71" s="99">
        <v>70</v>
      </c>
      <c r="H71" s="98" t="e">
        <f>SUMIF([2]报价结算清单!$E$12:$E$573,A71,[2]报价结算清单!$P$12:$P$573)</f>
        <v>#VALUE!</v>
      </c>
    </row>
    <row r="72" spans="1:8" s="11" customFormat="1" ht="13.8">
      <c r="A72" s="82" t="s">
        <v>475</v>
      </c>
      <c r="B72" s="82" t="s">
        <v>128</v>
      </c>
      <c r="C72" s="82" t="s">
        <v>149</v>
      </c>
      <c r="D72" s="82" t="s">
        <v>150</v>
      </c>
      <c r="E72" s="82" t="s">
        <v>151</v>
      </c>
      <c r="F72" s="96" t="s">
        <v>152</v>
      </c>
      <c r="G72" s="97">
        <v>1.4</v>
      </c>
      <c r="H72" s="98" t="e">
        <f>SUMIF([2]报价结算清单!$E$12:$E$573,A72,[2]报价结算清单!$P$12:$P$573)</f>
        <v>#VALUE!</v>
      </c>
    </row>
    <row r="73" spans="1:8" s="11" customFormat="1" ht="13.8">
      <c r="A73" s="82" t="s">
        <v>476</v>
      </c>
      <c r="B73" s="82" t="s">
        <v>128</v>
      </c>
      <c r="C73" s="82" t="s">
        <v>149</v>
      </c>
      <c r="D73" s="82" t="s">
        <v>150</v>
      </c>
      <c r="E73" s="82" t="s">
        <v>153</v>
      </c>
      <c r="F73" s="96" t="s">
        <v>152</v>
      </c>
      <c r="G73" s="97">
        <v>1</v>
      </c>
      <c r="H73" s="98" t="e">
        <f>SUMIF([2]报价结算清单!$E$12:$E$573,A73,[2]报价结算清单!$P$12:$P$573)</f>
        <v>#VALUE!</v>
      </c>
    </row>
    <row r="74" spans="1:8" s="11" customFormat="1" ht="13.8">
      <c r="A74" s="82" t="s">
        <v>477</v>
      </c>
      <c r="B74" s="82" t="s">
        <v>128</v>
      </c>
      <c r="C74" s="82" t="s">
        <v>149</v>
      </c>
      <c r="D74" s="82" t="s">
        <v>154</v>
      </c>
      <c r="E74" s="82" t="s">
        <v>151</v>
      </c>
      <c r="F74" s="96" t="s">
        <v>152</v>
      </c>
      <c r="G74" s="97">
        <v>1.5</v>
      </c>
      <c r="H74" s="98" t="e">
        <f>SUMIF([2]报价结算清单!$E$12:$E$573,A74,[2]报价结算清单!$P$12:$P$573)</f>
        <v>#VALUE!</v>
      </c>
    </row>
    <row r="75" spans="1:8" s="11" customFormat="1" ht="13.8">
      <c r="A75" s="82" t="s">
        <v>478</v>
      </c>
      <c r="B75" s="82" t="s">
        <v>128</v>
      </c>
      <c r="C75" s="82" t="s">
        <v>149</v>
      </c>
      <c r="D75" s="82" t="s">
        <v>154</v>
      </c>
      <c r="E75" s="82" t="s">
        <v>153</v>
      </c>
      <c r="F75" s="96" t="s">
        <v>152</v>
      </c>
      <c r="G75" s="97">
        <v>1.1499999999999999</v>
      </c>
      <c r="H75" s="98" t="e">
        <f>SUMIF([2]报价结算清单!$E$12:$E$573,A75,[2]报价结算清单!$P$12:$P$573)</f>
        <v>#VALUE!</v>
      </c>
    </row>
    <row r="76" spans="1:8" s="11" customFormat="1" ht="13.8">
      <c r="A76" s="82" t="s">
        <v>479</v>
      </c>
      <c r="B76" s="82" t="s">
        <v>128</v>
      </c>
      <c r="C76" s="82" t="s">
        <v>149</v>
      </c>
      <c r="D76" s="82" t="s">
        <v>155</v>
      </c>
      <c r="E76" s="82" t="s">
        <v>151</v>
      </c>
      <c r="F76" s="96" t="s">
        <v>152</v>
      </c>
      <c r="G76" s="97">
        <v>1.8</v>
      </c>
      <c r="H76" s="98" t="e">
        <f>SUMIF([2]报价结算清单!$E$12:$E$573,A76,[2]报价结算清单!$P$12:$P$573)</f>
        <v>#VALUE!</v>
      </c>
    </row>
    <row r="77" spans="1:8" s="11" customFormat="1" ht="13.8">
      <c r="A77" s="82" t="s">
        <v>480</v>
      </c>
      <c r="B77" s="82" t="s">
        <v>128</v>
      </c>
      <c r="C77" s="82" t="s">
        <v>149</v>
      </c>
      <c r="D77" s="82" t="s">
        <v>155</v>
      </c>
      <c r="E77" s="82" t="s">
        <v>153</v>
      </c>
      <c r="F77" s="96" t="s">
        <v>152</v>
      </c>
      <c r="G77" s="97">
        <v>1.5</v>
      </c>
      <c r="H77" s="98" t="e">
        <f>SUMIF([2]报价结算清单!$E$12:$E$573,A77,[2]报价结算清单!$P$12:$P$573)</f>
        <v>#VALUE!</v>
      </c>
    </row>
    <row r="78" spans="1:8" s="11" customFormat="1" ht="13.8">
      <c r="A78" s="82" t="s">
        <v>481</v>
      </c>
      <c r="B78" s="82" t="s">
        <v>128</v>
      </c>
      <c r="C78" s="82" t="s">
        <v>149</v>
      </c>
      <c r="D78" s="82" t="s">
        <v>156</v>
      </c>
      <c r="E78" s="82" t="s">
        <v>151</v>
      </c>
      <c r="F78" s="96" t="s">
        <v>152</v>
      </c>
      <c r="G78" s="97">
        <v>2</v>
      </c>
      <c r="H78" s="98" t="e">
        <f>SUMIF([2]报价结算清单!$E$12:$E$573,A78,[2]报价结算清单!$P$12:$P$573)</f>
        <v>#VALUE!</v>
      </c>
    </row>
    <row r="79" spans="1:8" s="11" customFormat="1" ht="13.8">
      <c r="A79" s="82" t="s">
        <v>482</v>
      </c>
      <c r="B79" s="82" t="s">
        <v>128</v>
      </c>
      <c r="C79" s="82" t="s">
        <v>149</v>
      </c>
      <c r="D79" s="82" t="s">
        <v>156</v>
      </c>
      <c r="E79" s="82" t="s">
        <v>153</v>
      </c>
      <c r="F79" s="96" t="s">
        <v>152</v>
      </c>
      <c r="G79" s="97">
        <v>1.8</v>
      </c>
      <c r="H79" s="98" t="e">
        <f>SUMIF([2]报价结算清单!$E$12:$E$573,A79,[2]报价结算清单!$P$12:$P$573)</f>
        <v>#VALUE!</v>
      </c>
    </row>
    <row r="80" spans="1:8" s="11" customFormat="1" ht="13.8">
      <c r="A80" s="82" t="s">
        <v>483</v>
      </c>
      <c r="B80" s="82" t="s">
        <v>128</v>
      </c>
      <c r="C80" s="82" t="s">
        <v>149</v>
      </c>
      <c r="D80" s="82" t="s">
        <v>952</v>
      </c>
      <c r="E80" s="82" t="s">
        <v>953</v>
      </c>
      <c r="F80" s="96" t="s">
        <v>152</v>
      </c>
      <c r="G80" s="97">
        <v>2</v>
      </c>
      <c r="H80" s="98" t="e">
        <f>SUMIF([2]报价结算清单!$E$12:$E$573,A80,[2]报价结算清单!$P$12:$P$573)</f>
        <v>#VALUE!</v>
      </c>
    </row>
    <row r="81" spans="1:8" s="11" customFormat="1" ht="13.8">
      <c r="A81" s="82" t="s">
        <v>484</v>
      </c>
      <c r="B81" s="82" t="s">
        <v>128</v>
      </c>
      <c r="C81" s="82" t="s">
        <v>149</v>
      </c>
      <c r="D81" s="82" t="s">
        <v>157</v>
      </c>
      <c r="E81" s="82" t="s">
        <v>153</v>
      </c>
      <c r="F81" s="96" t="s">
        <v>152</v>
      </c>
      <c r="G81" s="97">
        <v>1.8</v>
      </c>
      <c r="H81" s="98" t="e">
        <f>SUMIF([2]报价结算清单!$E$12:$E$573,A81,[2]报价结算清单!$P$12:$P$573)</f>
        <v>#VALUE!</v>
      </c>
    </row>
    <row r="82" spans="1:8" s="11" customFormat="1" ht="13.8">
      <c r="A82" s="82" t="s">
        <v>485</v>
      </c>
      <c r="B82" s="82" t="s">
        <v>128</v>
      </c>
      <c r="C82" s="82" t="s">
        <v>149</v>
      </c>
      <c r="D82" s="82" t="s">
        <v>158</v>
      </c>
      <c r="E82" s="82" t="s">
        <v>151</v>
      </c>
      <c r="F82" s="96" t="s">
        <v>152</v>
      </c>
      <c r="G82" s="97">
        <v>2.2999999999999998</v>
      </c>
      <c r="H82" s="98" t="e">
        <f>SUMIF([2]报价结算清单!$E$12:$E$573,A82,[2]报价结算清单!$P$12:$P$573)</f>
        <v>#VALUE!</v>
      </c>
    </row>
    <row r="83" spans="1:8" s="11" customFormat="1" ht="13.8">
      <c r="A83" s="82" t="s">
        <v>486</v>
      </c>
      <c r="B83" s="82" t="s">
        <v>128</v>
      </c>
      <c r="C83" s="82" t="s">
        <v>149</v>
      </c>
      <c r="D83" s="82" t="s">
        <v>158</v>
      </c>
      <c r="E83" s="82" t="s">
        <v>153</v>
      </c>
      <c r="F83" s="96" t="s">
        <v>152</v>
      </c>
      <c r="G83" s="97">
        <v>2.2999999999999998</v>
      </c>
      <c r="H83" s="98" t="e">
        <f>SUMIF([2]报价结算清单!$E$12:$E$573,A83,[2]报价结算清单!$P$12:$P$573)</f>
        <v>#VALUE!</v>
      </c>
    </row>
    <row r="84" spans="1:8" s="11" customFormat="1" ht="13.8">
      <c r="A84" s="82" t="s">
        <v>487</v>
      </c>
      <c r="B84" s="82" t="s">
        <v>128</v>
      </c>
      <c r="C84" s="82" t="s">
        <v>159</v>
      </c>
      <c r="D84" s="82" t="s">
        <v>160</v>
      </c>
      <c r="E84" s="82" t="s">
        <v>161</v>
      </c>
      <c r="F84" s="96" t="s">
        <v>152</v>
      </c>
      <c r="G84" s="97">
        <v>5.5</v>
      </c>
      <c r="H84" s="98" t="e">
        <f>SUMIF([2]报价结算清单!$E$12:$E$573,A84,[2]报价结算清单!$P$12:$P$573)</f>
        <v>#VALUE!</v>
      </c>
    </row>
    <row r="85" spans="1:8" s="11" customFormat="1" ht="13.8">
      <c r="A85" s="82" t="s">
        <v>488</v>
      </c>
      <c r="B85" s="82" t="s">
        <v>128</v>
      </c>
      <c r="C85" s="82" t="s">
        <v>162</v>
      </c>
      <c r="D85" s="82" t="s">
        <v>163</v>
      </c>
      <c r="E85" s="82" t="s">
        <v>164</v>
      </c>
      <c r="F85" s="96" t="s">
        <v>112</v>
      </c>
      <c r="G85" s="97">
        <v>4.5</v>
      </c>
      <c r="H85" s="98" t="e">
        <f>SUMIF([2]报价结算清单!$E$12:$E$573,A85,[2]报价结算清单!$P$12:$P$573)</f>
        <v>#VALUE!</v>
      </c>
    </row>
    <row r="86" spans="1:8" s="11" customFormat="1" ht="26.4">
      <c r="A86" s="82" t="s">
        <v>489</v>
      </c>
      <c r="B86" s="82" t="s">
        <v>128</v>
      </c>
      <c r="C86" s="82" t="s">
        <v>165</v>
      </c>
      <c r="D86" s="82" t="s">
        <v>166</v>
      </c>
      <c r="E86" s="82" t="s">
        <v>954</v>
      </c>
      <c r="F86" s="96" t="s">
        <v>112</v>
      </c>
      <c r="G86" s="99">
        <v>10</v>
      </c>
      <c r="H86" s="98" t="e">
        <f>SUMIF([2]报价结算清单!$E$12:$E$573,A86,[2]报价结算清单!$P$12:$P$573)</f>
        <v>#VALUE!</v>
      </c>
    </row>
    <row r="87" spans="1:8" s="11" customFormat="1" ht="26.4">
      <c r="A87" s="82" t="s">
        <v>490</v>
      </c>
      <c r="B87" s="82" t="s">
        <v>128</v>
      </c>
      <c r="C87" s="82" t="s">
        <v>165</v>
      </c>
      <c r="D87" s="82" t="s">
        <v>168</v>
      </c>
      <c r="E87" s="82" t="s">
        <v>167</v>
      </c>
      <c r="F87" s="96" t="s">
        <v>112</v>
      </c>
      <c r="G87" s="99">
        <v>10</v>
      </c>
      <c r="H87" s="98" t="e">
        <f>SUMIF([2]报价结算清单!$E$12:$E$573,A87,[2]报价结算清单!$P$12:$P$573)</f>
        <v>#VALUE!</v>
      </c>
    </row>
    <row r="88" spans="1:8" s="11" customFormat="1" ht="26.4">
      <c r="A88" s="82" t="s">
        <v>491</v>
      </c>
      <c r="B88" s="82" t="s">
        <v>128</v>
      </c>
      <c r="C88" s="82" t="s">
        <v>165</v>
      </c>
      <c r="D88" s="82" t="s">
        <v>169</v>
      </c>
      <c r="E88" s="82" t="s">
        <v>167</v>
      </c>
      <c r="F88" s="96" t="s">
        <v>112</v>
      </c>
      <c r="G88" s="97">
        <v>6</v>
      </c>
      <c r="H88" s="98" t="e">
        <f>SUMIF([2]报价结算清单!$E$12:$E$573,A88,[2]报价结算清单!$P$12:$P$573)</f>
        <v>#VALUE!</v>
      </c>
    </row>
    <row r="89" spans="1:8" s="11" customFormat="1" ht="13.8">
      <c r="A89" s="82" t="s">
        <v>492</v>
      </c>
      <c r="B89" s="82" t="s">
        <v>128</v>
      </c>
      <c r="C89" s="82" t="s">
        <v>170</v>
      </c>
      <c r="D89" s="82" t="s">
        <v>171</v>
      </c>
      <c r="E89" s="82" t="s">
        <v>172</v>
      </c>
      <c r="F89" s="96" t="s">
        <v>86</v>
      </c>
      <c r="G89" s="97">
        <v>20</v>
      </c>
      <c r="H89" s="98" t="e">
        <f>SUMIF([2]报价结算清单!$E$12:$E$573,A89,[2]报价结算清单!$P$12:$P$573)</f>
        <v>#VALUE!</v>
      </c>
    </row>
    <row r="90" spans="1:8" s="11" customFormat="1" ht="13.8">
      <c r="A90" s="82" t="s">
        <v>493</v>
      </c>
      <c r="B90" s="82" t="s">
        <v>128</v>
      </c>
      <c r="C90" s="82" t="s">
        <v>173</v>
      </c>
      <c r="D90" s="82" t="s">
        <v>174</v>
      </c>
      <c r="E90" s="82" t="s">
        <v>175</v>
      </c>
      <c r="F90" s="96" t="s">
        <v>152</v>
      </c>
      <c r="G90" s="99">
        <v>2</v>
      </c>
      <c r="H90" s="98" t="e">
        <f>SUMIF([2]报价结算清单!$E$12:$E$573,A90,[2]报价结算清单!$P$12:$P$573)</f>
        <v>#VALUE!</v>
      </c>
    </row>
    <row r="91" spans="1:8" s="11" customFormat="1" ht="13.8">
      <c r="A91" s="82" t="s">
        <v>494</v>
      </c>
      <c r="B91" s="82" t="s">
        <v>128</v>
      </c>
      <c r="C91" s="82" t="s">
        <v>955</v>
      </c>
      <c r="D91" s="82" t="s">
        <v>956</v>
      </c>
      <c r="E91" s="82" t="s">
        <v>175</v>
      </c>
      <c r="F91" s="96" t="s">
        <v>152</v>
      </c>
      <c r="G91" s="97">
        <v>0.9</v>
      </c>
      <c r="H91" s="98" t="e">
        <f>SUMIF([2]报价结算清单!$E$12:$E$573,A91,[2]报价结算清单!$P$12:$P$573)</f>
        <v>#VALUE!</v>
      </c>
    </row>
    <row r="92" spans="1:8" s="11" customFormat="1" ht="13.8">
      <c r="A92" s="82" t="s">
        <v>495</v>
      </c>
      <c r="B92" s="82" t="s">
        <v>128</v>
      </c>
      <c r="C92" s="82" t="s">
        <v>176</v>
      </c>
      <c r="D92" s="82" t="s">
        <v>957</v>
      </c>
      <c r="E92" s="82" t="s">
        <v>177</v>
      </c>
      <c r="F92" s="96" t="s">
        <v>152</v>
      </c>
      <c r="G92" s="97">
        <v>0.9</v>
      </c>
      <c r="H92" s="98" t="e">
        <f>SUMIF([2]报价结算清单!$E$12:$E$573,A92,[2]报价结算清单!$P$12:$P$573)</f>
        <v>#VALUE!</v>
      </c>
    </row>
    <row r="93" spans="1:8" ht="26.4">
      <c r="A93" s="82" t="s">
        <v>496</v>
      </c>
      <c r="B93" s="82" t="s">
        <v>128</v>
      </c>
      <c r="C93" s="82" t="s">
        <v>178</v>
      </c>
      <c r="D93" s="82" t="s">
        <v>179</v>
      </c>
      <c r="E93" s="82" t="s">
        <v>180</v>
      </c>
      <c r="F93" s="96" t="s">
        <v>181</v>
      </c>
      <c r="G93" s="97">
        <v>50</v>
      </c>
      <c r="H93" s="98" t="e">
        <f>SUMIF([2]报价结算清单!$E$12:$E$573,A93,[2]报价结算清单!$P$12:$P$573)</f>
        <v>#VALUE!</v>
      </c>
    </row>
    <row r="94" spans="1:8" ht="26.4">
      <c r="A94" s="82" t="s">
        <v>497</v>
      </c>
      <c r="B94" s="82" t="s">
        <v>128</v>
      </c>
      <c r="C94" s="82" t="s">
        <v>178</v>
      </c>
      <c r="D94" s="82" t="s">
        <v>182</v>
      </c>
      <c r="E94" s="82" t="s">
        <v>180</v>
      </c>
      <c r="F94" s="96" t="s">
        <v>181</v>
      </c>
      <c r="G94" s="97">
        <v>63</v>
      </c>
      <c r="H94" s="98" t="e">
        <f>SUMIF([2]报价结算清单!$E$12:$E$573,A94,[2]报价结算清单!$P$12:$P$573)</f>
        <v>#VALUE!</v>
      </c>
    </row>
    <row r="95" spans="1:8" ht="26.4">
      <c r="A95" s="82" t="s">
        <v>498</v>
      </c>
      <c r="B95" s="82" t="s">
        <v>128</v>
      </c>
      <c r="C95" s="82" t="s">
        <v>178</v>
      </c>
      <c r="D95" s="82" t="s">
        <v>183</v>
      </c>
      <c r="E95" s="82" t="s">
        <v>184</v>
      </c>
      <c r="F95" s="96" t="s">
        <v>181</v>
      </c>
      <c r="G95" s="97">
        <v>30</v>
      </c>
      <c r="H95" s="98" t="e">
        <f>SUMIF([2]报价结算清单!$E$12:$E$573,A95,[2]报价结算清单!$P$12:$P$573)</f>
        <v>#VALUE!</v>
      </c>
    </row>
    <row r="96" spans="1:8" ht="26.4">
      <c r="A96" s="82" t="s">
        <v>499</v>
      </c>
      <c r="B96" s="82" t="s">
        <v>128</v>
      </c>
      <c r="C96" s="82" t="s">
        <v>178</v>
      </c>
      <c r="D96" s="82" t="s">
        <v>185</v>
      </c>
      <c r="E96" s="82" t="s">
        <v>186</v>
      </c>
      <c r="F96" s="96" t="s">
        <v>181</v>
      </c>
      <c r="G96" s="97">
        <v>81</v>
      </c>
      <c r="H96" s="98" t="e">
        <f>SUMIF([2]报价结算清单!$E$12:$E$573,A96,[2]报价结算清单!$P$12:$P$573)</f>
        <v>#VALUE!</v>
      </c>
    </row>
    <row r="97" spans="1:8" ht="26.4">
      <c r="A97" s="82" t="s">
        <v>500</v>
      </c>
      <c r="B97" s="82" t="s">
        <v>128</v>
      </c>
      <c r="C97" s="82" t="s">
        <v>187</v>
      </c>
      <c r="D97" s="82" t="s">
        <v>188</v>
      </c>
      <c r="E97" s="82" t="s">
        <v>189</v>
      </c>
      <c r="F97" s="96" t="s">
        <v>86</v>
      </c>
      <c r="G97" s="99">
        <v>9</v>
      </c>
      <c r="H97" s="98" t="e">
        <f>SUMIF([2]报价结算清单!$E$12:$E$573,A97,[2]报价结算清单!$P$12:$P$573)</f>
        <v>#VALUE!</v>
      </c>
    </row>
    <row r="98" spans="1:8" ht="26.4">
      <c r="A98" s="82" t="s">
        <v>501</v>
      </c>
      <c r="B98" s="82" t="s">
        <v>128</v>
      </c>
      <c r="C98" s="82" t="s">
        <v>187</v>
      </c>
      <c r="D98" s="82" t="s">
        <v>190</v>
      </c>
      <c r="E98" s="82" t="s">
        <v>191</v>
      </c>
      <c r="F98" s="96" t="s">
        <v>86</v>
      </c>
      <c r="G98" s="97">
        <v>5</v>
      </c>
      <c r="H98" s="98" t="e">
        <f>SUMIF([2]报价结算清单!$E$12:$E$573,A98,[2]报价结算清单!$P$12:$P$573)</f>
        <v>#VALUE!</v>
      </c>
    </row>
    <row r="99" spans="1:8" ht="26.4">
      <c r="A99" s="82" t="s">
        <v>502</v>
      </c>
      <c r="B99" s="82" t="s">
        <v>128</v>
      </c>
      <c r="C99" s="82" t="s">
        <v>187</v>
      </c>
      <c r="D99" s="82" t="s">
        <v>192</v>
      </c>
      <c r="E99" s="82" t="s">
        <v>193</v>
      </c>
      <c r="F99" s="96" t="s">
        <v>86</v>
      </c>
      <c r="G99" s="97">
        <v>9</v>
      </c>
      <c r="H99" s="98" t="e">
        <f>SUMIF([2]报价结算清单!$E$12:$E$573,A99,[2]报价结算清单!$P$12:$P$573)</f>
        <v>#VALUE!</v>
      </c>
    </row>
    <row r="100" spans="1:8" ht="26.4">
      <c r="A100" s="82" t="s">
        <v>503</v>
      </c>
      <c r="B100" s="82" t="s">
        <v>128</v>
      </c>
      <c r="C100" s="82" t="s">
        <v>187</v>
      </c>
      <c r="D100" s="82" t="s">
        <v>194</v>
      </c>
      <c r="E100" s="82" t="s">
        <v>193</v>
      </c>
      <c r="F100" s="96" t="s">
        <v>86</v>
      </c>
      <c r="G100" s="97">
        <v>18</v>
      </c>
      <c r="H100" s="98" t="e">
        <f>SUMIF([2]报价结算清单!$E$12:$E$573,A100,[2]报价结算清单!$P$12:$P$573)</f>
        <v>#VALUE!</v>
      </c>
    </row>
    <row r="101" spans="1:8" ht="13.8">
      <c r="A101" s="82" t="s">
        <v>504</v>
      </c>
      <c r="B101" s="82" t="s">
        <v>197</v>
      </c>
      <c r="C101" s="82" t="s">
        <v>197</v>
      </c>
      <c r="D101" s="82" t="s">
        <v>198</v>
      </c>
      <c r="E101" s="82" t="s">
        <v>772</v>
      </c>
      <c r="F101" s="96" t="s">
        <v>86</v>
      </c>
      <c r="G101" s="97">
        <v>31</v>
      </c>
      <c r="H101" s="98" t="e">
        <f>SUMIF([2]报价结算清单!$E$12:$E$573,A101,[2]报价结算清单!$P$12:$P$573)</f>
        <v>#VALUE!</v>
      </c>
    </row>
    <row r="102" spans="1:8" ht="13.8">
      <c r="A102" s="82" t="s">
        <v>505</v>
      </c>
      <c r="B102" s="82" t="s">
        <v>197</v>
      </c>
      <c r="C102" s="82" t="s">
        <v>197</v>
      </c>
      <c r="D102" s="82" t="s">
        <v>199</v>
      </c>
      <c r="E102" s="82" t="s">
        <v>772</v>
      </c>
      <c r="F102" s="96" t="s">
        <v>86</v>
      </c>
      <c r="G102" s="97">
        <v>50</v>
      </c>
      <c r="H102" s="98" t="e">
        <f>SUMIF([2]报价结算清单!$E$12:$E$573,A102,[2]报价结算清单!$P$12:$P$573)</f>
        <v>#VALUE!</v>
      </c>
    </row>
    <row r="103" spans="1:8" ht="13.8">
      <c r="A103" s="82" t="s">
        <v>506</v>
      </c>
      <c r="B103" s="82" t="s">
        <v>197</v>
      </c>
      <c r="C103" s="82" t="s">
        <v>197</v>
      </c>
      <c r="D103" s="82" t="s">
        <v>200</v>
      </c>
      <c r="E103" s="82" t="s">
        <v>772</v>
      </c>
      <c r="F103" s="96" t="s">
        <v>86</v>
      </c>
      <c r="G103" s="97">
        <v>100</v>
      </c>
      <c r="H103" s="98" t="e">
        <f>SUMIF([2]报价结算清单!$E$12:$E$573,A103,[2]报价结算清单!$P$12:$P$573)</f>
        <v>#VALUE!</v>
      </c>
    </row>
    <row r="104" spans="1:8" ht="13.8">
      <c r="A104" s="82" t="s">
        <v>507</v>
      </c>
      <c r="B104" s="82" t="s">
        <v>201</v>
      </c>
      <c r="C104" s="82" t="s">
        <v>934</v>
      </c>
      <c r="D104" s="82" t="s">
        <v>935</v>
      </c>
      <c r="E104" s="82" t="s">
        <v>936</v>
      </c>
      <c r="F104" s="96" t="s">
        <v>202</v>
      </c>
      <c r="G104" s="97">
        <v>280</v>
      </c>
      <c r="H104" s="98" t="e">
        <f>SUMIF([2]报价结算清单!$E$12:$E$573,A104,[2]报价结算清单!$P$12:$P$573)</f>
        <v>#VALUE!</v>
      </c>
    </row>
    <row r="105" spans="1:8" ht="13.8">
      <c r="A105" s="82" t="s">
        <v>508</v>
      </c>
      <c r="B105" s="82" t="s">
        <v>201</v>
      </c>
      <c r="C105" s="82" t="s">
        <v>934</v>
      </c>
      <c r="D105" s="82" t="s">
        <v>935</v>
      </c>
      <c r="E105" s="82" t="s">
        <v>937</v>
      </c>
      <c r="F105" s="96" t="s">
        <v>202</v>
      </c>
      <c r="G105" s="97">
        <v>800</v>
      </c>
      <c r="H105" s="98" t="e">
        <f>SUMIF([2]报价结算清单!$E$12:$E$573,A105,[2]报价结算清单!$P$12:$P$573)</f>
        <v>#VALUE!</v>
      </c>
    </row>
    <row r="106" spans="1:8" s="11" customFormat="1" ht="13.8">
      <c r="A106" s="82" t="s">
        <v>509</v>
      </c>
      <c r="B106" s="82" t="s">
        <v>201</v>
      </c>
      <c r="C106" s="82" t="s">
        <v>934</v>
      </c>
      <c r="D106" s="82" t="s">
        <v>935</v>
      </c>
      <c r="E106" s="82" t="s">
        <v>938</v>
      </c>
      <c r="F106" s="96" t="s">
        <v>202</v>
      </c>
      <c r="G106" s="97">
        <v>1500</v>
      </c>
      <c r="H106" s="98" t="e">
        <f>SUMIF([2]报价结算清单!$E$12:$E$573,A106,[2]报价结算清单!$P$12:$P$573)</f>
        <v>#VALUE!</v>
      </c>
    </row>
    <row r="107" spans="1:8" s="11" customFormat="1" ht="13.8">
      <c r="A107" s="82" t="s">
        <v>510</v>
      </c>
      <c r="B107" s="82" t="s">
        <v>201</v>
      </c>
      <c r="C107" s="82" t="s">
        <v>934</v>
      </c>
      <c r="D107" s="82" t="s">
        <v>935</v>
      </c>
      <c r="E107" s="82" t="s">
        <v>939</v>
      </c>
      <c r="F107" s="96" t="s">
        <v>202</v>
      </c>
      <c r="G107" s="97">
        <v>2000</v>
      </c>
      <c r="H107" s="98" t="e">
        <f>SUMIF([2]报价结算清单!$E$12:$E$573,A107,[2]报价结算清单!$P$12:$P$573)</f>
        <v>#VALUE!</v>
      </c>
    </row>
    <row r="108" spans="1:8" s="11" customFormat="1" ht="13.8">
      <c r="A108" s="82" t="s">
        <v>511</v>
      </c>
      <c r="B108" s="82" t="s">
        <v>201</v>
      </c>
      <c r="C108" s="82" t="s">
        <v>934</v>
      </c>
      <c r="D108" s="82" t="s">
        <v>935</v>
      </c>
      <c r="E108" s="82" t="s">
        <v>940</v>
      </c>
      <c r="F108" s="96" t="s">
        <v>202</v>
      </c>
      <c r="G108" s="97">
        <v>2880</v>
      </c>
      <c r="H108" s="98" t="e">
        <f>SUMIF([2]报价结算清单!$E$12:$E$573,A108,[2]报价结算清单!$P$12:$P$573)</f>
        <v>#VALUE!</v>
      </c>
    </row>
    <row r="109" spans="1:8" s="11" customFormat="1" ht="13.8">
      <c r="A109" s="82" t="s">
        <v>512</v>
      </c>
      <c r="B109" s="82" t="s">
        <v>204</v>
      </c>
      <c r="C109" s="82" t="s">
        <v>205</v>
      </c>
      <c r="D109" s="82" t="s">
        <v>206</v>
      </c>
      <c r="E109" s="82" t="s">
        <v>207</v>
      </c>
      <c r="F109" s="96" t="s">
        <v>195</v>
      </c>
      <c r="G109" s="97">
        <v>1000</v>
      </c>
      <c r="H109" s="98" t="e">
        <f>SUMIF([2]报价结算清单!$E$12:$E$573,A109,[2]报价结算清单!$P$12:$P$573)</f>
        <v>#VALUE!</v>
      </c>
    </row>
    <row r="110" spans="1:8" s="11" customFormat="1" ht="13.8">
      <c r="A110" s="84"/>
      <c r="B110" s="8"/>
      <c r="C110" s="8"/>
      <c r="D110" s="8"/>
      <c r="E110" s="8"/>
      <c r="F110" s="8"/>
      <c r="G110" s="97" t="e">
        <v>#DIV/0!</v>
      </c>
      <c r="H110" s="9"/>
    </row>
    <row r="111" spans="1:8" ht="39.6">
      <c r="A111" s="82" t="s">
        <v>773</v>
      </c>
      <c r="B111" s="82" t="s">
        <v>208</v>
      </c>
      <c r="C111" s="82" t="s">
        <v>209</v>
      </c>
      <c r="D111" s="82" t="s">
        <v>774</v>
      </c>
      <c r="E111" s="82" t="s">
        <v>775</v>
      </c>
      <c r="F111" s="96" t="s">
        <v>51</v>
      </c>
      <c r="G111" s="99">
        <v>1000</v>
      </c>
      <c r="H111" s="98" t="e">
        <f>SUMIF([2]报价结算清单!$E$12:$E$573,A111,[2]报价结算清单!$P$12:$P$573)</f>
        <v>#VALUE!</v>
      </c>
    </row>
    <row r="112" spans="1:8" ht="39.6">
      <c r="A112" s="82" t="s">
        <v>513</v>
      </c>
      <c r="B112" s="82" t="s">
        <v>208</v>
      </c>
      <c r="C112" s="82" t="s">
        <v>209</v>
      </c>
      <c r="D112" s="82" t="s">
        <v>776</v>
      </c>
      <c r="E112" s="82" t="s">
        <v>775</v>
      </c>
      <c r="F112" s="96" t="s">
        <v>51</v>
      </c>
      <c r="G112" s="99">
        <v>700</v>
      </c>
      <c r="H112" s="98" t="e">
        <f>SUMIF([2]报价结算清单!$E$12:$E$573,A112,[2]报价结算清单!$P$12:$P$573)</f>
        <v>#VALUE!</v>
      </c>
    </row>
    <row r="113" spans="1:8" s="11" customFormat="1" ht="39.6">
      <c r="A113" s="82" t="s">
        <v>514</v>
      </c>
      <c r="B113" s="82" t="s">
        <v>208</v>
      </c>
      <c r="C113" s="82" t="s">
        <v>209</v>
      </c>
      <c r="D113" s="82" t="s">
        <v>210</v>
      </c>
      <c r="E113" s="82" t="s">
        <v>777</v>
      </c>
      <c r="F113" s="96" t="s">
        <v>51</v>
      </c>
      <c r="G113" s="99">
        <v>500</v>
      </c>
      <c r="H113" s="98" t="e">
        <f>SUMIF([2]报价结算清单!$E$12:$E$573,A113,[2]报价结算清单!$P$12:$P$573)</f>
        <v>#VALUE!</v>
      </c>
    </row>
    <row r="114" spans="1:8" s="11" customFormat="1" ht="39.6">
      <c r="A114" s="82" t="s">
        <v>515</v>
      </c>
      <c r="B114" s="82" t="s">
        <v>208</v>
      </c>
      <c r="C114" s="82" t="s">
        <v>209</v>
      </c>
      <c r="D114" s="82" t="s">
        <v>211</v>
      </c>
      <c r="E114" s="82" t="s">
        <v>777</v>
      </c>
      <c r="F114" s="96" t="s">
        <v>51</v>
      </c>
      <c r="G114" s="97">
        <v>350</v>
      </c>
      <c r="H114" s="98" t="e">
        <f>SUMIF([2]报价结算清单!$E$12:$E$573,A114,[2]报价结算清单!$P$12:$P$573)</f>
        <v>#VALUE!</v>
      </c>
    </row>
    <row r="115" spans="1:8" s="11" customFormat="1" ht="39.6">
      <c r="A115" s="82" t="s">
        <v>516</v>
      </c>
      <c r="B115" s="82" t="s">
        <v>208</v>
      </c>
      <c r="C115" s="82" t="s">
        <v>209</v>
      </c>
      <c r="D115" s="82" t="s">
        <v>212</v>
      </c>
      <c r="E115" s="82" t="s">
        <v>941</v>
      </c>
      <c r="F115" s="96" t="s">
        <v>51</v>
      </c>
      <c r="G115" s="97">
        <v>400</v>
      </c>
      <c r="H115" s="98" t="e">
        <f>SUMIF([2]报价结算清单!$E$12:$E$573,A115,[2]报价结算清单!$P$12:$P$573)</f>
        <v>#VALUE!</v>
      </c>
    </row>
    <row r="116" spans="1:8" s="11" customFormat="1" ht="52.8">
      <c r="A116" s="82" t="s">
        <v>517</v>
      </c>
      <c r="B116" s="82" t="s">
        <v>208</v>
      </c>
      <c r="C116" s="82" t="s">
        <v>778</v>
      </c>
      <c r="D116" s="82" t="s">
        <v>213</v>
      </c>
      <c r="E116" s="82" t="s">
        <v>214</v>
      </c>
      <c r="F116" s="96" t="s">
        <v>195</v>
      </c>
      <c r="G116" s="99">
        <v>4200</v>
      </c>
      <c r="H116" s="98" t="e">
        <f>SUMIF([2]报价结算清单!$E$12:$E$573,A116,[2]报价结算清单!$P$12:$P$573)</f>
        <v>#VALUE!</v>
      </c>
    </row>
    <row r="117" spans="1:8" s="11" customFormat="1" ht="52.8">
      <c r="A117" s="82" t="s">
        <v>518</v>
      </c>
      <c r="B117" s="82" t="s">
        <v>208</v>
      </c>
      <c r="C117" s="82" t="s">
        <v>778</v>
      </c>
      <c r="D117" s="82" t="s">
        <v>215</v>
      </c>
      <c r="E117" s="82" t="s">
        <v>216</v>
      </c>
      <c r="F117" s="96" t="s">
        <v>195</v>
      </c>
      <c r="G117" s="99">
        <v>3600</v>
      </c>
      <c r="H117" s="98" t="e">
        <f>SUMIF([2]报价结算清单!$E$12:$E$573,A117,[2]报价结算清单!$P$12:$P$573)</f>
        <v>#VALUE!</v>
      </c>
    </row>
    <row r="118" spans="1:8" s="11" customFormat="1" ht="52.8">
      <c r="A118" s="82" t="s">
        <v>519</v>
      </c>
      <c r="B118" s="82" t="s">
        <v>208</v>
      </c>
      <c r="C118" s="82" t="s">
        <v>778</v>
      </c>
      <c r="D118" s="82" t="s">
        <v>217</v>
      </c>
      <c r="E118" s="82" t="s">
        <v>218</v>
      </c>
      <c r="F118" s="96" t="s">
        <v>195</v>
      </c>
      <c r="G118" s="99">
        <v>3000</v>
      </c>
      <c r="H118" s="98" t="e">
        <f>SUMIF([2]报价结算清单!$E$12:$E$573,A118,[2]报价结算清单!$P$12:$P$573)</f>
        <v>#VALUE!</v>
      </c>
    </row>
    <row r="119" spans="1:8" s="11" customFormat="1" ht="52.8">
      <c r="A119" s="82" t="s">
        <v>520</v>
      </c>
      <c r="B119" s="82" t="s">
        <v>208</v>
      </c>
      <c r="C119" s="82" t="s">
        <v>778</v>
      </c>
      <c r="D119" s="82" t="s">
        <v>219</v>
      </c>
      <c r="E119" s="82" t="s">
        <v>220</v>
      </c>
      <c r="F119" s="96" t="s">
        <v>195</v>
      </c>
      <c r="G119" s="97">
        <v>1500</v>
      </c>
      <c r="H119" s="98" t="e">
        <f>SUMIF([2]报价结算清单!$E$12:$E$573,A119,[2]报价结算清单!$P$12:$P$573)</f>
        <v>#VALUE!</v>
      </c>
    </row>
    <row r="120" spans="1:8" s="11" customFormat="1" ht="39.6">
      <c r="A120" s="82" t="s">
        <v>521</v>
      </c>
      <c r="B120" s="82" t="s">
        <v>208</v>
      </c>
      <c r="C120" s="82" t="s">
        <v>778</v>
      </c>
      <c r="D120" s="82" t="s">
        <v>221</v>
      </c>
      <c r="E120" s="82" t="s">
        <v>222</v>
      </c>
      <c r="F120" s="96" t="s">
        <v>195</v>
      </c>
      <c r="G120" s="97">
        <v>1100</v>
      </c>
      <c r="H120" s="98" t="e">
        <f>SUMIF([2]报价结算清单!$E$12:$E$573,A120,[2]报价结算清单!$P$12:$P$573)</f>
        <v>#VALUE!</v>
      </c>
    </row>
    <row r="121" spans="1:8" s="11" customFormat="1" ht="13.8">
      <c r="A121" s="82" t="s">
        <v>522</v>
      </c>
      <c r="B121" s="82" t="s">
        <v>208</v>
      </c>
      <c r="C121" s="82" t="s">
        <v>223</v>
      </c>
      <c r="D121" s="82" t="s">
        <v>224</v>
      </c>
      <c r="E121" s="82" t="s">
        <v>225</v>
      </c>
      <c r="F121" s="96" t="s">
        <v>195</v>
      </c>
      <c r="G121" s="97">
        <v>2061</v>
      </c>
      <c r="H121" s="98" t="e">
        <f>SUMIF([2]报价结算清单!$E$12:$E$573,A121,[2]报价结算清单!$P$12:$P$573)</f>
        <v>#VALUE!</v>
      </c>
    </row>
    <row r="122" spans="1:8" s="11" customFormat="1" ht="39.6">
      <c r="A122" s="82" t="s">
        <v>523</v>
      </c>
      <c r="B122" s="82" t="s">
        <v>208</v>
      </c>
      <c r="C122" s="82" t="s">
        <v>223</v>
      </c>
      <c r="D122" s="82" t="s">
        <v>226</v>
      </c>
      <c r="E122" s="82" t="s">
        <v>227</v>
      </c>
      <c r="F122" s="96" t="s">
        <v>195</v>
      </c>
      <c r="G122" s="97">
        <v>1500</v>
      </c>
      <c r="H122" s="98" t="e">
        <f>SUMIF([2]报价结算清单!$E$12:$E$573,A122,[2]报价结算清单!$P$12:$P$573)</f>
        <v>#VALUE!</v>
      </c>
    </row>
    <row r="123" spans="1:8" s="11" customFormat="1" ht="13.8">
      <c r="A123" s="82" t="s">
        <v>524</v>
      </c>
      <c r="B123" s="82" t="s">
        <v>208</v>
      </c>
      <c r="C123" s="82" t="s">
        <v>223</v>
      </c>
      <c r="D123" s="82" t="s">
        <v>228</v>
      </c>
      <c r="E123" s="82" t="s">
        <v>779</v>
      </c>
      <c r="F123" s="96" t="s">
        <v>195</v>
      </c>
      <c r="G123" s="99">
        <v>600</v>
      </c>
      <c r="H123" s="98" t="e">
        <f>SUMIF([2]报价结算清单!$E$12:$E$573,A123,[2]报价结算清单!$P$12:$P$573)</f>
        <v>#VALUE!</v>
      </c>
    </row>
    <row r="124" spans="1:8" s="11" customFormat="1" ht="39.6">
      <c r="A124" s="82" t="s">
        <v>525</v>
      </c>
      <c r="B124" s="82" t="s">
        <v>208</v>
      </c>
      <c r="C124" s="82" t="s">
        <v>223</v>
      </c>
      <c r="D124" s="82" t="s">
        <v>229</v>
      </c>
      <c r="E124" s="82" t="s">
        <v>230</v>
      </c>
      <c r="F124" s="96" t="s">
        <v>195</v>
      </c>
      <c r="G124" s="97">
        <v>779</v>
      </c>
      <c r="H124" s="98" t="e">
        <f>SUMIF([2]报价结算清单!$E$12:$E$573,A124,[2]报价结算清单!$P$12:$P$573)</f>
        <v>#VALUE!</v>
      </c>
    </row>
    <row r="125" spans="1:8" s="11" customFormat="1" ht="39.6">
      <c r="A125" s="82" t="s">
        <v>526</v>
      </c>
      <c r="B125" s="82" t="s">
        <v>208</v>
      </c>
      <c r="C125" s="82" t="s">
        <v>223</v>
      </c>
      <c r="D125" s="82" t="s">
        <v>231</v>
      </c>
      <c r="E125" s="82" t="s">
        <v>232</v>
      </c>
      <c r="F125" s="96" t="s">
        <v>195</v>
      </c>
      <c r="G125" s="97">
        <v>492</v>
      </c>
      <c r="H125" s="98" t="e">
        <f>SUMIF([2]报价结算清单!$E$12:$E$573,A125,[2]报价结算清单!$P$12:$P$573)</f>
        <v>#VALUE!</v>
      </c>
    </row>
    <row r="126" spans="1:8" s="11" customFormat="1" ht="26.4">
      <c r="A126" s="82" t="s">
        <v>527</v>
      </c>
      <c r="B126" s="82" t="s">
        <v>208</v>
      </c>
      <c r="C126" s="82" t="s">
        <v>223</v>
      </c>
      <c r="D126" s="82" t="s">
        <v>233</v>
      </c>
      <c r="E126" s="82" t="s">
        <v>743</v>
      </c>
      <c r="F126" s="96" t="s">
        <v>195</v>
      </c>
      <c r="G126" s="97">
        <v>233</v>
      </c>
      <c r="H126" s="98" t="e">
        <f>SUMIF([2]报价结算清单!$E$12:$E$573,A126,[2]报价结算清单!$P$12:$P$573)</f>
        <v>#VALUE!</v>
      </c>
    </row>
    <row r="127" spans="1:8" s="11" customFormat="1" ht="26.4">
      <c r="A127" s="82" t="s">
        <v>528</v>
      </c>
      <c r="B127" s="82" t="s">
        <v>208</v>
      </c>
      <c r="C127" s="82" t="s">
        <v>223</v>
      </c>
      <c r="D127" s="82" t="s">
        <v>234</v>
      </c>
      <c r="E127" s="82" t="s">
        <v>743</v>
      </c>
      <c r="F127" s="96" t="s">
        <v>195</v>
      </c>
      <c r="G127" s="97">
        <v>152</v>
      </c>
      <c r="H127" s="98" t="e">
        <f>SUMIF([2]报价结算清单!$E$12:$E$573,A127,[2]报价结算清单!$P$12:$P$573)</f>
        <v>#VALUE!</v>
      </c>
    </row>
    <row r="128" spans="1:8" s="11" customFormat="1" ht="39.6">
      <c r="A128" s="82" t="s">
        <v>529</v>
      </c>
      <c r="B128" s="82" t="s">
        <v>208</v>
      </c>
      <c r="C128" s="82" t="s">
        <v>235</v>
      </c>
      <c r="D128" s="82" t="s">
        <v>236</v>
      </c>
      <c r="E128" s="82" t="s">
        <v>237</v>
      </c>
      <c r="F128" s="96" t="s">
        <v>195</v>
      </c>
      <c r="G128" s="97">
        <v>1767</v>
      </c>
      <c r="H128" s="98" t="e">
        <f>SUMIF([2]报价结算清单!$E$12:$E$573,A128,[2]报价结算清单!$P$12:$P$573)</f>
        <v>#VALUE!</v>
      </c>
    </row>
    <row r="129" spans="1:8" s="11" customFormat="1" ht="26.4">
      <c r="A129" s="82" t="s">
        <v>530</v>
      </c>
      <c r="B129" s="82" t="s">
        <v>208</v>
      </c>
      <c r="C129" s="82" t="s">
        <v>235</v>
      </c>
      <c r="D129" s="82" t="s">
        <v>238</v>
      </c>
      <c r="E129" s="82" t="s">
        <v>780</v>
      </c>
      <c r="F129" s="96" t="s">
        <v>195</v>
      </c>
      <c r="G129" s="97">
        <v>200</v>
      </c>
      <c r="H129" s="98" t="e">
        <f>SUMIF([2]报价结算清单!$E$12:$E$573,A129,[2]报价结算清单!$P$12:$P$573)</f>
        <v>#VALUE!</v>
      </c>
    </row>
    <row r="130" spans="1:8" s="11" customFormat="1" ht="39.6">
      <c r="A130" s="82" t="s">
        <v>531</v>
      </c>
      <c r="B130" s="82" t="s">
        <v>208</v>
      </c>
      <c r="C130" s="82" t="s">
        <v>239</v>
      </c>
      <c r="D130" s="82" t="s">
        <v>240</v>
      </c>
      <c r="E130" s="82" t="s">
        <v>241</v>
      </c>
      <c r="F130" s="96" t="s">
        <v>112</v>
      </c>
      <c r="G130" s="97">
        <v>470</v>
      </c>
      <c r="H130" s="98" t="e">
        <f>SUMIF([2]报价结算清单!$E$12:$E$573,A130,[2]报价结算清单!$P$12:$P$573)</f>
        <v>#VALUE!</v>
      </c>
    </row>
    <row r="131" spans="1:8" s="11" customFormat="1" ht="39.6">
      <c r="A131" s="82" t="s">
        <v>532</v>
      </c>
      <c r="B131" s="82" t="s">
        <v>208</v>
      </c>
      <c r="C131" s="82" t="s">
        <v>239</v>
      </c>
      <c r="D131" s="82" t="s">
        <v>242</v>
      </c>
      <c r="E131" s="82" t="s">
        <v>241</v>
      </c>
      <c r="F131" s="96" t="s">
        <v>112</v>
      </c>
      <c r="G131" s="97">
        <v>806</v>
      </c>
      <c r="H131" s="98" t="e">
        <f>SUMIF([2]报价结算清单!$E$12:$E$573,A131,[2]报价结算清单!$P$12:$P$573)</f>
        <v>#VALUE!</v>
      </c>
    </row>
    <row r="132" spans="1:8" s="11" customFormat="1" ht="39.6">
      <c r="A132" s="82" t="s">
        <v>533</v>
      </c>
      <c r="B132" s="82" t="s">
        <v>208</v>
      </c>
      <c r="C132" s="82" t="s">
        <v>239</v>
      </c>
      <c r="D132" s="82" t="s">
        <v>243</v>
      </c>
      <c r="E132" s="82" t="s">
        <v>241</v>
      </c>
      <c r="F132" s="96" t="s">
        <v>112</v>
      </c>
      <c r="G132" s="97">
        <v>1374</v>
      </c>
      <c r="H132" s="98" t="e">
        <f>SUMIF([2]报价结算清单!$E$12:$E$573,A132,[2]报价结算清单!$P$12:$P$573)</f>
        <v>#VALUE!</v>
      </c>
    </row>
    <row r="133" spans="1:8" s="11" customFormat="1" ht="39.6">
      <c r="A133" s="82" t="s">
        <v>534</v>
      </c>
      <c r="B133" s="82" t="s">
        <v>208</v>
      </c>
      <c r="C133" s="82" t="s">
        <v>239</v>
      </c>
      <c r="D133" s="82" t="s">
        <v>244</v>
      </c>
      <c r="E133" s="82" t="s">
        <v>743</v>
      </c>
      <c r="F133" s="96" t="s">
        <v>86</v>
      </c>
      <c r="G133" s="97">
        <v>100</v>
      </c>
      <c r="H133" s="98" t="e">
        <f>SUMIF([2]报价结算清单!$E$12:$E$573,A133,[2]报价结算清单!$P$12:$P$573)</f>
        <v>#VALUE!</v>
      </c>
    </row>
    <row r="134" spans="1:8" s="11" customFormat="1" ht="26.4">
      <c r="A134" s="82" t="s">
        <v>535</v>
      </c>
      <c r="B134" s="82" t="s">
        <v>246</v>
      </c>
      <c r="C134" s="82" t="s">
        <v>247</v>
      </c>
      <c r="D134" s="82" t="s">
        <v>248</v>
      </c>
      <c r="E134" s="82" t="s">
        <v>707</v>
      </c>
      <c r="F134" s="96" t="s">
        <v>195</v>
      </c>
      <c r="G134" s="97">
        <v>950</v>
      </c>
      <c r="H134" s="98" t="e">
        <f>SUMIF([2]报价结算清单!$E$12:$E$573,A134,[2]报价结算清单!$P$12:$P$573)</f>
        <v>#VALUE!</v>
      </c>
    </row>
    <row r="135" spans="1:8" ht="26.4">
      <c r="A135" s="82" t="s">
        <v>536</v>
      </c>
      <c r="B135" s="82" t="s">
        <v>246</v>
      </c>
      <c r="C135" s="82" t="s">
        <v>247</v>
      </c>
      <c r="D135" s="82" t="s">
        <v>249</v>
      </c>
      <c r="E135" s="82" t="s">
        <v>707</v>
      </c>
      <c r="F135" s="96" t="s">
        <v>195</v>
      </c>
      <c r="G135" s="97">
        <v>1100</v>
      </c>
      <c r="H135" s="98" t="e">
        <f>SUMIF([2]报价结算清单!$E$12:$E$573,A135,[2]报价结算清单!$P$12:$P$573)</f>
        <v>#VALUE!</v>
      </c>
    </row>
    <row r="136" spans="1:8" ht="26.4">
      <c r="A136" s="82" t="s">
        <v>537</v>
      </c>
      <c r="B136" s="82" t="s">
        <v>246</v>
      </c>
      <c r="C136" s="82" t="s">
        <v>247</v>
      </c>
      <c r="D136" s="82" t="s">
        <v>250</v>
      </c>
      <c r="E136" s="82" t="s">
        <v>707</v>
      </c>
      <c r="F136" s="96" t="s">
        <v>195</v>
      </c>
      <c r="G136" s="99">
        <v>700</v>
      </c>
      <c r="H136" s="98" t="e">
        <f>SUMIF([2]报价结算清单!$E$12:$E$573,A136,[2]报价结算清单!$P$12:$P$573)</f>
        <v>#VALUE!</v>
      </c>
    </row>
    <row r="137" spans="1:8" ht="26.4">
      <c r="A137" s="82" t="s">
        <v>538</v>
      </c>
      <c r="B137" s="82" t="s">
        <v>246</v>
      </c>
      <c r="C137" s="82" t="s">
        <v>247</v>
      </c>
      <c r="D137" s="82" t="s">
        <v>251</v>
      </c>
      <c r="E137" s="82" t="s">
        <v>707</v>
      </c>
      <c r="F137" s="96" t="s">
        <v>195</v>
      </c>
      <c r="G137" s="97">
        <v>722</v>
      </c>
      <c r="H137" s="98" t="e">
        <f>SUMIF([2]报价结算清单!$E$12:$E$573,A137,[2]报价结算清单!$P$12:$P$573)</f>
        <v>#VALUE!</v>
      </c>
    </row>
    <row r="138" spans="1:8" ht="26.4">
      <c r="A138" s="82" t="s">
        <v>539</v>
      </c>
      <c r="B138" s="82" t="s">
        <v>246</v>
      </c>
      <c r="C138" s="82" t="s">
        <v>247</v>
      </c>
      <c r="D138" s="82" t="s">
        <v>252</v>
      </c>
      <c r="E138" s="82" t="s">
        <v>253</v>
      </c>
      <c r="F138" s="96" t="s">
        <v>195</v>
      </c>
      <c r="G138" s="97">
        <v>758</v>
      </c>
      <c r="H138" s="98" t="e">
        <f>SUMIF([2]报价结算清单!$E$12:$E$573,A138,[2]报价结算清单!$P$12:$P$573)</f>
        <v>#VALUE!</v>
      </c>
    </row>
    <row r="139" spans="1:8" ht="26.4">
      <c r="A139" s="82" t="s">
        <v>540</v>
      </c>
      <c r="B139" s="82" t="s">
        <v>246</v>
      </c>
      <c r="C139" s="82" t="s">
        <v>247</v>
      </c>
      <c r="D139" s="82" t="s">
        <v>254</v>
      </c>
      <c r="E139" s="82" t="s">
        <v>253</v>
      </c>
      <c r="F139" s="96" t="s">
        <v>195</v>
      </c>
      <c r="G139" s="97">
        <v>759</v>
      </c>
      <c r="H139" s="98" t="e">
        <f>SUMIF([2]报价结算清单!$E$12:$E$573,A139,[2]报价结算清单!$P$12:$P$573)</f>
        <v>#VALUE!</v>
      </c>
    </row>
    <row r="140" spans="1:8" ht="26.4">
      <c r="A140" s="82" t="s">
        <v>541</v>
      </c>
      <c r="B140" s="82" t="s">
        <v>246</v>
      </c>
      <c r="C140" s="82" t="s">
        <v>247</v>
      </c>
      <c r="D140" s="82" t="s">
        <v>255</v>
      </c>
      <c r="E140" s="82" t="s">
        <v>253</v>
      </c>
      <c r="F140" s="96" t="s">
        <v>195</v>
      </c>
      <c r="G140" s="97">
        <v>600</v>
      </c>
      <c r="H140" s="98" t="e">
        <f>SUMIF([2]报价结算清单!$E$12:$E$573,A140,[2]报价结算清单!$P$12:$P$573)</f>
        <v>#VALUE!</v>
      </c>
    </row>
    <row r="141" spans="1:8" ht="26.4">
      <c r="A141" s="82" t="s">
        <v>542</v>
      </c>
      <c r="B141" s="82" t="s">
        <v>246</v>
      </c>
      <c r="C141" s="82" t="s">
        <v>256</v>
      </c>
      <c r="D141" s="82" t="s">
        <v>248</v>
      </c>
      <c r="E141" s="82" t="s">
        <v>257</v>
      </c>
      <c r="F141" s="96" t="s">
        <v>195</v>
      </c>
      <c r="G141" s="97">
        <v>815</v>
      </c>
      <c r="H141" s="98" t="e">
        <f>SUMIF([2]报价结算清单!$E$12:$E$573,A141,[2]报价结算清单!$P$12:$P$573)</f>
        <v>#VALUE!</v>
      </c>
    </row>
    <row r="142" spans="1:8" ht="26.4">
      <c r="A142" s="82" t="s">
        <v>543</v>
      </c>
      <c r="B142" s="82" t="s">
        <v>246</v>
      </c>
      <c r="C142" s="82" t="s">
        <v>256</v>
      </c>
      <c r="D142" s="82" t="s">
        <v>249</v>
      </c>
      <c r="E142" s="82" t="s">
        <v>257</v>
      </c>
      <c r="F142" s="96" t="s">
        <v>195</v>
      </c>
      <c r="G142" s="97">
        <v>867</v>
      </c>
      <c r="H142" s="98" t="e">
        <f>SUMIF([2]报价结算清单!$E$12:$E$573,A142,[2]报价结算清单!$P$12:$P$573)</f>
        <v>#VALUE!</v>
      </c>
    </row>
    <row r="143" spans="1:8" s="11" customFormat="1" ht="26.4">
      <c r="A143" s="82" t="s">
        <v>544</v>
      </c>
      <c r="B143" s="82" t="s">
        <v>246</v>
      </c>
      <c r="C143" s="82" t="s">
        <v>256</v>
      </c>
      <c r="D143" s="82" t="s">
        <v>250</v>
      </c>
      <c r="E143" s="82" t="s">
        <v>257</v>
      </c>
      <c r="F143" s="96" t="s">
        <v>195</v>
      </c>
      <c r="G143" s="97">
        <v>821</v>
      </c>
      <c r="H143" s="98" t="e">
        <f>SUMIF([2]报价结算清单!$E$12:$E$573,A143,[2]报价结算清单!$P$12:$P$573)</f>
        <v>#VALUE!</v>
      </c>
    </row>
    <row r="144" spans="1:8" s="11" customFormat="1" ht="26.4">
      <c r="A144" s="82" t="s">
        <v>545</v>
      </c>
      <c r="B144" s="82" t="s">
        <v>246</v>
      </c>
      <c r="C144" s="82" t="s">
        <v>256</v>
      </c>
      <c r="D144" s="82" t="s">
        <v>251</v>
      </c>
      <c r="E144" s="82" t="s">
        <v>257</v>
      </c>
      <c r="F144" s="96" t="s">
        <v>195</v>
      </c>
      <c r="G144" s="97">
        <v>629</v>
      </c>
      <c r="H144" s="98" t="e">
        <f>SUMIF([2]报价结算清单!$E$12:$E$573,A144,[2]报价结算清单!$P$12:$P$573)</f>
        <v>#VALUE!</v>
      </c>
    </row>
    <row r="145" spans="1:8" s="11" customFormat="1" ht="26.4">
      <c r="A145" s="82" t="s">
        <v>546</v>
      </c>
      <c r="B145" s="82" t="s">
        <v>246</v>
      </c>
      <c r="C145" s="82" t="s">
        <v>256</v>
      </c>
      <c r="D145" s="82" t="s">
        <v>252</v>
      </c>
      <c r="E145" s="82" t="s">
        <v>258</v>
      </c>
      <c r="F145" s="96" t="s">
        <v>195</v>
      </c>
      <c r="G145" s="97">
        <v>540</v>
      </c>
      <c r="H145" s="98" t="e">
        <f>SUMIF([2]报价结算清单!$E$12:$E$573,A145,[2]报价结算清单!$P$12:$P$573)</f>
        <v>#VALUE!</v>
      </c>
    </row>
    <row r="146" spans="1:8" s="11" customFormat="1" ht="26.4">
      <c r="A146" s="82" t="s">
        <v>547</v>
      </c>
      <c r="B146" s="82" t="s">
        <v>246</v>
      </c>
      <c r="C146" s="82" t="s">
        <v>256</v>
      </c>
      <c r="D146" s="82" t="s">
        <v>254</v>
      </c>
      <c r="E146" s="82" t="s">
        <v>258</v>
      </c>
      <c r="F146" s="96" t="s">
        <v>195</v>
      </c>
      <c r="G146" s="97">
        <v>582</v>
      </c>
      <c r="H146" s="98" t="e">
        <f>SUMIF([2]报价结算清单!$E$12:$E$573,A146,[2]报价结算清单!$P$12:$P$573)</f>
        <v>#VALUE!</v>
      </c>
    </row>
    <row r="147" spans="1:8" s="11" customFormat="1" ht="26.4">
      <c r="A147" s="82" t="s">
        <v>548</v>
      </c>
      <c r="B147" s="82" t="s">
        <v>246</v>
      </c>
      <c r="C147" s="82" t="s">
        <v>256</v>
      </c>
      <c r="D147" s="82" t="s">
        <v>255</v>
      </c>
      <c r="E147" s="82" t="s">
        <v>258</v>
      </c>
      <c r="F147" s="96" t="s">
        <v>195</v>
      </c>
      <c r="G147" s="97">
        <v>514</v>
      </c>
      <c r="H147" s="98" t="e">
        <f>SUMIF([2]报价结算清单!$E$12:$E$573,A147,[2]报价结算清单!$P$12:$P$573)</f>
        <v>#VALUE!</v>
      </c>
    </row>
    <row r="148" spans="1:8" s="11" customFormat="1" ht="26.4">
      <c r="A148" s="82" t="s">
        <v>549</v>
      </c>
      <c r="B148" s="82" t="s">
        <v>246</v>
      </c>
      <c r="C148" s="82" t="s">
        <v>259</v>
      </c>
      <c r="D148" s="82" t="s">
        <v>248</v>
      </c>
      <c r="E148" s="82" t="s">
        <v>260</v>
      </c>
      <c r="F148" s="96" t="s">
        <v>195</v>
      </c>
      <c r="G148" s="97">
        <v>584</v>
      </c>
      <c r="H148" s="98" t="e">
        <f>SUMIF([2]报价结算清单!$E$12:$E$573,A148,[2]报价结算清单!$P$12:$P$573)</f>
        <v>#VALUE!</v>
      </c>
    </row>
    <row r="149" spans="1:8" s="11" customFormat="1" ht="26.4">
      <c r="A149" s="82" t="s">
        <v>550</v>
      </c>
      <c r="B149" s="82" t="s">
        <v>246</v>
      </c>
      <c r="C149" s="82" t="s">
        <v>259</v>
      </c>
      <c r="D149" s="82" t="s">
        <v>249</v>
      </c>
      <c r="E149" s="82" t="s">
        <v>260</v>
      </c>
      <c r="F149" s="96" t="s">
        <v>195</v>
      </c>
      <c r="G149" s="97">
        <v>580</v>
      </c>
      <c r="H149" s="98" t="e">
        <f>SUMIF([2]报价结算清单!$E$12:$E$573,A149,[2]报价结算清单!$P$12:$P$573)</f>
        <v>#VALUE!</v>
      </c>
    </row>
    <row r="150" spans="1:8" s="11" customFormat="1" ht="26.4">
      <c r="A150" s="82" t="s">
        <v>551</v>
      </c>
      <c r="B150" s="82" t="s">
        <v>246</v>
      </c>
      <c r="C150" s="82" t="s">
        <v>259</v>
      </c>
      <c r="D150" s="82" t="s">
        <v>250</v>
      </c>
      <c r="E150" s="82" t="s">
        <v>260</v>
      </c>
      <c r="F150" s="96" t="s">
        <v>195</v>
      </c>
      <c r="G150" s="97">
        <v>564</v>
      </c>
      <c r="H150" s="98" t="e">
        <f>SUMIF([2]报价结算清单!$E$12:$E$573,A150,[2]报价结算清单!$P$12:$P$573)</f>
        <v>#VALUE!</v>
      </c>
    </row>
    <row r="151" spans="1:8" s="11" customFormat="1" ht="26.4">
      <c r="A151" s="82" t="s">
        <v>552</v>
      </c>
      <c r="B151" s="82" t="s">
        <v>246</v>
      </c>
      <c r="C151" s="82" t="s">
        <v>259</v>
      </c>
      <c r="D151" s="82" t="s">
        <v>251</v>
      </c>
      <c r="E151" s="82" t="s">
        <v>260</v>
      </c>
      <c r="F151" s="96" t="s">
        <v>195</v>
      </c>
      <c r="G151" s="97">
        <v>485</v>
      </c>
      <c r="H151" s="98" t="e">
        <f>SUMIF([2]报价结算清单!$E$12:$E$573,A151,[2]报价结算清单!$P$12:$P$573)</f>
        <v>#VALUE!</v>
      </c>
    </row>
    <row r="152" spans="1:8" s="11" customFormat="1" ht="26.4">
      <c r="A152" s="82" t="s">
        <v>553</v>
      </c>
      <c r="B152" s="82" t="s">
        <v>246</v>
      </c>
      <c r="C152" s="82" t="s">
        <v>259</v>
      </c>
      <c r="D152" s="82" t="s">
        <v>252</v>
      </c>
      <c r="E152" s="82" t="s">
        <v>261</v>
      </c>
      <c r="F152" s="96" t="s">
        <v>195</v>
      </c>
      <c r="G152" s="97">
        <v>373</v>
      </c>
      <c r="H152" s="98" t="e">
        <f>SUMIF([2]报价结算清单!$E$12:$E$573,A152,[2]报价结算清单!$P$12:$P$573)</f>
        <v>#VALUE!</v>
      </c>
    </row>
    <row r="153" spans="1:8" s="11" customFormat="1" ht="26.4">
      <c r="A153" s="82" t="s">
        <v>554</v>
      </c>
      <c r="B153" s="82" t="s">
        <v>246</v>
      </c>
      <c r="C153" s="82" t="s">
        <v>259</v>
      </c>
      <c r="D153" s="82" t="s">
        <v>254</v>
      </c>
      <c r="E153" s="82" t="s">
        <v>261</v>
      </c>
      <c r="F153" s="96" t="s">
        <v>195</v>
      </c>
      <c r="G153" s="97">
        <v>400</v>
      </c>
      <c r="H153" s="98" t="e">
        <f>SUMIF([2]报价结算清单!$E$12:$E$573,A153,[2]报价结算清单!$P$12:$P$573)</f>
        <v>#VALUE!</v>
      </c>
    </row>
    <row r="154" spans="1:8" s="11" customFormat="1" ht="26.4">
      <c r="A154" s="82" t="s">
        <v>555</v>
      </c>
      <c r="B154" s="82" t="s">
        <v>246</v>
      </c>
      <c r="C154" s="82" t="s">
        <v>259</v>
      </c>
      <c r="D154" s="82" t="s">
        <v>255</v>
      </c>
      <c r="E154" s="82" t="s">
        <v>261</v>
      </c>
      <c r="F154" s="96" t="s">
        <v>195</v>
      </c>
      <c r="G154" s="97">
        <v>369</v>
      </c>
      <c r="H154" s="98" t="e">
        <f>SUMIF([2]报价结算清单!$E$12:$E$573,A154,[2]报价结算清单!$P$12:$P$573)</f>
        <v>#VALUE!</v>
      </c>
    </row>
    <row r="155" spans="1:8" s="11" customFormat="1" ht="13.8">
      <c r="A155" s="82" t="s">
        <v>556</v>
      </c>
      <c r="B155" s="82" t="s">
        <v>246</v>
      </c>
      <c r="C155" s="82" t="s">
        <v>262</v>
      </c>
      <c r="D155" s="82" t="s">
        <v>263</v>
      </c>
      <c r="E155" s="82" t="s">
        <v>264</v>
      </c>
      <c r="F155" s="96" t="s">
        <v>265</v>
      </c>
      <c r="G155" s="97">
        <v>368</v>
      </c>
      <c r="H155" s="98" t="e">
        <f>SUMIF([2]报价结算清单!$E$12:$E$573,A155,[2]报价结算清单!$P$12:$P$573)</f>
        <v>#VALUE!</v>
      </c>
    </row>
    <row r="156" spans="1:8" s="11" customFormat="1" ht="26.4">
      <c r="A156" s="82" t="s">
        <v>557</v>
      </c>
      <c r="B156" s="82" t="s">
        <v>246</v>
      </c>
      <c r="C156" s="82" t="s">
        <v>266</v>
      </c>
      <c r="D156" s="82" t="s">
        <v>267</v>
      </c>
      <c r="E156" s="82" t="s">
        <v>268</v>
      </c>
      <c r="F156" s="96" t="s">
        <v>195</v>
      </c>
      <c r="G156" s="97">
        <v>250</v>
      </c>
      <c r="H156" s="98" t="e">
        <f>SUMIF([2]报价结算清单!$E$12:$E$573,A156,[2]报价结算清单!$P$12:$P$573)</f>
        <v>#VALUE!</v>
      </c>
    </row>
    <row r="157" spans="1:8" s="11" customFormat="1" ht="52.8">
      <c r="A157" s="82" t="s">
        <v>558</v>
      </c>
      <c r="B157" s="82" t="s">
        <v>246</v>
      </c>
      <c r="C157" s="82" t="s">
        <v>269</v>
      </c>
      <c r="D157" s="82" t="s">
        <v>270</v>
      </c>
      <c r="E157" s="82" t="s">
        <v>271</v>
      </c>
      <c r="F157" s="96" t="s">
        <v>195</v>
      </c>
      <c r="G157" s="99">
        <v>1200</v>
      </c>
      <c r="H157" s="98" t="e">
        <f>SUMIF([2]报价结算清单!$E$12:$E$573,A157,[2]报价结算清单!$P$12:$P$573)</f>
        <v>#VALUE!</v>
      </c>
    </row>
    <row r="158" spans="1:8" s="11" customFormat="1" ht="52.8">
      <c r="A158" s="82" t="s">
        <v>559</v>
      </c>
      <c r="B158" s="82" t="s">
        <v>246</v>
      </c>
      <c r="C158" s="82" t="s">
        <v>272</v>
      </c>
      <c r="D158" s="82" t="s">
        <v>273</v>
      </c>
      <c r="E158" s="82" t="s">
        <v>274</v>
      </c>
      <c r="F158" s="96" t="s">
        <v>121</v>
      </c>
      <c r="G158" s="97">
        <v>150</v>
      </c>
      <c r="H158" s="98" t="e">
        <f>SUMIF([2]报价结算清单!$E$12:$E$573,A158,[2]报价结算清单!$P$12:$P$573)</f>
        <v>#VALUE!</v>
      </c>
    </row>
    <row r="159" spans="1:8" s="11" customFormat="1" ht="52.8">
      <c r="A159" s="82" t="s">
        <v>560</v>
      </c>
      <c r="B159" s="82" t="s">
        <v>246</v>
      </c>
      <c r="C159" s="82" t="s">
        <v>272</v>
      </c>
      <c r="D159" s="82" t="s">
        <v>275</v>
      </c>
      <c r="E159" s="82" t="s">
        <v>274</v>
      </c>
      <c r="F159" s="96" t="s">
        <v>121</v>
      </c>
      <c r="G159" s="97">
        <v>150</v>
      </c>
      <c r="H159" s="98" t="e">
        <f>SUMIF([2]报价结算清单!$E$12:$E$573,A159,[2]报价结算清单!$P$12:$P$573)</f>
        <v>#VALUE!</v>
      </c>
    </row>
    <row r="160" spans="1:8" s="11" customFormat="1" ht="66">
      <c r="A160" s="82" t="s">
        <v>561</v>
      </c>
      <c r="B160" s="82" t="s">
        <v>246</v>
      </c>
      <c r="C160" s="82" t="s">
        <v>272</v>
      </c>
      <c r="D160" s="82" t="s">
        <v>276</v>
      </c>
      <c r="E160" s="82" t="s">
        <v>274</v>
      </c>
      <c r="F160" s="96" t="s">
        <v>121</v>
      </c>
      <c r="G160" s="97">
        <v>190</v>
      </c>
      <c r="H160" s="98" t="e">
        <f>SUMIF([2]报价结算清单!$E$12:$E$573,A160,[2]报价结算清单!$P$12:$P$573)</f>
        <v>#VALUE!</v>
      </c>
    </row>
    <row r="161" spans="1:8" s="11" customFormat="1" ht="39.6">
      <c r="A161" s="82" t="s">
        <v>562</v>
      </c>
      <c r="B161" s="82" t="s">
        <v>246</v>
      </c>
      <c r="C161" s="82" t="s">
        <v>277</v>
      </c>
      <c r="D161" s="82" t="s">
        <v>278</v>
      </c>
      <c r="E161" s="82" t="s">
        <v>743</v>
      </c>
      <c r="F161" s="96" t="s">
        <v>195</v>
      </c>
      <c r="G161" s="97">
        <v>51</v>
      </c>
      <c r="H161" s="98" t="e">
        <f>SUMIF([2]报价结算清单!$E$12:$E$573,A161,[2]报价结算清单!$P$12:$P$573)</f>
        <v>#VALUE!</v>
      </c>
    </row>
    <row r="162" spans="1:8" s="11" customFormat="1" ht="39.6">
      <c r="A162" s="82" t="s">
        <v>563</v>
      </c>
      <c r="B162" s="82" t="s">
        <v>246</v>
      </c>
      <c r="C162" s="82" t="s">
        <v>277</v>
      </c>
      <c r="D162" s="82" t="s">
        <v>279</v>
      </c>
      <c r="E162" s="82" t="s">
        <v>781</v>
      </c>
      <c r="F162" s="96" t="s">
        <v>195</v>
      </c>
      <c r="G162" s="97">
        <v>200</v>
      </c>
      <c r="H162" s="98" t="e">
        <f>SUMIF([2]报价结算清单!$E$12:$E$573,A162,[2]报价结算清单!$P$12:$P$573)</f>
        <v>#VALUE!</v>
      </c>
    </row>
    <row r="163" spans="1:8" s="11" customFormat="1" ht="13.8">
      <c r="A163" s="82" t="s">
        <v>564</v>
      </c>
      <c r="B163" s="82" t="s">
        <v>280</v>
      </c>
      <c r="C163" s="82" t="s">
        <v>281</v>
      </c>
      <c r="D163" s="82" t="s">
        <v>282</v>
      </c>
      <c r="E163" s="82" t="s">
        <v>283</v>
      </c>
      <c r="F163" s="96" t="s">
        <v>284</v>
      </c>
      <c r="G163" s="97">
        <v>200</v>
      </c>
      <c r="H163" s="98" t="e">
        <f>SUMIF([2]报价结算清单!$E$12:$E$573,A163,[2]报价结算清单!$P$12:$P$573)</f>
        <v>#VALUE!</v>
      </c>
    </row>
    <row r="164" spans="1:8" s="11" customFormat="1" ht="13.8">
      <c r="A164" s="82" t="s">
        <v>565</v>
      </c>
      <c r="B164" s="82" t="s">
        <v>280</v>
      </c>
      <c r="C164" s="82" t="s">
        <v>281</v>
      </c>
      <c r="D164" s="82" t="s">
        <v>782</v>
      </c>
      <c r="E164" s="82" t="s">
        <v>783</v>
      </c>
      <c r="F164" s="96" t="s">
        <v>284</v>
      </c>
      <c r="G164" s="97">
        <v>120</v>
      </c>
      <c r="H164" s="98" t="e">
        <f>SUMIF([2]报价结算清单!$E$12:$E$573,A164,[2]报价结算清单!$P$12:$P$573)</f>
        <v>#VALUE!</v>
      </c>
    </row>
    <row r="165" spans="1:8" s="11" customFormat="1" ht="26.4">
      <c r="A165" s="82" t="s">
        <v>566</v>
      </c>
      <c r="B165" s="82" t="s">
        <v>280</v>
      </c>
      <c r="C165" s="82" t="s">
        <v>281</v>
      </c>
      <c r="D165" s="82" t="s">
        <v>285</v>
      </c>
      <c r="E165" s="82" t="s">
        <v>784</v>
      </c>
      <c r="F165" s="96" t="s">
        <v>195</v>
      </c>
      <c r="G165" s="99">
        <v>550</v>
      </c>
      <c r="H165" s="98" t="e">
        <f>SUMIF([2]报价结算清单!$E$12:$E$573,A165,[2]报价结算清单!$P$12:$P$573)</f>
        <v>#VALUE!</v>
      </c>
    </row>
    <row r="166" spans="1:8" s="11" customFormat="1" ht="26.4">
      <c r="A166" s="82" t="s">
        <v>567</v>
      </c>
      <c r="B166" s="82" t="s">
        <v>280</v>
      </c>
      <c r="C166" s="82" t="s">
        <v>281</v>
      </c>
      <c r="D166" s="82" t="s">
        <v>286</v>
      </c>
      <c r="E166" s="82" t="s">
        <v>287</v>
      </c>
      <c r="F166" s="96" t="s">
        <v>195</v>
      </c>
      <c r="G166" s="97">
        <v>697</v>
      </c>
      <c r="H166" s="98" t="e">
        <f>SUMIF([2]报价结算清单!$E$12:$E$573,A166,[2]报价结算清单!$P$12:$P$573)</f>
        <v>#VALUE!</v>
      </c>
    </row>
    <row r="167" spans="1:8" s="11" customFormat="1" ht="26.4">
      <c r="A167" s="82" t="s">
        <v>568</v>
      </c>
      <c r="B167" s="82" t="s">
        <v>280</v>
      </c>
      <c r="C167" s="82" t="s">
        <v>281</v>
      </c>
      <c r="D167" s="82" t="s">
        <v>288</v>
      </c>
      <c r="E167" s="82" t="s">
        <v>785</v>
      </c>
      <c r="F167" s="96" t="s">
        <v>195</v>
      </c>
      <c r="G167" s="99">
        <v>400</v>
      </c>
      <c r="H167" s="98" t="e">
        <f>SUMIF([2]报价结算清单!$E$12:$E$573,A167,[2]报价结算清单!$P$12:$P$573)</f>
        <v>#VALUE!</v>
      </c>
    </row>
    <row r="168" spans="1:8" s="11" customFormat="1" ht="26.4">
      <c r="A168" s="82" t="s">
        <v>569</v>
      </c>
      <c r="B168" s="82" t="s">
        <v>280</v>
      </c>
      <c r="C168" s="82" t="s">
        <v>281</v>
      </c>
      <c r="D168" s="82" t="s">
        <v>289</v>
      </c>
      <c r="E168" s="82" t="s">
        <v>786</v>
      </c>
      <c r="F168" s="96" t="s">
        <v>195</v>
      </c>
      <c r="G168" s="97">
        <v>290</v>
      </c>
      <c r="H168" s="98" t="e">
        <f>SUMIF([2]报价结算清单!$E$12:$E$573,A168,[2]报价结算清单!$P$12:$P$573)</f>
        <v>#VALUE!</v>
      </c>
    </row>
    <row r="169" spans="1:8" s="11" customFormat="1" ht="26.4">
      <c r="A169" s="82" t="s">
        <v>570</v>
      </c>
      <c r="B169" s="82" t="s">
        <v>280</v>
      </c>
      <c r="C169" s="82" t="s">
        <v>290</v>
      </c>
      <c r="D169" s="82" t="s">
        <v>291</v>
      </c>
      <c r="E169" s="82" t="s">
        <v>787</v>
      </c>
      <c r="F169" s="96" t="s">
        <v>195</v>
      </c>
      <c r="G169" s="99">
        <v>600</v>
      </c>
      <c r="H169" s="98" t="e">
        <f>SUMIF([2]报价结算清单!$E$12:$E$573,A169,[2]报价结算清单!$P$12:$P$573)</f>
        <v>#VALUE!</v>
      </c>
    </row>
    <row r="170" spans="1:8" s="11" customFormat="1" ht="13.8">
      <c r="A170" s="82" t="s">
        <v>571</v>
      </c>
      <c r="B170" s="82" t="s">
        <v>280</v>
      </c>
      <c r="C170" s="82" t="s">
        <v>290</v>
      </c>
      <c r="D170" s="82" t="s">
        <v>292</v>
      </c>
      <c r="E170" s="82" t="s">
        <v>293</v>
      </c>
      <c r="F170" s="96" t="s">
        <v>195</v>
      </c>
      <c r="G170" s="97">
        <v>120</v>
      </c>
      <c r="H170" s="98" t="e">
        <f>SUMIF([2]报价结算清单!$E$12:$E$573,A170,[2]报价结算清单!$P$12:$P$573)</f>
        <v>#VALUE!</v>
      </c>
    </row>
    <row r="171" spans="1:8" s="11" customFormat="1" ht="13.8">
      <c r="A171" s="82" t="s">
        <v>572</v>
      </c>
      <c r="B171" s="82" t="s">
        <v>280</v>
      </c>
      <c r="C171" s="82" t="s">
        <v>290</v>
      </c>
      <c r="D171" s="82" t="s">
        <v>294</v>
      </c>
      <c r="E171" s="82" t="s">
        <v>743</v>
      </c>
      <c r="F171" s="96" t="s">
        <v>195</v>
      </c>
      <c r="G171" s="97">
        <v>150</v>
      </c>
      <c r="H171" s="98" t="e">
        <f>SUMIF([2]报价结算清单!$E$12:$E$573,A171,[2]报价结算清单!$P$12:$P$573)</f>
        <v>#VALUE!</v>
      </c>
    </row>
    <row r="172" spans="1:8" s="11" customFormat="1" ht="13.8">
      <c r="A172" s="82" t="s">
        <v>573</v>
      </c>
      <c r="B172" s="82" t="s">
        <v>280</v>
      </c>
      <c r="C172" s="82" t="s">
        <v>290</v>
      </c>
      <c r="D172" s="82" t="s">
        <v>295</v>
      </c>
      <c r="E172" s="82" t="s">
        <v>788</v>
      </c>
      <c r="F172" s="96" t="s">
        <v>195</v>
      </c>
      <c r="G172" s="97">
        <v>120</v>
      </c>
      <c r="H172" s="98" t="e">
        <f>SUMIF([2]报价结算清单!$E$12:$E$573,A172,[2]报价结算清单!$P$12:$P$573)</f>
        <v>#VALUE!</v>
      </c>
    </row>
    <row r="173" spans="1:8" s="11" customFormat="1" ht="26.4">
      <c r="A173" s="82" t="s">
        <v>574</v>
      </c>
      <c r="B173" s="82" t="s">
        <v>280</v>
      </c>
      <c r="C173" s="82" t="s">
        <v>296</v>
      </c>
      <c r="D173" s="82" t="s">
        <v>297</v>
      </c>
      <c r="E173" s="82" t="s">
        <v>298</v>
      </c>
      <c r="F173" s="96" t="s">
        <v>195</v>
      </c>
      <c r="G173" s="97">
        <v>1800</v>
      </c>
      <c r="H173" s="98" t="e">
        <f>SUMIF([2]报价结算清单!$E$12:$E$573,A173,[2]报价结算清单!$P$12:$P$573)</f>
        <v>#VALUE!</v>
      </c>
    </row>
    <row r="174" spans="1:8" s="11" customFormat="1" ht="26.4">
      <c r="A174" s="82" t="s">
        <v>575</v>
      </c>
      <c r="B174" s="82" t="s">
        <v>280</v>
      </c>
      <c r="C174" s="82" t="s">
        <v>296</v>
      </c>
      <c r="D174" s="82" t="s">
        <v>297</v>
      </c>
      <c r="E174" s="82" t="s">
        <v>299</v>
      </c>
      <c r="F174" s="96" t="s">
        <v>195</v>
      </c>
      <c r="G174" s="99">
        <v>2000</v>
      </c>
      <c r="H174" s="98" t="e">
        <f>SUMIF([2]报价结算清单!$E$12:$E$573,A174,[2]报价结算清单!$P$12:$P$573)</f>
        <v>#VALUE!</v>
      </c>
    </row>
    <row r="175" spans="1:8" s="11" customFormat="1" ht="26.4">
      <c r="A175" s="82" t="s">
        <v>576</v>
      </c>
      <c r="B175" s="82" t="s">
        <v>280</v>
      </c>
      <c r="C175" s="82" t="s">
        <v>296</v>
      </c>
      <c r="D175" s="82" t="s">
        <v>300</v>
      </c>
      <c r="E175" s="82" t="s">
        <v>301</v>
      </c>
      <c r="F175" s="96" t="s">
        <v>195</v>
      </c>
      <c r="G175" s="97">
        <v>850</v>
      </c>
      <c r="H175" s="98" t="e">
        <f>SUMIF([2]报价结算清单!$E$12:$E$573,A175,[2]报价结算清单!$P$12:$P$573)</f>
        <v>#VALUE!</v>
      </c>
    </row>
    <row r="176" spans="1:8" s="11" customFormat="1" ht="26.4">
      <c r="A176" s="82" t="s">
        <v>577</v>
      </c>
      <c r="B176" s="82" t="s">
        <v>280</v>
      </c>
      <c r="C176" s="82" t="s">
        <v>296</v>
      </c>
      <c r="D176" s="82" t="s">
        <v>302</v>
      </c>
      <c r="E176" s="82" t="s">
        <v>743</v>
      </c>
      <c r="F176" s="96" t="s">
        <v>195</v>
      </c>
      <c r="G176" s="97">
        <v>100</v>
      </c>
      <c r="H176" s="98" t="e">
        <f>SUMIF([2]报价结算清单!$E$12:$E$573,A176,[2]报价结算清单!$P$12:$P$573)</f>
        <v>#VALUE!</v>
      </c>
    </row>
    <row r="177" spans="1:8" s="11" customFormat="1" ht="26.4">
      <c r="A177" s="82" t="s">
        <v>578</v>
      </c>
      <c r="B177" s="82" t="s">
        <v>280</v>
      </c>
      <c r="C177" s="82" t="s">
        <v>296</v>
      </c>
      <c r="D177" s="82" t="s">
        <v>303</v>
      </c>
      <c r="E177" s="82" t="s">
        <v>304</v>
      </c>
      <c r="F177" s="96" t="s">
        <v>195</v>
      </c>
      <c r="G177" s="99">
        <v>200</v>
      </c>
      <c r="H177" s="98" t="e">
        <f>SUMIF([2]报价结算清单!$E$12:$E$573,A177,[2]报价结算清单!$P$12:$P$573)</f>
        <v>#VALUE!</v>
      </c>
    </row>
    <row r="178" spans="1:8" s="11" customFormat="1" ht="26.4">
      <c r="A178" s="82" t="s">
        <v>579</v>
      </c>
      <c r="B178" s="82" t="s">
        <v>280</v>
      </c>
      <c r="C178" s="82" t="s">
        <v>296</v>
      </c>
      <c r="D178" s="82" t="s">
        <v>305</v>
      </c>
      <c r="E178" s="82" t="s">
        <v>306</v>
      </c>
      <c r="F178" s="96" t="s">
        <v>195</v>
      </c>
      <c r="G178" s="97">
        <v>200</v>
      </c>
      <c r="H178" s="98" t="e">
        <f>SUMIF([2]报价结算清单!$E$12:$E$573,A178,[2]报价结算清单!$P$12:$P$573)</f>
        <v>#VALUE!</v>
      </c>
    </row>
    <row r="179" spans="1:8" s="11" customFormat="1" ht="26.4">
      <c r="A179" s="82" t="s">
        <v>580</v>
      </c>
      <c r="B179" s="82" t="s">
        <v>307</v>
      </c>
      <c r="C179" s="82" t="s">
        <v>308</v>
      </c>
      <c r="D179" s="82" t="s">
        <v>309</v>
      </c>
      <c r="E179" s="82" t="s">
        <v>743</v>
      </c>
      <c r="F179" s="96" t="s">
        <v>54</v>
      </c>
      <c r="G179" s="97">
        <v>121</v>
      </c>
      <c r="H179" s="98" t="e">
        <f>SUMIF([2]报价结算清单!$E$12:$E$573,A179,[2]报价结算清单!$P$12:$P$573)</f>
        <v>#VALUE!</v>
      </c>
    </row>
    <row r="180" spans="1:8" s="11" customFormat="1" ht="26.4">
      <c r="A180" s="82" t="s">
        <v>581</v>
      </c>
      <c r="B180" s="82" t="s">
        <v>307</v>
      </c>
      <c r="C180" s="82" t="s">
        <v>308</v>
      </c>
      <c r="D180" s="82" t="s">
        <v>310</v>
      </c>
      <c r="E180" s="82" t="s">
        <v>743</v>
      </c>
      <c r="F180" s="96" t="s">
        <v>54</v>
      </c>
      <c r="G180" s="97">
        <v>92</v>
      </c>
      <c r="H180" s="98" t="e">
        <f>SUMIF([2]报价结算清单!$E$12:$E$573,A180,[2]报价结算清单!$P$12:$P$573)</f>
        <v>#VALUE!</v>
      </c>
    </row>
    <row r="181" spans="1:8" s="11" customFormat="1" ht="26.4">
      <c r="A181" s="82" t="s">
        <v>582</v>
      </c>
      <c r="B181" s="82" t="s">
        <v>307</v>
      </c>
      <c r="C181" s="82" t="s">
        <v>308</v>
      </c>
      <c r="D181" s="82" t="s">
        <v>311</v>
      </c>
      <c r="E181" s="82" t="s">
        <v>743</v>
      </c>
      <c r="F181" s="96" t="s">
        <v>54</v>
      </c>
      <c r="G181" s="97">
        <v>60</v>
      </c>
      <c r="H181" s="98" t="e">
        <f>SUMIF([2]报价结算清单!$E$12:$E$573,A181,[2]报价结算清单!$P$12:$P$573)</f>
        <v>#VALUE!</v>
      </c>
    </row>
    <row r="182" spans="1:8" s="11" customFormat="1" ht="13.8">
      <c r="A182" s="82" t="s">
        <v>583</v>
      </c>
      <c r="B182" s="82" t="s">
        <v>312</v>
      </c>
      <c r="C182" s="82" t="s">
        <v>313</v>
      </c>
      <c r="D182" s="82" t="s">
        <v>314</v>
      </c>
      <c r="E182" s="82" t="s">
        <v>743</v>
      </c>
      <c r="F182" s="96" t="s">
        <v>195</v>
      </c>
      <c r="G182" s="97">
        <v>873</v>
      </c>
      <c r="H182" s="98" t="e">
        <f>SUMIF([2]报价结算清单!$E$12:$E$573,A182,[2]报价结算清单!$P$12:$P$573)</f>
        <v>#VALUE!</v>
      </c>
    </row>
    <row r="183" spans="1:8" s="11" customFormat="1" ht="13.8">
      <c r="A183" s="82" t="s">
        <v>584</v>
      </c>
      <c r="B183" s="82" t="s">
        <v>312</v>
      </c>
      <c r="C183" s="82" t="s">
        <v>313</v>
      </c>
      <c r="D183" s="82" t="s">
        <v>315</v>
      </c>
      <c r="E183" s="82" t="s">
        <v>743</v>
      </c>
      <c r="F183" s="96" t="s">
        <v>195</v>
      </c>
      <c r="G183" s="97">
        <v>1100</v>
      </c>
      <c r="H183" s="98" t="e">
        <f>SUMIF([2]报价结算清单!$E$12:$E$573,A183,[2]报价结算清单!$P$12:$P$573)</f>
        <v>#VALUE!</v>
      </c>
    </row>
    <row r="184" spans="1:8" s="11" customFormat="1" ht="13.8">
      <c r="A184" s="82" t="s">
        <v>585</v>
      </c>
      <c r="B184" s="82" t="s">
        <v>312</v>
      </c>
      <c r="C184" s="82" t="s">
        <v>313</v>
      </c>
      <c r="D184" s="82" t="s">
        <v>316</v>
      </c>
      <c r="E184" s="82" t="s">
        <v>743</v>
      </c>
      <c r="F184" s="96" t="s">
        <v>195</v>
      </c>
      <c r="G184" s="97">
        <v>220</v>
      </c>
      <c r="H184" s="98" t="e">
        <f>SUMIF([2]报价结算清单!$E$12:$E$573,A184,[2]报价结算清单!$P$12:$P$573)</f>
        <v>#VALUE!</v>
      </c>
    </row>
    <row r="185" spans="1:8" s="11" customFormat="1" ht="13.8">
      <c r="A185" s="82" t="s">
        <v>586</v>
      </c>
      <c r="B185" s="82" t="s">
        <v>312</v>
      </c>
      <c r="C185" s="82" t="s">
        <v>313</v>
      </c>
      <c r="D185" s="82" t="s">
        <v>317</v>
      </c>
      <c r="E185" s="82" t="s">
        <v>743</v>
      </c>
      <c r="F185" s="96" t="s">
        <v>195</v>
      </c>
      <c r="G185" s="97">
        <v>500</v>
      </c>
      <c r="H185" s="98" t="e">
        <f>SUMIF([2]报价结算清单!$E$12:$E$573,A185,[2]报价结算清单!$P$12:$P$573)</f>
        <v>#VALUE!</v>
      </c>
    </row>
    <row r="186" spans="1:8" s="11" customFormat="1" ht="13.8">
      <c r="A186" s="82" t="s">
        <v>587</v>
      </c>
      <c r="B186" s="82" t="s">
        <v>312</v>
      </c>
      <c r="C186" s="82" t="s">
        <v>318</v>
      </c>
      <c r="D186" s="82" t="s">
        <v>789</v>
      </c>
      <c r="E186" s="82" t="s">
        <v>743</v>
      </c>
      <c r="F186" s="96" t="s">
        <v>86</v>
      </c>
      <c r="G186" s="97">
        <v>300</v>
      </c>
      <c r="H186" s="98" t="e">
        <f>SUMIF([2]报价结算清单!$E$12:$E$573,A186,[2]报价结算清单!$P$12:$P$573)</f>
        <v>#VALUE!</v>
      </c>
    </row>
    <row r="187" spans="1:8" s="11" customFormat="1" ht="13.8">
      <c r="A187" s="82" t="s">
        <v>588</v>
      </c>
      <c r="B187" s="82" t="s">
        <v>312</v>
      </c>
      <c r="C187" s="82" t="s">
        <v>318</v>
      </c>
      <c r="D187" s="82" t="s">
        <v>790</v>
      </c>
      <c r="E187" s="82" t="s">
        <v>743</v>
      </c>
      <c r="F187" s="96" t="s">
        <v>51</v>
      </c>
      <c r="G187" s="97">
        <v>250</v>
      </c>
      <c r="H187" s="98" t="e">
        <f>SUMIF([2]报价结算清单!$E$12:$E$573,A187,[2]报价结算清单!$P$12:$P$573)</f>
        <v>#VALUE!</v>
      </c>
    </row>
    <row r="188" spans="1:8" s="11" customFormat="1" ht="26.4">
      <c r="A188" s="82" t="s">
        <v>589</v>
      </c>
      <c r="B188" s="82" t="s">
        <v>319</v>
      </c>
      <c r="C188" s="82" t="s">
        <v>320</v>
      </c>
      <c r="D188" s="82" t="s">
        <v>321</v>
      </c>
      <c r="E188" s="82" t="s">
        <v>743</v>
      </c>
      <c r="F188" s="96" t="s">
        <v>195</v>
      </c>
      <c r="G188" s="97">
        <v>1000</v>
      </c>
      <c r="H188" s="98" t="e">
        <f>SUMIF([2]报价结算清单!$E$12:$E$573,A188,[2]报价结算清单!$P$12:$P$573)</f>
        <v>#VALUE!</v>
      </c>
    </row>
    <row r="189" spans="1:8" s="11" customFormat="1" ht="26.4">
      <c r="A189" s="82" t="s">
        <v>590</v>
      </c>
      <c r="B189" s="82" t="s">
        <v>319</v>
      </c>
      <c r="C189" s="82" t="s">
        <v>320</v>
      </c>
      <c r="D189" s="82" t="s">
        <v>322</v>
      </c>
      <c r="E189" s="82" t="s">
        <v>743</v>
      </c>
      <c r="F189" s="96" t="s">
        <v>86</v>
      </c>
      <c r="G189" s="97">
        <v>100</v>
      </c>
      <c r="H189" s="98" t="e">
        <f>SUMIF([2]报价结算清单!$E$12:$E$573,A189,[2]报价结算清单!$P$12:$P$573)</f>
        <v>#VALUE!</v>
      </c>
    </row>
    <row r="190" spans="1:8" s="11" customFormat="1" ht="26.4">
      <c r="A190" s="82" t="s">
        <v>591</v>
      </c>
      <c r="B190" s="82" t="s">
        <v>319</v>
      </c>
      <c r="C190" s="82" t="s">
        <v>323</v>
      </c>
      <c r="D190" s="82" t="s">
        <v>324</v>
      </c>
      <c r="E190" s="82" t="s">
        <v>325</v>
      </c>
      <c r="F190" s="96" t="s">
        <v>86</v>
      </c>
      <c r="G190" s="97">
        <v>150</v>
      </c>
      <c r="H190" s="98" t="e">
        <f>SUMIF([2]报价结算清单!$E$12:$E$573,A190,[2]报价结算清单!$P$12:$P$573)</f>
        <v>#VALUE!</v>
      </c>
    </row>
    <row r="191" spans="1:8" s="11" customFormat="1" ht="39.6">
      <c r="A191" s="82" t="s">
        <v>592</v>
      </c>
      <c r="B191" s="82" t="s">
        <v>326</v>
      </c>
      <c r="C191" s="82" t="s">
        <v>327</v>
      </c>
      <c r="D191" s="82" t="s">
        <v>327</v>
      </c>
      <c r="E191" s="82" t="s">
        <v>743</v>
      </c>
      <c r="F191" s="96" t="s">
        <v>51</v>
      </c>
      <c r="G191" s="97">
        <v>150</v>
      </c>
      <c r="H191" s="98" t="e">
        <f>SUMIF([2]报价结算清单!$E$12:$E$573,A191,[2]报价结算清单!$P$12:$P$573)</f>
        <v>#VALUE!</v>
      </c>
    </row>
    <row r="192" spans="1:8" s="11" customFormat="1" ht="13.8">
      <c r="A192" s="82" t="s">
        <v>593</v>
      </c>
      <c r="B192" s="82" t="s">
        <v>328</v>
      </c>
      <c r="C192" s="82" t="s">
        <v>335</v>
      </c>
      <c r="D192" s="82" t="s">
        <v>791</v>
      </c>
      <c r="E192" s="82" t="s">
        <v>743</v>
      </c>
      <c r="F192" s="96" t="s">
        <v>329</v>
      </c>
      <c r="G192" s="97">
        <v>600</v>
      </c>
      <c r="H192" s="98" t="e">
        <f>SUMIF([2]报价结算清单!$E$12:$E$573,A192,[2]报价结算清单!$P$12:$P$573)</f>
        <v>#VALUE!</v>
      </c>
    </row>
    <row r="193" spans="1:8" s="11" customFormat="1" ht="13.8">
      <c r="A193" s="82" t="s">
        <v>594</v>
      </c>
      <c r="B193" s="82" t="s">
        <v>328</v>
      </c>
      <c r="C193" s="82" t="s">
        <v>335</v>
      </c>
      <c r="D193" s="82" t="s">
        <v>792</v>
      </c>
      <c r="E193" s="82" t="s">
        <v>793</v>
      </c>
      <c r="F193" s="96" t="s">
        <v>329</v>
      </c>
      <c r="G193" s="97">
        <v>1800</v>
      </c>
      <c r="H193" s="98" t="e">
        <f>SUMIF([2]报价结算清单!$E$12:$E$573,A193,[2]报价结算清单!$P$12:$P$573)</f>
        <v>#VALUE!</v>
      </c>
    </row>
    <row r="194" spans="1:8" s="11" customFormat="1" ht="26.4">
      <c r="A194" s="82" t="s">
        <v>595</v>
      </c>
      <c r="B194" s="82" t="s">
        <v>328</v>
      </c>
      <c r="C194" s="82" t="s">
        <v>330</v>
      </c>
      <c r="D194" s="82" t="s">
        <v>331</v>
      </c>
      <c r="E194" s="82" t="s">
        <v>332</v>
      </c>
      <c r="F194" s="96" t="s">
        <v>333</v>
      </c>
      <c r="G194" s="99">
        <v>1200</v>
      </c>
      <c r="H194" s="98" t="e">
        <f>SUMIF([2]报价结算清单!$E$12:$E$573,A194,[2]报价结算清单!$P$12:$P$573)</f>
        <v>#VALUE!</v>
      </c>
    </row>
    <row r="195" spans="1:8" s="11" customFormat="1" ht="13.8">
      <c r="A195" s="82" t="s">
        <v>596</v>
      </c>
      <c r="B195" s="82" t="s">
        <v>328</v>
      </c>
      <c r="C195" s="82" t="s">
        <v>794</v>
      </c>
      <c r="D195" s="82" t="s">
        <v>795</v>
      </c>
      <c r="E195" s="82" t="s">
        <v>796</v>
      </c>
      <c r="F195" s="96" t="s">
        <v>329</v>
      </c>
      <c r="G195" s="97">
        <v>2000</v>
      </c>
      <c r="H195" s="98" t="e">
        <f>SUMIF([2]报价结算清单!$E$12:$E$573,A195,[2]报价结算清单!$P$12:$P$573)</f>
        <v>#VALUE!</v>
      </c>
    </row>
    <row r="196" spans="1:8" s="11" customFormat="1" ht="26.4">
      <c r="A196" s="82" t="s">
        <v>597</v>
      </c>
      <c r="B196" s="82" t="s">
        <v>328</v>
      </c>
      <c r="C196" s="82" t="s">
        <v>794</v>
      </c>
      <c r="D196" s="82" t="s">
        <v>795</v>
      </c>
      <c r="E196" s="82" t="s">
        <v>797</v>
      </c>
      <c r="F196" s="96" t="s">
        <v>329</v>
      </c>
      <c r="G196" s="97">
        <v>1500</v>
      </c>
      <c r="H196" s="98" t="e">
        <f>SUMIF([2]报价结算清单!$E$12:$E$573,A196,[2]报价结算清单!$P$12:$P$573)</f>
        <v>#VALUE!</v>
      </c>
    </row>
    <row r="197" spans="1:8" s="11" customFormat="1" ht="13.8">
      <c r="A197" s="82" t="s">
        <v>598</v>
      </c>
      <c r="B197" s="82" t="s">
        <v>328</v>
      </c>
      <c r="C197" s="82" t="s">
        <v>794</v>
      </c>
      <c r="D197" s="82" t="s">
        <v>795</v>
      </c>
      <c r="E197" s="82" t="s">
        <v>798</v>
      </c>
      <c r="F197" s="96" t="s">
        <v>329</v>
      </c>
      <c r="G197" s="97">
        <v>2500</v>
      </c>
      <c r="H197" s="98" t="e">
        <f>SUMIF([2]报价结算清单!$E$12:$E$573,A197,[2]报价结算清单!$P$12:$P$573)</f>
        <v>#VALUE!</v>
      </c>
    </row>
    <row r="198" spans="1:8" s="11" customFormat="1">
      <c r="A198" s="84"/>
      <c r="B198" s="8"/>
      <c r="C198" s="8"/>
      <c r="D198" s="8"/>
      <c r="E198" s="8"/>
      <c r="F198" s="8"/>
      <c r="G198" s="8"/>
      <c r="H198" s="9"/>
    </row>
    <row r="199" spans="1:8" s="11" customFormat="1" ht="13.8">
      <c r="A199" s="82" t="s">
        <v>799</v>
      </c>
      <c r="B199" s="82" t="s">
        <v>394</v>
      </c>
      <c r="C199" s="82" t="s">
        <v>396</v>
      </c>
      <c r="D199" s="82" t="s">
        <v>397</v>
      </c>
      <c r="E199" s="82" t="s">
        <v>398</v>
      </c>
      <c r="F199" s="96" t="s">
        <v>343</v>
      </c>
      <c r="G199" s="97">
        <v>2000</v>
      </c>
      <c r="H199" s="98" t="e">
        <f>SUMIF([2]报价结算清单!$E$12:$E$573,A199,[2]报价结算清单!$P$12:$P$573)</f>
        <v>#VALUE!</v>
      </c>
    </row>
    <row r="200" spans="1:8" s="11" customFormat="1" ht="26.4">
      <c r="A200" s="82" t="s">
        <v>599</v>
      </c>
      <c r="B200" s="82" t="s">
        <v>336</v>
      </c>
      <c r="C200" s="82" t="s">
        <v>337</v>
      </c>
      <c r="D200" s="82" t="s">
        <v>338</v>
      </c>
      <c r="E200" s="82" t="s">
        <v>339</v>
      </c>
      <c r="F200" s="96" t="s">
        <v>340</v>
      </c>
      <c r="G200" s="97">
        <v>260</v>
      </c>
      <c r="H200" s="98" t="e">
        <f>SUMIF([2]报价结算清单!$E$12:$E$573,A200,[2]报价结算清单!$P$12:$P$573)</f>
        <v>#VALUE!</v>
      </c>
    </row>
    <row r="201" spans="1:8" s="11" customFormat="1" ht="26.4">
      <c r="A201" s="82" t="s">
        <v>600</v>
      </c>
      <c r="B201" s="82" t="s">
        <v>336</v>
      </c>
      <c r="C201" s="82" t="s">
        <v>337</v>
      </c>
      <c r="D201" s="82" t="s">
        <v>341</v>
      </c>
      <c r="E201" s="82" t="s">
        <v>342</v>
      </c>
      <c r="F201" s="96" t="s">
        <v>245</v>
      </c>
      <c r="G201" s="97">
        <v>3000</v>
      </c>
      <c r="H201" s="98" t="e">
        <f>SUMIF([2]报价结算清单!$E$12:$E$573,A201,[2]报价结算清单!$P$12:$P$573)</f>
        <v>#VALUE!</v>
      </c>
    </row>
    <row r="202" spans="1:8" s="11" customFormat="1" ht="52.8">
      <c r="A202" s="82" t="s">
        <v>601</v>
      </c>
      <c r="B202" s="82" t="s">
        <v>344</v>
      </c>
      <c r="C202" s="82" t="s">
        <v>345</v>
      </c>
      <c r="D202" s="82" t="s">
        <v>346</v>
      </c>
      <c r="E202" s="82" t="s">
        <v>800</v>
      </c>
      <c r="F202" s="96" t="s">
        <v>343</v>
      </c>
      <c r="G202" s="99">
        <v>2300</v>
      </c>
      <c r="H202" s="98" t="e">
        <f>SUMIF([2]报价结算清单!$E$12:$E$573,A202,[2]报价结算清单!$P$12:$P$573)</f>
        <v>#VALUE!</v>
      </c>
    </row>
    <row r="203" spans="1:8" s="11" customFormat="1" ht="39.6">
      <c r="A203" s="82" t="s">
        <v>602</v>
      </c>
      <c r="B203" s="82" t="s">
        <v>344</v>
      </c>
      <c r="C203" s="82" t="s">
        <v>334</v>
      </c>
      <c r="D203" s="82" t="s">
        <v>348</v>
      </c>
      <c r="E203" s="82" t="s">
        <v>349</v>
      </c>
      <c r="F203" s="96" t="s">
        <v>343</v>
      </c>
      <c r="G203" s="99">
        <v>2200</v>
      </c>
      <c r="H203" s="98" t="e">
        <f>SUMIF([2]报价结算清单!$E$12:$E$573,A203,[2]报价结算清单!$P$12:$P$573)</f>
        <v>#VALUE!</v>
      </c>
    </row>
    <row r="204" spans="1:8" s="11" customFormat="1" ht="52.8">
      <c r="A204" s="82" t="s">
        <v>603</v>
      </c>
      <c r="B204" s="82" t="s">
        <v>344</v>
      </c>
      <c r="C204" s="82" t="s">
        <v>334</v>
      </c>
      <c r="D204" s="82" t="s">
        <v>350</v>
      </c>
      <c r="E204" s="82" t="s">
        <v>800</v>
      </c>
      <c r="F204" s="96" t="s">
        <v>343</v>
      </c>
      <c r="G204" s="97">
        <v>2300</v>
      </c>
      <c r="H204" s="98" t="e">
        <f>SUMIF([2]报价结算清单!$E$12:$E$573,A204,[2]报价结算清单!$P$12:$P$573)</f>
        <v>#VALUE!</v>
      </c>
    </row>
    <row r="205" spans="1:8" s="11" customFormat="1" ht="39.6">
      <c r="A205" s="82" t="s">
        <v>604</v>
      </c>
      <c r="B205" s="82" t="s">
        <v>344</v>
      </c>
      <c r="C205" s="82" t="s">
        <v>344</v>
      </c>
      <c r="D205" s="82" t="s">
        <v>351</v>
      </c>
      <c r="E205" s="82" t="s">
        <v>801</v>
      </c>
      <c r="F205" s="96" t="s">
        <v>343</v>
      </c>
      <c r="G205" s="97">
        <v>3500</v>
      </c>
      <c r="H205" s="98" t="e">
        <f>SUMIF([2]报价结算清单!$E$12:$E$573,A205,[2]报价结算清单!$P$12:$P$573)</f>
        <v>#VALUE!</v>
      </c>
    </row>
    <row r="206" spans="1:8" s="11" customFormat="1" ht="26.4">
      <c r="A206" s="82" t="s">
        <v>605</v>
      </c>
      <c r="B206" s="82" t="s">
        <v>344</v>
      </c>
      <c r="C206" s="82" t="s">
        <v>352</v>
      </c>
      <c r="D206" s="82" t="s">
        <v>802</v>
      </c>
      <c r="E206" s="82" t="s">
        <v>803</v>
      </c>
      <c r="F206" s="96" t="s">
        <v>343</v>
      </c>
      <c r="G206" s="97">
        <v>1500</v>
      </c>
      <c r="H206" s="98" t="e">
        <f>SUMIF([2]报价结算清单!$E$12:$E$573,A206,[2]报价结算清单!$P$12:$P$573)</f>
        <v>#VALUE!</v>
      </c>
    </row>
    <row r="207" spans="1:8" s="11" customFormat="1" ht="39.6">
      <c r="A207" s="82" t="s">
        <v>606</v>
      </c>
      <c r="B207" s="82" t="s">
        <v>344</v>
      </c>
      <c r="C207" s="82" t="s">
        <v>352</v>
      </c>
      <c r="D207" s="82" t="s">
        <v>353</v>
      </c>
      <c r="E207" s="82" t="s">
        <v>804</v>
      </c>
      <c r="F207" s="96" t="s">
        <v>343</v>
      </c>
      <c r="G207" s="97">
        <v>3495</v>
      </c>
      <c r="H207" s="98" t="e">
        <f>SUMIF([2]报价结算清单!$E$12:$E$573,A207,[2]报价结算清单!$P$12:$P$573)</f>
        <v>#VALUE!</v>
      </c>
    </row>
    <row r="208" spans="1:8" s="11" customFormat="1" ht="13.8">
      <c r="A208" s="82" t="s">
        <v>607</v>
      </c>
      <c r="B208" s="82" t="s">
        <v>344</v>
      </c>
      <c r="C208" s="82" t="s">
        <v>352</v>
      </c>
      <c r="D208" s="82" t="s">
        <v>805</v>
      </c>
      <c r="E208" s="82" t="s">
        <v>806</v>
      </c>
      <c r="F208" s="96" t="s">
        <v>807</v>
      </c>
      <c r="G208" s="97">
        <v>3500</v>
      </c>
      <c r="H208" s="98" t="e">
        <f>SUMIF([2]报价结算清单!$E$12:$E$573,A208,[2]报价结算清单!$P$12:$P$573)</f>
        <v>#VALUE!</v>
      </c>
    </row>
    <row r="209" spans="1:8" s="11" customFormat="1" ht="26.4">
      <c r="A209" s="82" t="s">
        <v>608</v>
      </c>
      <c r="B209" s="82" t="s">
        <v>354</v>
      </c>
      <c r="C209" s="82" t="s">
        <v>355</v>
      </c>
      <c r="D209" s="82" t="s">
        <v>356</v>
      </c>
      <c r="E209" s="82" t="s">
        <v>357</v>
      </c>
      <c r="F209" s="96" t="s">
        <v>343</v>
      </c>
      <c r="G209" s="97">
        <v>570</v>
      </c>
      <c r="H209" s="98" t="e">
        <f>SUMIF([2]报价结算清单!$E$12:$E$573,A209,[2]报价结算清单!$P$12:$P$573)</f>
        <v>#VALUE!</v>
      </c>
    </row>
    <row r="210" spans="1:8" s="11" customFormat="1" ht="26.4">
      <c r="A210" s="82" t="s">
        <v>609</v>
      </c>
      <c r="B210" s="82" t="s">
        <v>354</v>
      </c>
      <c r="C210" s="82" t="s">
        <v>355</v>
      </c>
      <c r="D210" s="82" t="s">
        <v>358</v>
      </c>
      <c r="E210" s="82" t="s">
        <v>359</v>
      </c>
      <c r="F210" s="96" t="s">
        <v>343</v>
      </c>
      <c r="G210" s="97">
        <v>600</v>
      </c>
      <c r="H210" s="98" t="e">
        <f>SUMIF([2]报价结算清单!$E$12:$E$573,A210,[2]报价结算清单!$P$12:$P$573)</f>
        <v>#VALUE!</v>
      </c>
    </row>
    <row r="211" spans="1:8" s="11" customFormat="1" ht="39.6">
      <c r="A211" s="82" t="s">
        <v>610</v>
      </c>
      <c r="B211" s="82" t="s">
        <v>354</v>
      </c>
      <c r="C211" s="82" t="s">
        <v>360</v>
      </c>
      <c r="D211" s="82" t="s">
        <v>361</v>
      </c>
      <c r="E211" s="82" t="s">
        <v>808</v>
      </c>
      <c r="F211" s="96" t="s">
        <v>343</v>
      </c>
      <c r="G211" s="97">
        <v>1722</v>
      </c>
      <c r="H211" s="98" t="e">
        <f>SUMIF([2]报价结算清单!$E$12:$E$573,A211,[2]报价结算清单!$P$12:$P$573)</f>
        <v>#VALUE!</v>
      </c>
    </row>
    <row r="212" spans="1:8" s="11" customFormat="1" ht="13.8">
      <c r="A212" s="82" t="s">
        <v>611</v>
      </c>
      <c r="B212" s="82" t="s">
        <v>362</v>
      </c>
      <c r="C212" s="82" t="s">
        <v>362</v>
      </c>
      <c r="D212" s="82" t="s">
        <v>363</v>
      </c>
      <c r="E212" s="82" t="s">
        <v>364</v>
      </c>
      <c r="F212" s="96" t="s">
        <v>347</v>
      </c>
      <c r="G212" s="97">
        <v>300</v>
      </c>
      <c r="H212" s="98" t="e">
        <f>SUMIF([2]报价结算清单!$E$12:$E$573,A212,[2]报价结算清单!$P$12:$P$573)</f>
        <v>#VALUE!</v>
      </c>
    </row>
    <row r="213" spans="1:8" s="11" customFormat="1" ht="26.4">
      <c r="A213" s="82" t="s">
        <v>612</v>
      </c>
      <c r="B213" s="82" t="s">
        <v>362</v>
      </c>
      <c r="C213" s="82" t="s">
        <v>362</v>
      </c>
      <c r="D213" s="82" t="s">
        <v>365</v>
      </c>
      <c r="E213" s="82" t="s">
        <v>366</v>
      </c>
      <c r="F213" s="96" t="s">
        <v>347</v>
      </c>
      <c r="G213" s="97">
        <v>500</v>
      </c>
      <c r="H213" s="98" t="e">
        <f>SUMIF([2]报价结算清单!$E$12:$E$573,A213,[2]报价结算清单!$P$12:$P$573)</f>
        <v>#VALUE!</v>
      </c>
    </row>
    <row r="214" spans="1:8" s="11" customFormat="1" ht="13.8">
      <c r="A214" s="82" t="s">
        <v>613</v>
      </c>
      <c r="B214" s="82" t="s">
        <v>367</v>
      </c>
      <c r="C214" s="82" t="s">
        <v>368</v>
      </c>
      <c r="D214" s="82" t="s">
        <v>369</v>
      </c>
      <c r="E214" s="82" t="s">
        <v>809</v>
      </c>
      <c r="F214" s="96" t="s">
        <v>347</v>
      </c>
      <c r="G214" s="97">
        <v>187</v>
      </c>
      <c r="H214" s="98" t="e">
        <f>SUMIF([2]报价结算清单!$E$12:$E$573,A214,[2]报价结算清单!$P$12:$P$573)</f>
        <v>#VALUE!</v>
      </c>
    </row>
    <row r="215" spans="1:8" s="11" customFormat="1" ht="26.4">
      <c r="A215" s="82" t="s">
        <v>614</v>
      </c>
      <c r="B215" s="82" t="s">
        <v>367</v>
      </c>
      <c r="C215" s="82" t="s">
        <v>368</v>
      </c>
      <c r="D215" s="82" t="s">
        <v>370</v>
      </c>
      <c r="E215" s="82" t="s">
        <v>371</v>
      </c>
      <c r="F215" s="96" t="s">
        <v>347</v>
      </c>
      <c r="G215" s="97">
        <v>421</v>
      </c>
      <c r="H215" s="98" t="e">
        <f>SUMIF([2]报价结算清单!$E$12:$E$573,A215,[2]报价结算清单!$P$12:$P$573)</f>
        <v>#VALUE!</v>
      </c>
    </row>
    <row r="216" spans="1:8" s="11" customFormat="1" ht="26.4">
      <c r="A216" s="82" t="s">
        <v>615</v>
      </c>
      <c r="B216" s="82" t="s">
        <v>367</v>
      </c>
      <c r="C216" s="82" t="s">
        <v>368</v>
      </c>
      <c r="D216" s="82" t="s">
        <v>372</v>
      </c>
      <c r="E216" s="82" t="s">
        <v>373</v>
      </c>
      <c r="F216" s="96" t="s">
        <v>347</v>
      </c>
      <c r="G216" s="97">
        <v>700</v>
      </c>
      <c r="H216" s="98" t="e">
        <f>SUMIF([2]报价结算清单!$E$12:$E$573,A216,[2]报价结算清单!$P$12:$P$573)</f>
        <v>#VALUE!</v>
      </c>
    </row>
    <row r="217" spans="1:8" s="11" customFormat="1" ht="13.8">
      <c r="A217" s="82" t="s">
        <v>616</v>
      </c>
      <c r="B217" s="82" t="s">
        <v>367</v>
      </c>
      <c r="C217" s="82" t="s">
        <v>368</v>
      </c>
      <c r="D217" s="82" t="s">
        <v>810</v>
      </c>
      <c r="E217" s="82" t="s">
        <v>743</v>
      </c>
      <c r="F217" s="96" t="s">
        <v>329</v>
      </c>
      <c r="G217" s="97">
        <v>500</v>
      </c>
      <c r="H217" s="98" t="e">
        <f>SUMIF([2]报价结算清单!$E$12:$E$573,A217,[2]报价结算清单!$P$12:$P$573)</f>
        <v>#VALUE!</v>
      </c>
    </row>
    <row r="218" spans="1:8" s="11" customFormat="1" ht="13.8">
      <c r="A218" s="82" t="s">
        <v>617</v>
      </c>
      <c r="B218" s="82" t="s">
        <v>367</v>
      </c>
      <c r="C218" s="82" t="s">
        <v>368</v>
      </c>
      <c r="D218" s="82" t="s">
        <v>811</v>
      </c>
      <c r="E218" s="82" t="s">
        <v>743</v>
      </c>
      <c r="F218" s="96" t="s">
        <v>329</v>
      </c>
      <c r="G218" s="97">
        <v>1500</v>
      </c>
      <c r="H218" s="98" t="e">
        <f>SUMIF([2]报价结算清单!$E$12:$E$573,A218,[2]报价结算清单!$P$12:$P$573)</f>
        <v>#VALUE!</v>
      </c>
    </row>
    <row r="219" spans="1:8" s="11" customFormat="1" ht="13.8">
      <c r="A219" s="82" t="s">
        <v>618</v>
      </c>
      <c r="B219" s="82" t="s">
        <v>367</v>
      </c>
      <c r="C219" s="82" t="s">
        <v>368</v>
      </c>
      <c r="D219" s="82" t="s">
        <v>812</v>
      </c>
      <c r="E219" s="82" t="s">
        <v>743</v>
      </c>
      <c r="F219" s="96" t="s">
        <v>329</v>
      </c>
      <c r="G219" s="97">
        <v>2000</v>
      </c>
      <c r="H219" s="98" t="e">
        <f>SUMIF([2]报价结算清单!$E$12:$E$573,A219,[2]报价结算清单!$P$12:$P$573)</f>
        <v>#VALUE!</v>
      </c>
    </row>
    <row r="220" spans="1:8" s="13" customFormat="1" ht="66">
      <c r="A220" s="82" t="s">
        <v>958</v>
      </c>
      <c r="B220" s="82" t="s">
        <v>367</v>
      </c>
      <c r="C220" s="82" t="s">
        <v>368</v>
      </c>
      <c r="D220" s="82" t="s">
        <v>374</v>
      </c>
      <c r="E220" s="82" t="s">
        <v>375</v>
      </c>
      <c r="F220" s="96" t="s">
        <v>347</v>
      </c>
      <c r="G220" s="97">
        <v>944</v>
      </c>
      <c r="H220" s="98" t="e">
        <f>SUMIF([2]报价结算清单!$E$12:$E$573,A220,[2]报价结算清单!$P$12:$P$573)</f>
        <v>#VALUE!</v>
      </c>
    </row>
    <row r="221" spans="1:8" s="13" customFormat="1" ht="39.6">
      <c r="A221" s="82" t="s">
        <v>619</v>
      </c>
      <c r="B221" s="82" t="s">
        <v>367</v>
      </c>
      <c r="C221" s="82" t="s">
        <v>368</v>
      </c>
      <c r="D221" s="82" t="s">
        <v>376</v>
      </c>
      <c r="E221" s="82" t="s">
        <v>377</v>
      </c>
      <c r="F221" s="96" t="s">
        <v>347</v>
      </c>
      <c r="G221" s="97">
        <v>650</v>
      </c>
      <c r="H221" s="98" t="e">
        <f>SUMIF([2]报价结算清单!$E$12:$E$573,A221,[2]报价结算清单!$P$12:$P$573)</f>
        <v>#VALUE!</v>
      </c>
    </row>
    <row r="222" spans="1:8" s="13" customFormat="1" ht="39.6">
      <c r="A222" s="82" t="s">
        <v>620</v>
      </c>
      <c r="B222" s="82" t="s">
        <v>367</v>
      </c>
      <c r="C222" s="82" t="s">
        <v>368</v>
      </c>
      <c r="D222" s="82" t="s">
        <v>378</v>
      </c>
      <c r="E222" s="82" t="s">
        <v>377</v>
      </c>
      <c r="F222" s="96" t="s">
        <v>347</v>
      </c>
      <c r="G222" s="97">
        <v>300</v>
      </c>
      <c r="H222" s="98" t="e">
        <f>SUMIF([2]报价结算清单!$E$12:$E$573,A222,[2]报价结算清单!$P$12:$P$573)</f>
        <v>#VALUE!</v>
      </c>
    </row>
    <row r="223" spans="1:8" s="13" customFormat="1" ht="52.8">
      <c r="A223" s="82" t="s">
        <v>621</v>
      </c>
      <c r="B223" s="82" t="s">
        <v>367</v>
      </c>
      <c r="C223" s="82" t="s">
        <v>379</v>
      </c>
      <c r="D223" s="82" t="s">
        <v>380</v>
      </c>
      <c r="E223" s="82" t="s">
        <v>381</v>
      </c>
      <c r="F223" s="96" t="s">
        <v>347</v>
      </c>
      <c r="G223" s="97">
        <v>1500</v>
      </c>
      <c r="H223" s="98" t="e">
        <f>SUMIF([2]报价结算清单!$E$12:$E$573,A223,[2]报价结算清单!$P$12:$P$573)</f>
        <v>#VALUE!</v>
      </c>
    </row>
    <row r="224" spans="1:8" s="13" customFormat="1" ht="39.6">
      <c r="A224" s="82" t="s">
        <v>622</v>
      </c>
      <c r="B224" s="82" t="s">
        <v>367</v>
      </c>
      <c r="C224" s="82" t="s">
        <v>379</v>
      </c>
      <c r="D224" s="82" t="s">
        <v>382</v>
      </c>
      <c r="E224" s="82" t="s">
        <v>383</v>
      </c>
      <c r="F224" s="96" t="s">
        <v>347</v>
      </c>
      <c r="G224" s="97">
        <v>2500</v>
      </c>
      <c r="H224" s="98" t="e">
        <f>SUMIF([2]报价结算清单!$E$12:$E$573,A224,[2]报价结算清单!$P$12:$P$573)</f>
        <v>#VALUE!</v>
      </c>
    </row>
    <row r="225" spans="1:8" s="13" customFormat="1" ht="39.6">
      <c r="A225" s="82" t="s">
        <v>623</v>
      </c>
      <c r="B225" s="82" t="s">
        <v>367</v>
      </c>
      <c r="C225" s="82" t="s">
        <v>379</v>
      </c>
      <c r="D225" s="82" t="s">
        <v>384</v>
      </c>
      <c r="E225" s="82" t="s">
        <v>385</v>
      </c>
      <c r="F225" s="96" t="s">
        <v>386</v>
      </c>
      <c r="G225" s="97">
        <v>2152</v>
      </c>
      <c r="H225" s="98" t="e">
        <f>SUMIF([2]报价结算清单!$E$12:$E$573,A225,[2]报价结算清单!$P$12:$P$573)</f>
        <v>#VALUE!</v>
      </c>
    </row>
    <row r="226" spans="1:8" s="13" customFormat="1" ht="39.6">
      <c r="A226" s="82" t="s">
        <v>624</v>
      </c>
      <c r="B226" s="82" t="s">
        <v>367</v>
      </c>
      <c r="C226" s="82" t="s">
        <v>387</v>
      </c>
      <c r="D226" s="82" t="s">
        <v>388</v>
      </c>
      <c r="E226" s="82" t="s">
        <v>389</v>
      </c>
      <c r="F226" s="96" t="s">
        <v>347</v>
      </c>
      <c r="G226" s="97">
        <v>1400</v>
      </c>
      <c r="H226" s="98" t="e">
        <f>SUMIF([2]报价结算清单!$E$12:$E$573,A226,[2]报价结算清单!$P$12:$P$573)</f>
        <v>#VALUE!</v>
      </c>
    </row>
    <row r="227" spans="1:8" s="13" customFormat="1" ht="79.2">
      <c r="A227" s="82" t="s">
        <v>625</v>
      </c>
      <c r="B227" s="82" t="s">
        <v>367</v>
      </c>
      <c r="C227" s="82" t="s">
        <v>387</v>
      </c>
      <c r="D227" s="82" t="s">
        <v>390</v>
      </c>
      <c r="E227" s="82" t="s">
        <v>391</v>
      </c>
      <c r="F227" s="96" t="s">
        <v>813</v>
      </c>
      <c r="G227" s="97">
        <v>8500</v>
      </c>
      <c r="H227" s="98" t="e">
        <f>SUMIF([2]报价结算清单!$E$12:$E$573,A227,[2]报价结算清单!$P$12:$P$573)</f>
        <v>#VALUE!</v>
      </c>
    </row>
    <row r="228" spans="1:8" s="11" customFormat="1" ht="79.2">
      <c r="A228" s="82" t="s">
        <v>626</v>
      </c>
      <c r="B228" s="82" t="s">
        <v>367</v>
      </c>
      <c r="C228" s="82" t="s">
        <v>387</v>
      </c>
      <c r="D228" s="82" t="s">
        <v>390</v>
      </c>
      <c r="E228" s="82" t="s">
        <v>391</v>
      </c>
      <c r="F228" s="96" t="s">
        <v>343</v>
      </c>
      <c r="G228" s="97">
        <v>10000</v>
      </c>
      <c r="H228" s="98" t="e">
        <f>SUMIF([2]报价结算清单!$E$12:$E$573,A228,[2]报价结算清单!$P$12:$P$573)</f>
        <v>#VALUE!</v>
      </c>
    </row>
    <row r="229" spans="1:8" s="11" customFormat="1" ht="79.2">
      <c r="A229" s="82" t="s">
        <v>627</v>
      </c>
      <c r="B229" s="82" t="s">
        <v>367</v>
      </c>
      <c r="C229" s="82" t="s">
        <v>387</v>
      </c>
      <c r="D229" s="82" t="s">
        <v>390</v>
      </c>
      <c r="E229" s="82" t="s">
        <v>392</v>
      </c>
      <c r="F229" s="96" t="s">
        <v>813</v>
      </c>
      <c r="G229" s="97">
        <v>3800</v>
      </c>
      <c r="H229" s="98" t="e">
        <f>SUMIF([2]报价结算清单!$E$12:$E$573,A229,[2]报价结算清单!$P$12:$P$573)</f>
        <v>#VALUE!</v>
      </c>
    </row>
    <row r="230" spans="1:8" s="11" customFormat="1" ht="79.2">
      <c r="A230" s="82" t="s">
        <v>628</v>
      </c>
      <c r="B230" s="82" t="s">
        <v>367</v>
      </c>
      <c r="C230" s="82" t="s">
        <v>387</v>
      </c>
      <c r="D230" s="82" t="s">
        <v>390</v>
      </c>
      <c r="E230" s="82" t="s">
        <v>392</v>
      </c>
      <c r="F230" s="96" t="s">
        <v>343</v>
      </c>
      <c r="G230" s="97">
        <v>5500</v>
      </c>
      <c r="H230" s="98" t="e">
        <f>SUMIF([2]报价结算清单!$E$12:$E$573,A230,[2]报价结算清单!$P$12:$P$573)</f>
        <v>#VALUE!</v>
      </c>
    </row>
    <row r="231" spans="1:8" s="11" customFormat="1" ht="79.2">
      <c r="A231" s="82" t="s">
        <v>629</v>
      </c>
      <c r="B231" s="82" t="s">
        <v>367</v>
      </c>
      <c r="C231" s="82" t="s">
        <v>387</v>
      </c>
      <c r="D231" s="82" t="s">
        <v>393</v>
      </c>
      <c r="E231" s="82" t="s">
        <v>391</v>
      </c>
      <c r="F231" s="96" t="s">
        <v>813</v>
      </c>
      <c r="G231" s="97">
        <v>8000</v>
      </c>
      <c r="H231" s="98" t="e">
        <f>SUMIF([2]报价结算清单!$E$12:$E$573,A231,[2]报价结算清单!$P$12:$P$573)</f>
        <v>#VALUE!</v>
      </c>
    </row>
    <row r="232" spans="1:8" s="11" customFormat="1" ht="79.2">
      <c r="A232" s="82" t="s">
        <v>630</v>
      </c>
      <c r="B232" s="82" t="s">
        <v>367</v>
      </c>
      <c r="C232" s="82" t="s">
        <v>387</v>
      </c>
      <c r="D232" s="82" t="s">
        <v>393</v>
      </c>
      <c r="E232" s="82" t="s">
        <v>391</v>
      </c>
      <c r="F232" s="96" t="s">
        <v>343</v>
      </c>
      <c r="G232" s="97">
        <v>10000</v>
      </c>
      <c r="H232" s="98" t="e">
        <f>SUMIF([2]报价结算清单!$E$12:$E$573,A232,[2]报价结算清单!$P$12:$P$573)</f>
        <v>#VALUE!</v>
      </c>
    </row>
    <row r="233" spans="1:8" s="11" customFormat="1" ht="79.2">
      <c r="A233" s="82" t="s">
        <v>631</v>
      </c>
      <c r="B233" s="82" t="s">
        <v>367</v>
      </c>
      <c r="C233" s="82" t="s">
        <v>387</v>
      </c>
      <c r="D233" s="82" t="s">
        <v>393</v>
      </c>
      <c r="E233" s="82" t="s">
        <v>392</v>
      </c>
      <c r="F233" s="96" t="s">
        <v>813</v>
      </c>
      <c r="G233" s="97">
        <v>3181</v>
      </c>
      <c r="H233" s="98" t="e">
        <f>SUMIF([2]报价结算清单!$E$12:$E$573,A233,[2]报价结算清单!$P$12:$P$573)</f>
        <v>#VALUE!</v>
      </c>
    </row>
    <row r="234" spans="1:8" s="11" customFormat="1" ht="79.2">
      <c r="A234" s="82" t="s">
        <v>632</v>
      </c>
      <c r="B234" s="82" t="s">
        <v>367</v>
      </c>
      <c r="C234" s="82" t="s">
        <v>387</v>
      </c>
      <c r="D234" s="82" t="s">
        <v>393</v>
      </c>
      <c r="E234" s="82" t="s">
        <v>392</v>
      </c>
      <c r="F234" s="96" t="s">
        <v>343</v>
      </c>
      <c r="G234" s="97">
        <v>4409</v>
      </c>
      <c r="H234" s="98" t="e">
        <f>SUMIF([2]报价结算清单!$E$12:$E$573,A234,[2]报价结算清单!$P$12:$P$573)</f>
        <v>#VALUE!</v>
      </c>
    </row>
    <row r="235" spans="1:8" s="11" customFormat="1" ht="26.4">
      <c r="A235" s="82" t="s">
        <v>633</v>
      </c>
      <c r="B235" s="82" t="s">
        <v>367</v>
      </c>
      <c r="C235" s="82" t="s">
        <v>662</v>
      </c>
      <c r="D235" s="82" t="s">
        <v>663</v>
      </c>
      <c r="E235" s="82" t="s">
        <v>814</v>
      </c>
      <c r="F235" s="96" t="s">
        <v>343</v>
      </c>
      <c r="G235" s="97">
        <v>600</v>
      </c>
      <c r="H235" s="98" t="e">
        <f>SUMIF([2]报价结算清单!$E$12:$E$573,A235,[2]报价结算清单!$P$12:$P$573)</f>
        <v>#VALUE!</v>
      </c>
    </row>
    <row r="236" spans="1:8" s="11" customFormat="1" ht="26.4">
      <c r="A236" s="82" t="s">
        <v>634</v>
      </c>
      <c r="B236" s="82" t="s">
        <v>367</v>
      </c>
      <c r="C236" s="82" t="s">
        <v>662</v>
      </c>
      <c r="D236" s="82" t="s">
        <v>663</v>
      </c>
      <c r="E236" s="82" t="s">
        <v>815</v>
      </c>
      <c r="F236" s="96" t="s">
        <v>343</v>
      </c>
      <c r="G236" s="97">
        <v>600</v>
      </c>
      <c r="H236" s="98" t="e">
        <f>SUMIF([2]报价结算清单!$E$12:$E$573,A236,[2]报价结算清单!$P$12:$P$573)</f>
        <v>#VALUE!</v>
      </c>
    </row>
    <row r="237" spans="1:8" s="11" customFormat="1" ht="26.4">
      <c r="A237" s="82" t="s">
        <v>635</v>
      </c>
      <c r="B237" s="82" t="s">
        <v>367</v>
      </c>
      <c r="C237" s="82" t="s">
        <v>662</v>
      </c>
      <c r="D237" s="82" t="s">
        <v>664</v>
      </c>
      <c r="E237" s="82" t="s">
        <v>816</v>
      </c>
      <c r="F237" s="96" t="s">
        <v>343</v>
      </c>
      <c r="G237" s="97">
        <v>500</v>
      </c>
      <c r="H237" s="98" t="e">
        <f>SUMIF([2]报价结算清单!$E$12:$E$573,A237,[2]报价结算清单!$P$12:$P$573)</f>
        <v>#VALUE!</v>
      </c>
    </row>
    <row r="238" spans="1:8" s="11" customFormat="1" ht="26.4">
      <c r="A238" s="82" t="s">
        <v>636</v>
      </c>
      <c r="B238" s="82" t="s">
        <v>367</v>
      </c>
      <c r="C238" s="82" t="s">
        <v>662</v>
      </c>
      <c r="D238" s="82" t="s">
        <v>664</v>
      </c>
      <c r="E238" s="82" t="s">
        <v>817</v>
      </c>
      <c r="F238" s="96" t="s">
        <v>343</v>
      </c>
      <c r="G238" s="97">
        <v>600</v>
      </c>
      <c r="H238" s="98" t="e">
        <f>SUMIF([2]报价结算清单!$E$12:$E$573,A238,[2]报价结算清单!$P$12:$P$573)</f>
        <v>#VALUE!</v>
      </c>
    </row>
    <row r="239" spans="1:8" s="11" customFormat="1" ht="26.4">
      <c r="A239" s="82" t="s">
        <v>637</v>
      </c>
      <c r="B239" s="82" t="s">
        <v>367</v>
      </c>
      <c r="C239" s="82" t="s">
        <v>662</v>
      </c>
      <c r="D239" s="82" t="s">
        <v>665</v>
      </c>
      <c r="E239" s="82" t="s">
        <v>818</v>
      </c>
      <c r="F239" s="96" t="s">
        <v>343</v>
      </c>
      <c r="G239" s="97">
        <v>600</v>
      </c>
      <c r="H239" s="98" t="e">
        <f>SUMIF([2]报价结算清单!$E$12:$E$573,A239,[2]报价结算清单!$P$12:$P$573)</f>
        <v>#VALUE!</v>
      </c>
    </row>
    <row r="240" spans="1:8" s="11" customFormat="1" ht="26.4">
      <c r="A240" s="82" t="s">
        <v>638</v>
      </c>
      <c r="B240" s="82" t="s">
        <v>367</v>
      </c>
      <c r="C240" s="82" t="s">
        <v>662</v>
      </c>
      <c r="D240" s="82" t="s">
        <v>665</v>
      </c>
      <c r="E240" s="82" t="s">
        <v>819</v>
      </c>
      <c r="F240" s="96" t="s">
        <v>343</v>
      </c>
      <c r="G240" s="97">
        <v>1500</v>
      </c>
      <c r="H240" s="98" t="e">
        <f>SUMIF([2]报价结算清单!$E$12:$E$573,A240,[2]报价结算清单!$P$12:$P$573)</f>
        <v>#VALUE!</v>
      </c>
    </row>
    <row r="241" spans="1:8" s="11" customFormat="1" ht="26.4">
      <c r="A241" s="82" t="s">
        <v>639</v>
      </c>
      <c r="B241" s="82" t="s">
        <v>367</v>
      </c>
      <c r="C241" s="82" t="s">
        <v>662</v>
      </c>
      <c r="D241" s="82" t="s">
        <v>665</v>
      </c>
      <c r="E241" s="82" t="s">
        <v>820</v>
      </c>
      <c r="F241" s="96" t="s">
        <v>343</v>
      </c>
      <c r="G241" s="97">
        <v>1000</v>
      </c>
      <c r="H241" s="98" t="e">
        <f>SUMIF([2]报价结算清单!$E$12:$E$573,A241,[2]报价结算清单!$P$12:$P$573)</f>
        <v>#VALUE!</v>
      </c>
    </row>
    <row r="242" spans="1:8" s="11" customFormat="1" ht="26.4">
      <c r="A242" s="82" t="s">
        <v>640</v>
      </c>
      <c r="B242" s="82" t="s">
        <v>367</v>
      </c>
      <c r="C242" s="82" t="s">
        <v>662</v>
      </c>
      <c r="D242" s="82" t="s">
        <v>665</v>
      </c>
      <c r="E242" s="82" t="s">
        <v>821</v>
      </c>
      <c r="F242" s="96" t="s">
        <v>343</v>
      </c>
      <c r="G242" s="97">
        <v>1000</v>
      </c>
      <c r="H242" s="98" t="e">
        <f>SUMIF([2]报价结算清单!$E$12:$E$573,A242,[2]报价结算清单!$P$12:$P$573)</f>
        <v>#VALUE!</v>
      </c>
    </row>
    <row r="243" spans="1:8" s="11" customFormat="1" ht="26.4">
      <c r="A243" s="82" t="s">
        <v>641</v>
      </c>
      <c r="B243" s="82" t="s">
        <v>367</v>
      </c>
      <c r="C243" s="82" t="s">
        <v>668</v>
      </c>
      <c r="D243" s="82" t="s">
        <v>669</v>
      </c>
      <c r="E243" s="82" t="s">
        <v>822</v>
      </c>
      <c r="F243" s="96" t="s">
        <v>343</v>
      </c>
      <c r="G243" s="97">
        <v>600</v>
      </c>
      <c r="H243" s="98" t="e">
        <f>SUMIF([2]报价结算清单!$E$12:$E$573,A243,[2]报价结算清单!$P$12:$P$573)</f>
        <v>#VALUE!</v>
      </c>
    </row>
    <row r="244" spans="1:8" s="11" customFormat="1" ht="26.4">
      <c r="A244" s="82" t="s">
        <v>642</v>
      </c>
      <c r="B244" s="82" t="s">
        <v>367</v>
      </c>
      <c r="C244" s="82" t="s">
        <v>668</v>
      </c>
      <c r="D244" s="82" t="s">
        <v>669</v>
      </c>
      <c r="E244" s="82" t="s">
        <v>823</v>
      </c>
      <c r="F244" s="96" t="s">
        <v>343</v>
      </c>
      <c r="G244" s="97">
        <v>3000</v>
      </c>
      <c r="H244" s="98" t="e">
        <f>SUMIF([2]报价结算清单!$E$12:$E$573,A244,[2]报价结算清单!$P$12:$P$573)</f>
        <v>#VALUE!</v>
      </c>
    </row>
    <row r="245" spans="1:8" s="11" customFormat="1" ht="26.4">
      <c r="A245" s="82" t="s">
        <v>643</v>
      </c>
      <c r="B245" s="82" t="s">
        <v>367</v>
      </c>
      <c r="C245" s="82" t="s">
        <v>668</v>
      </c>
      <c r="D245" s="82" t="s">
        <v>669</v>
      </c>
      <c r="E245" s="82" t="s">
        <v>824</v>
      </c>
      <c r="F245" s="96" t="s">
        <v>343</v>
      </c>
      <c r="G245" s="97">
        <v>1500</v>
      </c>
      <c r="H245" s="98" t="e">
        <f>SUMIF([2]报价结算清单!$E$12:$E$573,A245,[2]报价结算清单!$P$12:$P$573)</f>
        <v>#VALUE!</v>
      </c>
    </row>
    <row r="246" spans="1:8" s="11" customFormat="1" ht="52.8">
      <c r="A246" s="82" t="s">
        <v>644</v>
      </c>
      <c r="B246" s="82" t="s">
        <v>367</v>
      </c>
      <c r="C246" s="82" t="s">
        <v>668</v>
      </c>
      <c r="D246" s="82" t="s">
        <v>673</v>
      </c>
      <c r="E246" s="82" t="s">
        <v>825</v>
      </c>
      <c r="F246" s="96" t="s">
        <v>343</v>
      </c>
      <c r="G246" s="97">
        <v>1500</v>
      </c>
      <c r="H246" s="98" t="e">
        <f>SUMIF([2]报价结算清单!$E$12:$E$573,A246,[2]报价结算清单!$P$12:$P$573)</f>
        <v>#VALUE!</v>
      </c>
    </row>
    <row r="247" spans="1:8" s="11" customFormat="1" ht="39.6">
      <c r="A247" s="82" t="s">
        <v>645</v>
      </c>
      <c r="B247" s="82" t="s">
        <v>367</v>
      </c>
      <c r="C247" s="82" t="s">
        <v>668</v>
      </c>
      <c r="D247" s="82" t="s">
        <v>673</v>
      </c>
      <c r="E247" s="82" t="s">
        <v>826</v>
      </c>
      <c r="F247" s="96" t="s">
        <v>343</v>
      </c>
      <c r="G247" s="97">
        <v>2500</v>
      </c>
      <c r="H247" s="98" t="e">
        <f>SUMIF([2]报价结算清单!$E$12:$E$573,A247,[2]报价结算清单!$P$12:$P$573)</f>
        <v>#VALUE!</v>
      </c>
    </row>
    <row r="248" spans="1:8" s="11" customFormat="1" ht="39.6">
      <c r="A248" s="82" t="s">
        <v>646</v>
      </c>
      <c r="B248" s="82" t="s">
        <v>367</v>
      </c>
      <c r="C248" s="82" t="s">
        <v>668</v>
      </c>
      <c r="D248" s="82" t="s">
        <v>673</v>
      </c>
      <c r="E248" s="82" t="s">
        <v>827</v>
      </c>
      <c r="F248" s="96" t="s">
        <v>343</v>
      </c>
      <c r="G248" s="97">
        <v>2500</v>
      </c>
      <c r="H248" s="98" t="e">
        <f>SUMIF([2]报价结算清单!$E$12:$E$573,A248,[2]报价结算清单!$P$12:$P$573)</f>
        <v>#VALUE!</v>
      </c>
    </row>
    <row r="249" spans="1:8" s="11" customFormat="1" ht="39.6">
      <c r="A249" s="82" t="s">
        <v>647</v>
      </c>
      <c r="B249" s="82" t="s">
        <v>367</v>
      </c>
      <c r="C249" s="82" t="s">
        <v>668</v>
      </c>
      <c r="D249" s="82" t="s">
        <v>673</v>
      </c>
      <c r="E249" s="82" t="s">
        <v>828</v>
      </c>
      <c r="F249" s="96" t="s">
        <v>343</v>
      </c>
      <c r="G249" s="97">
        <v>3500</v>
      </c>
      <c r="H249" s="98" t="e">
        <f>SUMIF([2]报价结算清单!$E$12:$E$573,A249,[2]报价结算清单!$P$12:$P$573)</f>
        <v>#VALUE!</v>
      </c>
    </row>
    <row r="250" spans="1:8" s="11" customFormat="1" ht="39.6">
      <c r="A250" s="82" t="s">
        <v>648</v>
      </c>
      <c r="B250" s="82" t="s">
        <v>367</v>
      </c>
      <c r="C250" s="82" t="s">
        <v>668</v>
      </c>
      <c r="D250" s="82" t="s">
        <v>678</v>
      </c>
      <c r="E250" s="82" t="s">
        <v>829</v>
      </c>
      <c r="F250" s="96" t="s">
        <v>343</v>
      </c>
      <c r="G250" s="97">
        <v>1200</v>
      </c>
      <c r="H250" s="98" t="e">
        <f>SUMIF([2]报价结算清单!$E$12:$E$573,A250,[2]报价结算清单!$P$12:$P$573)</f>
        <v>#VALUE!</v>
      </c>
    </row>
    <row r="251" spans="1:8" s="11" customFormat="1" ht="39.6">
      <c r="A251" s="82" t="s">
        <v>649</v>
      </c>
      <c r="B251" s="82" t="s">
        <v>367</v>
      </c>
      <c r="C251" s="82" t="s">
        <v>668</v>
      </c>
      <c r="D251" s="82" t="s">
        <v>678</v>
      </c>
      <c r="E251" s="82" t="s">
        <v>830</v>
      </c>
      <c r="F251" s="96" t="s">
        <v>343</v>
      </c>
      <c r="G251" s="97">
        <v>2000</v>
      </c>
      <c r="H251" s="98" t="e">
        <f>SUMIF([2]报价结算清单!$E$12:$E$573,A251,[2]报价结算清单!$P$12:$P$573)</f>
        <v>#VALUE!</v>
      </c>
    </row>
    <row r="252" spans="1:8" s="11" customFormat="1" ht="39.6">
      <c r="A252" s="82" t="s">
        <v>666</v>
      </c>
      <c r="B252" s="82" t="s">
        <v>367</v>
      </c>
      <c r="C252" s="82" t="s">
        <v>668</v>
      </c>
      <c r="D252" s="82" t="s">
        <v>681</v>
      </c>
      <c r="E252" s="82" t="s">
        <v>831</v>
      </c>
      <c r="F252" s="96" t="s">
        <v>343</v>
      </c>
      <c r="G252" s="97">
        <v>1000</v>
      </c>
      <c r="H252" s="98" t="e">
        <f>SUMIF([2]报价结算清单!$E$12:$E$573,A252,[2]报价结算清单!$P$12:$P$573)</f>
        <v>#VALUE!</v>
      </c>
    </row>
    <row r="253" spans="1:8" s="11" customFormat="1" ht="39.6">
      <c r="A253" s="82" t="s">
        <v>667</v>
      </c>
      <c r="B253" s="82" t="s">
        <v>367</v>
      </c>
      <c r="C253" s="82" t="s">
        <v>668</v>
      </c>
      <c r="D253" s="82" t="s">
        <v>681</v>
      </c>
      <c r="E253" s="82" t="s">
        <v>832</v>
      </c>
      <c r="F253" s="96" t="s">
        <v>343</v>
      </c>
      <c r="G253" s="97">
        <v>2000</v>
      </c>
      <c r="H253" s="98" t="e">
        <f>SUMIF([2]报价结算清单!$E$12:$E$573,A253,[2]报价结算清单!$P$12:$P$573)</f>
        <v>#VALUE!</v>
      </c>
    </row>
    <row r="254" spans="1:8" s="11" customFormat="1" ht="39.6">
      <c r="A254" s="82" t="s">
        <v>670</v>
      </c>
      <c r="B254" s="82" t="s">
        <v>367</v>
      </c>
      <c r="C254" s="82" t="s">
        <v>668</v>
      </c>
      <c r="D254" s="82" t="s">
        <v>684</v>
      </c>
      <c r="E254" s="82" t="s">
        <v>833</v>
      </c>
      <c r="F254" s="96" t="s">
        <v>343</v>
      </c>
      <c r="G254" s="97">
        <v>1200</v>
      </c>
      <c r="H254" s="98" t="e">
        <f>SUMIF([2]报价结算清单!$E$12:$E$573,A254,[2]报价结算清单!$P$12:$P$573)</f>
        <v>#VALUE!</v>
      </c>
    </row>
    <row r="255" spans="1:8" s="11" customFormat="1" ht="39.6">
      <c r="A255" s="82" t="s">
        <v>671</v>
      </c>
      <c r="B255" s="82" t="s">
        <v>367</v>
      </c>
      <c r="C255" s="82" t="s">
        <v>668</v>
      </c>
      <c r="D255" s="82" t="s">
        <v>684</v>
      </c>
      <c r="E255" s="82" t="s">
        <v>834</v>
      </c>
      <c r="F255" s="96" t="s">
        <v>343</v>
      </c>
      <c r="G255" s="97">
        <v>2000</v>
      </c>
      <c r="H255" s="98" t="e">
        <f>SUMIF([2]报价结算清单!$E$12:$E$573,A255,[2]报价结算清单!$P$12:$P$573)</f>
        <v>#VALUE!</v>
      </c>
    </row>
    <row r="256" spans="1:8" s="11" customFormat="1" ht="39.6">
      <c r="A256" s="82" t="s">
        <v>672</v>
      </c>
      <c r="B256" s="82" t="s">
        <v>367</v>
      </c>
      <c r="C256" s="82" t="s">
        <v>668</v>
      </c>
      <c r="D256" s="82" t="s">
        <v>835</v>
      </c>
      <c r="E256" s="82" t="s">
        <v>836</v>
      </c>
      <c r="F256" s="96" t="s">
        <v>343</v>
      </c>
      <c r="G256" s="97">
        <v>1500</v>
      </c>
      <c r="H256" s="98" t="e">
        <f>SUMIF([2]报价结算清单!$E$12:$E$573,A256,[2]报价结算清单!$P$12:$P$573)</f>
        <v>#VALUE!</v>
      </c>
    </row>
    <row r="257" spans="1:8" s="11" customFormat="1" ht="39.6">
      <c r="A257" s="82" t="s">
        <v>674</v>
      </c>
      <c r="B257" s="82" t="s">
        <v>837</v>
      </c>
      <c r="C257" s="82" t="s">
        <v>838</v>
      </c>
      <c r="D257" s="82" t="s">
        <v>839</v>
      </c>
      <c r="E257" s="82" t="s">
        <v>840</v>
      </c>
      <c r="F257" s="96" t="s">
        <v>841</v>
      </c>
      <c r="G257" s="99">
        <v>1200</v>
      </c>
      <c r="H257" s="98" t="e">
        <f>SUMIF([2]报价结算清单!$E$12:$E$573,A257,[2]报价结算清单!$P$12:$P$573)</f>
        <v>#VALUE!</v>
      </c>
    </row>
    <row r="258" spans="1:8" s="13" customFormat="1" ht="13.8">
      <c r="A258" s="82" t="s">
        <v>675</v>
      </c>
      <c r="B258" s="82" t="s">
        <v>837</v>
      </c>
      <c r="C258" s="82" t="s">
        <v>838</v>
      </c>
      <c r="D258" s="82" t="s">
        <v>839</v>
      </c>
      <c r="E258" s="82" t="s">
        <v>842</v>
      </c>
      <c r="F258" s="96" t="s">
        <v>843</v>
      </c>
      <c r="G258" s="99">
        <v>80</v>
      </c>
      <c r="H258" s="98" t="e">
        <f>SUMIF([2]报价结算清单!$E$12:$E$573,A258,[2]报价结算清单!$P$12:$P$573)</f>
        <v>#VALUE!</v>
      </c>
    </row>
    <row r="259" spans="1:8" s="13" customFormat="1" ht="13.8">
      <c r="A259" s="82" t="s">
        <v>676</v>
      </c>
      <c r="B259" s="82" t="s">
        <v>837</v>
      </c>
      <c r="C259" s="82" t="s">
        <v>838</v>
      </c>
      <c r="D259" s="82" t="s">
        <v>839</v>
      </c>
      <c r="E259" s="82" t="s">
        <v>844</v>
      </c>
      <c r="F259" s="96" t="s">
        <v>845</v>
      </c>
      <c r="G259" s="99">
        <v>10</v>
      </c>
      <c r="H259" s="98" t="e">
        <f>SUMIF([2]报价结算清单!$E$12:$E$573,A259,[2]报价结算清单!$P$12:$P$573)</f>
        <v>#VALUE!</v>
      </c>
    </row>
    <row r="260" spans="1:8" s="13" customFormat="1" ht="39.6">
      <c r="A260" s="82" t="s">
        <v>677</v>
      </c>
      <c r="B260" s="82" t="s">
        <v>837</v>
      </c>
      <c r="C260" s="82" t="s">
        <v>838</v>
      </c>
      <c r="D260" s="82" t="s">
        <v>839</v>
      </c>
      <c r="E260" s="82" t="s">
        <v>846</v>
      </c>
      <c r="F260" s="96" t="s">
        <v>841</v>
      </c>
      <c r="G260" s="99">
        <v>1000</v>
      </c>
      <c r="H260" s="98" t="e">
        <f>SUMIF([2]报价结算清单!$E$12:$E$573,A260,[2]报价结算清单!$P$12:$P$573)</f>
        <v>#VALUE!</v>
      </c>
    </row>
    <row r="261" spans="1:8" s="13" customFormat="1" ht="13.8">
      <c r="A261" s="82" t="s">
        <v>679</v>
      </c>
      <c r="B261" s="82" t="s">
        <v>837</v>
      </c>
      <c r="C261" s="82" t="s">
        <v>838</v>
      </c>
      <c r="D261" s="82" t="s">
        <v>839</v>
      </c>
      <c r="E261" s="82" t="s">
        <v>847</v>
      </c>
      <c r="F261" s="96" t="s">
        <v>843</v>
      </c>
      <c r="G261" s="99">
        <v>70</v>
      </c>
      <c r="H261" s="98" t="e">
        <f>SUMIF([2]报价结算清单!$E$12:$E$573,A261,[2]报价结算清单!$P$12:$P$573)</f>
        <v>#VALUE!</v>
      </c>
    </row>
    <row r="262" spans="1:8" s="13" customFormat="1" ht="13.8">
      <c r="A262" s="82" t="s">
        <v>680</v>
      </c>
      <c r="B262" s="82" t="s">
        <v>837</v>
      </c>
      <c r="C262" s="82" t="s">
        <v>838</v>
      </c>
      <c r="D262" s="82" t="s">
        <v>839</v>
      </c>
      <c r="E262" s="82" t="s">
        <v>848</v>
      </c>
      <c r="F262" s="96" t="s">
        <v>845</v>
      </c>
      <c r="G262" s="99">
        <v>10</v>
      </c>
      <c r="H262" s="98" t="e">
        <f>SUMIF([2]报价结算清单!$E$12:$E$573,A262,[2]报价结算清单!$P$12:$P$573)</f>
        <v>#VALUE!</v>
      </c>
    </row>
    <row r="263" spans="1:8" s="13" customFormat="1" ht="39.6">
      <c r="A263" s="82" t="s">
        <v>682</v>
      </c>
      <c r="B263" s="82" t="s">
        <v>837</v>
      </c>
      <c r="C263" s="82" t="s">
        <v>838</v>
      </c>
      <c r="D263" s="82" t="s">
        <v>839</v>
      </c>
      <c r="E263" s="82" t="s">
        <v>849</v>
      </c>
      <c r="F263" s="96" t="s">
        <v>841</v>
      </c>
      <c r="G263" s="99">
        <v>1500</v>
      </c>
      <c r="H263" s="98" t="e">
        <f>SUMIF([2]报价结算清单!$E$12:$E$573,A263,[2]报价结算清单!$P$12:$P$573)</f>
        <v>#VALUE!</v>
      </c>
    </row>
    <row r="264" spans="1:8" s="13" customFormat="1" ht="13.8">
      <c r="A264" s="82" t="s">
        <v>683</v>
      </c>
      <c r="B264" s="82" t="s">
        <v>837</v>
      </c>
      <c r="C264" s="82" t="s">
        <v>838</v>
      </c>
      <c r="D264" s="82" t="s">
        <v>839</v>
      </c>
      <c r="E264" s="82" t="s">
        <v>850</v>
      </c>
      <c r="F264" s="96" t="s">
        <v>843</v>
      </c>
      <c r="G264" s="99">
        <v>120</v>
      </c>
      <c r="H264" s="98" t="e">
        <f>SUMIF([2]报价结算清单!$E$12:$E$573,A264,[2]报价结算清单!$P$12:$P$573)</f>
        <v>#VALUE!</v>
      </c>
    </row>
    <row r="265" spans="1:8" s="13" customFormat="1" ht="13.8">
      <c r="A265" s="82" t="s">
        <v>685</v>
      </c>
      <c r="B265" s="82" t="s">
        <v>837</v>
      </c>
      <c r="C265" s="82" t="s">
        <v>838</v>
      </c>
      <c r="D265" s="82" t="s">
        <v>839</v>
      </c>
      <c r="E265" s="82" t="s">
        <v>851</v>
      </c>
      <c r="F265" s="96" t="s">
        <v>845</v>
      </c>
      <c r="G265" s="99">
        <v>15</v>
      </c>
      <c r="H265" s="98" t="e">
        <f>SUMIF([2]报价结算清单!$E$12:$E$573,A265,[2]报价结算清单!$P$12:$P$573)</f>
        <v>#VALUE!</v>
      </c>
    </row>
    <row r="266" spans="1:8" s="13" customFormat="1" ht="39.6">
      <c r="A266" s="82" t="s">
        <v>686</v>
      </c>
      <c r="B266" s="82" t="s">
        <v>837</v>
      </c>
      <c r="C266" s="82" t="s">
        <v>838</v>
      </c>
      <c r="D266" s="82" t="s">
        <v>839</v>
      </c>
      <c r="E266" s="82" t="s">
        <v>942</v>
      </c>
      <c r="F266" s="96" t="s">
        <v>841</v>
      </c>
      <c r="G266" s="99">
        <v>1800</v>
      </c>
      <c r="H266" s="98" t="e">
        <f>SUMIF([2]报价结算清单!$E$12:$E$573,A266,[2]报价结算清单!$P$12:$P$573)</f>
        <v>#VALUE!</v>
      </c>
    </row>
    <row r="267" spans="1:8" s="13" customFormat="1" ht="13.8">
      <c r="A267" s="82" t="s">
        <v>687</v>
      </c>
      <c r="B267" s="82" t="s">
        <v>837</v>
      </c>
      <c r="C267" s="82" t="s">
        <v>838</v>
      </c>
      <c r="D267" s="82" t="s">
        <v>839</v>
      </c>
      <c r="E267" s="82" t="s">
        <v>852</v>
      </c>
      <c r="F267" s="96" t="s">
        <v>843</v>
      </c>
      <c r="G267" s="99">
        <v>150</v>
      </c>
      <c r="H267" s="98" t="e">
        <f>SUMIF([2]报价结算清单!$E$12:$E$573,A267,[2]报价结算清单!$P$12:$P$573)</f>
        <v>#VALUE!</v>
      </c>
    </row>
    <row r="268" spans="1:8" s="13" customFormat="1" ht="13.8">
      <c r="A268" s="82" t="s">
        <v>688</v>
      </c>
      <c r="B268" s="82" t="s">
        <v>837</v>
      </c>
      <c r="C268" s="82" t="s">
        <v>838</v>
      </c>
      <c r="D268" s="82" t="s">
        <v>839</v>
      </c>
      <c r="E268" s="82" t="s">
        <v>853</v>
      </c>
      <c r="F268" s="96" t="s">
        <v>845</v>
      </c>
      <c r="G268" s="99">
        <v>20</v>
      </c>
      <c r="H268" s="98" t="e">
        <f>SUMIF([2]报价结算清单!$E$12:$E$573,A268,[2]报价结算清单!$P$12:$P$573)</f>
        <v>#VALUE!</v>
      </c>
    </row>
    <row r="269" spans="1:8" s="13" customFormat="1" ht="13.8">
      <c r="A269" s="82" t="s">
        <v>689</v>
      </c>
      <c r="B269" s="82" t="s">
        <v>837</v>
      </c>
      <c r="C269" s="82" t="s">
        <v>838</v>
      </c>
      <c r="D269" s="82" t="s">
        <v>854</v>
      </c>
      <c r="E269" s="82" t="s">
        <v>855</v>
      </c>
      <c r="F269" s="96" t="s">
        <v>202</v>
      </c>
      <c r="G269" s="97">
        <v>450</v>
      </c>
      <c r="H269" s="98" t="e">
        <f>SUMIF([2]报价结算清单!$E$12:$E$573,A269,[2]报价结算清单!$P$12:$P$573)</f>
        <v>#VALUE!</v>
      </c>
    </row>
    <row r="270" spans="1:8" s="13" customFormat="1" ht="13.8">
      <c r="A270" s="82" t="s">
        <v>690</v>
      </c>
      <c r="B270" s="82" t="s">
        <v>837</v>
      </c>
      <c r="C270" s="82" t="s">
        <v>838</v>
      </c>
      <c r="D270" s="82" t="s">
        <v>854</v>
      </c>
      <c r="E270" s="82" t="s">
        <v>856</v>
      </c>
      <c r="F270" s="96" t="s">
        <v>202</v>
      </c>
      <c r="G270" s="97">
        <v>620</v>
      </c>
      <c r="H270" s="98" t="e">
        <f>SUMIF([2]报价结算清单!$E$12:$E$573,A270,[2]报价结算清单!$P$12:$P$573)</f>
        <v>#VALUE!</v>
      </c>
    </row>
    <row r="271" spans="1:8" s="11" customFormat="1" ht="13.8">
      <c r="A271" s="82" t="s">
        <v>691</v>
      </c>
      <c r="B271" s="82" t="s">
        <v>837</v>
      </c>
      <c r="C271" s="82" t="s">
        <v>838</v>
      </c>
      <c r="D271" s="82" t="s">
        <v>854</v>
      </c>
      <c r="E271" s="82" t="s">
        <v>857</v>
      </c>
      <c r="F271" s="96" t="s">
        <v>202</v>
      </c>
      <c r="G271" s="97">
        <v>910</v>
      </c>
      <c r="H271" s="98" t="e">
        <f>SUMIF([2]报价结算清单!$E$12:$E$573,A271,[2]报价结算清单!$P$12:$P$573)</f>
        <v>#VALUE!</v>
      </c>
    </row>
    <row r="272" spans="1:8" s="11" customFormat="1" ht="13.8">
      <c r="A272" s="82" t="s">
        <v>692</v>
      </c>
      <c r="B272" s="82" t="s">
        <v>837</v>
      </c>
      <c r="C272" s="82" t="s">
        <v>838</v>
      </c>
      <c r="D272" s="82" t="s">
        <v>854</v>
      </c>
      <c r="E272" s="82" t="s">
        <v>858</v>
      </c>
      <c r="F272" s="96" t="s">
        <v>202</v>
      </c>
      <c r="G272" s="97">
        <v>1200</v>
      </c>
      <c r="H272" s="98" t="e">
        <f>SUMIF([2]报价结算清单!$E$12:$E$573,A272,[2]报价结算清单!$P$12:$P$573)</f>
        <v>#VALUE!</v>
      </c>
    </row>
    <row r="273" spans="1:8" s="11" customFormat="1" ht="13.8">
      <c r="A273" s="82" t="s">
        <v>693</v>
      </c>
      <c r="B273" s="82" t="s">
        <v>837</v>
      </c>
      <c r="C273" s="82" t="s">
        <v>838</v>
      </c>
      <c r="D273" s="82" t="s">
        <v>854</v>
      </c>
      <c r="E273" s="82" t="s">
        <v>859</v>
      </c>
      <c r="F273" s="96" t="s">
        <v>202</v>
      </c>
      <c r="G273" s="97">
        <v>1065</v>
      </c>
      <c r="H273" s="98" t="e">
        <f>SUMIF([2]报价结算清单!$E$12:$E$573,A273,[2]报价结算清单!$P$12:$P$573)</f>
        <v>#VALUE!</v>
      </c>
    </row>
    <row r="274" spans="1:8" s="11" customFormat="1" ht="13.8">
      <c r="A274" s="82" t="s">
        <v>694</v>
      </c>
      <c r="B274" s="82" t="s">
        <v>837</v>
      </c>
      <c r="C274" s="82" t="s">
        <v>838</v>
      </c>
      <c r="D274" s="82" t="s">
        <v>854</v>
      </c>
      <c r="E274" s="82" t="s">
        <v>860</v>
      </c>
      <c r="F274" s="96" t="s">
        <v>202</v>
      </c>
      <c r="G274" s="97">
        <v>1800</v>
      </c>
      <c r="H274" s="98" t="e">
        <f>SUMIF([2]报价结算清单!$E$12:$E$573,A274,[2]报价结算清单!$P$12:$P$573)</f>
        <v>#VALUE!</v>
      </c>
    </row>
    <row r="275" spans="1:8" s="11" customFormat="1" ht="13.8">
      <c r="A275" s="82" t="s">
        <v>695</v>
      </c>
      <c r="B275" s="82" t="s">
        <v>837</v>
      </c>
      <c r="C275" s="82" t="s">
        <v>838</v>
      </c>
      <c r="D275" s="82" t="s">
        <v>854</v>
      </c>
      <c r="E275" s="82" t="s">
        <v>861</v>
      </c>
      <c r="F275" s="96" t="s">
        <v>202</v>
      </c>
      <c r="G275" s="97">
        <v>2100</v>
      </c>
      <c r="H275" s="98" t="e">
        <f>SUMIF([2]报价结算清单!$E$12:$E$573,A275,[2]报价结算清单!$P$12:$P$573)</f>
        <v>#VALUE!</v>
      </c>
    </row>
    <row r="276" spans="1:8" s="11" customFormat="1" ht="13.8">
      <c r="A276" s="82" t="s">
        <v>696</v>
      </c>
      <c r="B276" s="82" t="s">
        <v>837</v>
      </c>
      <c r="C276" s="82" t="s">
        <v>838</v>
      </c>
      <c r="D276" s="82" t="s">
        <v>854</v>
      </c>
      <c r="E276" s="82" t="s">
        <v>862</v>
      </c>
      <c r="F276" s="96" t="s">
        <v>202</v>
      </c>
      <c r="G276" s="97">
        <v>2423</v>
      </c>
      <c r="H276" s="98" t="e">
        <f>SUMIF([2]报价结算清单!$E$12:$E$573,A276,[2]报价结算清单!$P$12:$P$573)</f>
        <v>#VALUE!</v>
      </c>
    </row>
    <row r="277" spans="1:8" s="11" customFormat="1" ht="13.8">
      <c r="A277" s="82" t="s">
        <v>697</v>
      </c>
      <c r="B277" s="82" t="s">
        <v>837</v>
      </c>
      <c r="C277" s="82" t="s">
        <v>838</v>
      </c>
      <c r="D277" s="82" t="s">
        <v>863</v>
      </c>
      <c r="E277" s="82" t="s">
        <v>864</v>
      </c>
      <c r="F277" s="96" t="s">
        <v>203</v>
      </c>
      <c r="G277" s="97">
        <v>7</v>
      </c>
      <c r="H277" s="98" t="e">
        <f>SUMIF([2]报价结算清单!$E$12:$E$573,A277,[2]报价结算清单!$P$12:$P$573)</f>
        <v>#VALUE!</v>
      </c>
    </row>
    <row r="278" spans="1:8" s="11" customFormat="1" ht="13.8">
      <c r="A278" s="82" t="s">
        <v>698</v>
      </c>
      <c r="B278" s="82" t="s">
        <v>837</v>
      </c>
      <c r="C278" s="82" t="s">
        <v>838</v>
      </c>
      <c r="D278" s="82" t="s">
        <v>863</v>
      </c>
      <c r="E278" s="82" t="s">
        <v>865</v>
      </c>
      <c r="F278" s="96" t="s">
        <v>203</v>
      </c>
      <c r="G278" s="97">
        <v>8</v>
      </c>
      <c r="H278" s="98" t="e">
        <f>SUMIF([2]报价结算清单!$E$12:$E$573,A278,[2]报价结算清单!$P$12:$P$573)</f>
        <v>#VALUE!</v>
      </c>
    </row>
    <row r="279" spans="1:8" s="11" customFormat="1" ht="13.8">
      <c r="A279" s="82" t="s">
        <v>699</v>
      </c>
      <c r="B279" s="82" t="s">
        <v>837</v>
      </c>
      <c r="C279" s="82" t="s">
        <v>838</v>
      </c>
      <c r="D279" s="82" t="s">
        <v>863</v>
      </c>
      <c r="E279" s="82" t="s">
        <v>866</v>
      </c>
      <c r="F279" s="96" t="s">
        <v>203</v>
      </c>
      <c r="G279" s="97">
        <v>9</v>
      </c>
      <c r="H279" s="98" t="e">
        <f>SUMIF([2]报价结算清单!$E$12:$E$573,A279,[2]报价结算清单!$P$12:$P$573)</f>
        <v>#VALUE!</v>
      </c>
    </row>
    <row r="280" spans="1:8" s="10" customFormat="1" ht="13.8">
      <c r="A280" s="82" t="s">
        <v>700</v>
      </c>
      <c r="B280" s="82" t="s">
        <v>837</v>
      </c>
      <c r="C280" s="82" t="s">
        <v>838</v>
      </c>
      <c r="D280" s="82" t="s">
        <v>863</v>
      </c>
      <c r="E280" s="82" t="s">
        <v>867</v>
      </c>
      <c r="F280" s="96" t="s">
        <v>203</v>
      </c>
      <c r="G280" s="97">
        <v>10</v>
      </c>
      <c r="H280" s="98" t="e">
        <f>SUMIF([2]报价结算清单!$E$12:$E$573,A280,[2]报价结算清单!$P$12:$P$573)</f>
        <v>#VALUE!</v>
      </c>
    </row>
    <row r="281" spans="1:8" s="13" customFormat="1" ht="13.8">
      <c r="A281" s="82" t="s">
        <v>701</v>
      </c>
      <c r="B281" s="82" t="s">
        <v>837</v>
      </c>
      <c r="C281" s="82" t="s">
        <v>838</v>
      </c>
      <c r="D281" s="82" t="s">
        <v>863</v>
      </c>
      <c r="E281" s="82" t="s">
        <v>868</v>
      </c>
      <c r="F281" s="96" t="s">
        <v>203</v>
      </c>
      <c r="G281" s="97">
        <v>13</v>
      </c>
      <c r="H281" s="98" t="e">
        <f>SUMIF([2]报价结算清单!$E$12:$E$573,A281,[2]报价结算清单!$P$12:$P$573)</f>
        <v>#VALUE!</v>
      </c>
    </row>
    <row r="282" spans="1:8" s="13" customFormat="1" ht="13.8">
      <c r="A282" s="82" t="s">
        <v>702</v>
      </c>
      <c r="B282" s="82" t="s">
        <v>837</v>
      </c>
      <c r="C282" s="82" t="s">
        <v>838</v>
      </c>
      <c r="D282" s="82" t="s">
        <v>863</v>
      </c>
      <c r="E282" s="82" t="s">
        <v>869</v>
      </c>
      <c r="F282" s="96" t="s">
        <v>203</v>
      </c>
      <c r="G282" s="97">
        <v>17</v>
      </c>
      <c r="H282" s="98" t="e">
        <f>SUMIF([2]报价结算清单!$E$12:$E$573,A282,[2]报价结算清单!$P$12:$P$573)</f>
        <v>#VALUE!</v>
      </c>
    </row>
    <row r="283" spans="1:8" s="13" customFormat="1">
      <c r="A283" s="84"/>
      <c r="B283" s="8"/>
      <c r="C283" s="8"/>
      <c r="D283" s="8"/>
      <c r="E283" s="8"/>
      <c r="F283" s="8"/>
      <c r="G283" s="8"/>
      <c r="H283" s="9"/>
    </row>
    <row r="284" spans="1:8" s="13" customFormat="1" ht="39.6">
      <c r="A284" s="82" t="s">
        <v>870</v>
      </c>
      <c r="B284" s="82" t="s">
        <v>399</v>
      </c>
      <c r="C284" s="82" t="s">
        <v>400</v>
      </c>
      <c r="D284" s="82" t="s">
        <v>401</v>
      </c>
      <c r="E284" s="82" t="s">
        <v>402</v>
      </c>
      <c r="F284" s="82" t="s">
        <v>395</v>
      </c>
      <c r="G284" s="16"/>
      <c r="H284" s="83" t="e">
        <f>SUMIF([2]报价结算清单!$E$12:$E$573,A284,[2]报价结算清单!$P$12:$P$573)</f>
        <v>#VALUE!</v>
      </c>
    </row>
    <row r="285" spans="1:8" s="13" customFormat="1">
      <c r="A285" s="84"/>
      <c r="B285" s="8"/>
      <c r="C285" s="8"/>
      <c r="D285" s="8"/>
      <c r="E285" s="8"/>
      <c r="F285" s="8"/>
      <c r="G285" s="8"/>
      <c r="H285" s="9"/>
    </row>
    <row r="286" spans="1:8" s="13" customFormat="1">
      <c r="A286" s="82" t="s">
        <v>871</v>
      </c>
      <c r="B286" s="82" t="s">
        <v>872</v>
      </c>
      <c r="C286" s="82" t="s">
        <v>873</v>
      </c>
      <c r="D286" s="82" t="s">
        <v>874</v>
      </c>
      <c r="E286" s="82" t="s">
        <v>743</v>
      </c>
      <c r="F286" s="82" t="s">
        <v>395</v>
      </c>
      <c r="G286" s="16"/>
      <c r="H286" s="83" t="e">
        <f>SUMIF([2]报价结算清单!$E$12:$E$573,A286,[2]报价结算清单!$P$12:$P$573)</f>
        <v>#VALUE!</v>
      </c>
    </row>
    <row r="287" spans="1:8" s="13" customFormat="1">
      <c r="A287" s="82" t="s">
        <v>658</v>
      </c>
      <c r="B287" s="82" t="s">
        <v>872</v>
      </c>
      <c r="C287" s="82" t="s">
        <v>873</v>
      </c>
      <c r="D287" s="82" t="s">
        <v>875</v>
      </c>
      <c r="E287" s="82" t="s">
        <v>743</v>
      </c>
      <c r="F287" s="82" t="s">
        <v>395</v>
      </c>
      <c r="G287" s="16"/>
      <c r="H287" s="83" t="e">
        <f>SUMIF([2]报价结算清单!$E$12:$E$573,A287,[2]报价结算清单!$P$12:$P$573)</f>
        <v>#VALUE!</v>
      </c>
    </row>
    <row r="288" spans="1:8" s="13" customFormat="1">
      <c r="A288" s="82" t="s">
        <v>659</v>
      </c>
      <c r="B288" s="82" t="s">
        <v>872</v>
      </c>
      <c r="C288" s="82" t="s">
        <v>873</v>
      </c>
      <c r="D288" s="82" t="s">
        <v>876</v>
      </c>
      <c r="E288" s="82" t="s">
        <v>743</v>
      </c>
      <c r="F288" s="82" t="s">
        <v>395</v>
      </c>
      <c r="G288" s="16"/>
      <c r="H288" s="83" t="e">
        <f>SUMIF([2]报价结算清单!$E$12:$E$573,A288,[2]报价结算清单!$P$12:$P$573)</f>
        <v>#VALUE!</v>
      </c>
    </row>
    <row r="289" spans="1:8" s="13" customFormat="1">
      <c r="A289" s="82" t="s">
        <v>660</v>
      </c>
      <c r="B289" s="82" t="s">
        <v>872</v>
      </c>
      <c r="C289" s="82" t="s">
        <v>873</v>
      </c>
      <c r="D289" s="82" t="s">
        <v>196</v>
      </c>
      <c r="E289" s="82" t="s">
        <v>743</v>
      </c>
      <c r="F289" s="82" t="s">
        <v>395</v>
      </c>
      <c r="G289" s="16"/>
      <c r="H289" s="83" t="e">
        <f>SUMIF([2]报价结算清单!$E$12:$E$573,A289,[2]报价结算清单!$P$12:$P$573)</f>
        <v>#VALUE!</v>
      </c>
    </row>
    <row r="290" spans="1:8" s="13" customFormat="1">
      <c r="A290" s="82" t="s">
        <v>661</v>
      </c>
      <c r="B290" s="82" t="s">
        <v>872</v>
      </c>
      <c r="C290" s="82" t="s">
        <v>873</v>
      </c>
      <c r="D290" s="82" t="s">
        <v>877</v>
      </c>
      <c r="E290" s="82" t="s">
        <v>743</v>
      </c>
      <c r="F290" s="82" t="s">
        <v>395</v>
      </c>
      <c r="G290" s="16"/>
      <c r="H290" s="83" t="e">
        <f>SUMIF([2]报价结算清单!$E$12:$E$573,A290,[2]报价结算清单!$P$12:$P$573)</f>
        <v>#VALUE!</v>
      </c>
    </row>
    <row r="291" spans="1:8" s="13" customFormat="1">
      <c r="A291" s="82" t="s">
        <v>878</v>
      </c>
      <c r="B291" s="82" t="s">
        <v>872</v>
      </c>
      <c r="C291" s="82" t="s">
        <v>879</v>
      </c>
      <c r="D291" s="82" t="s">
        <v>880</v>
      </c>
      <c r="E291" s="82" t="s">
        <v>881</v>
      </c>
      <c r="F291" s="82" t="s">
        <v>395</v>
      </c>
      <c r="G291" s="16"/>
      <c r="H291" s="83" t="e">
        <f>SUMIF([2]报价结算清单!$E$12:$E$573,A291,[2]报价结算清单!$P$12:$P$573)</f>
        <v>#VALUE!</v>
      </c>
    </row>
    <row r="292" spans="1:8" s="13" customFormat="1">
      <c r="A292" s="82" t="s">
        <v>882</v>
      </c>
      <c r="B292" s="82" t="s">
        <v>872</v>
      </c>
      <c r="C292" s="82" t="s">
        <v>879</v>
      </c>
      <c r="D292" s="82" t="s">
        <v>880</v>
      </c>
      <c r="E292" s="82" t="s">
        <v>883</v>
      </c>
      <c r="F292" s="82" t="s">
        <v>395</v>
      </c>
      <c r="G292" s="16"/>
      <c r="H292" s="83" t="e">
        <f>SUMIF([2]报价结算清单!$E$12:$E$573,A292,[2]报价结算清单!$P$12:$P$573)</f>
        <v>#VALUE!</v>
      </c>
    </row>
    <row r="293" spans="1:8" s="13" customFormat="1">
      <c r="A293" s="82" t="s">
        <v>884</v>
      </c>
      <c r="B293" s="82" t="s">
        <v>872</v>
      </c>
      <c r="C293" s="82" t="s">
        <v>879</v>
      </c>
      <c r="D293" s="82" t="s">
        <v>880</v>
      </c>
      <c r="E293" s="82" t="s">
        <v>885</v>
      </c>
      <c r="F293" s="82" t="s">
        <v>395</v>
      </c>
      <c r="G293" s="16"/>
      <c r="H293" s="83" t="e">
        <f>SUMIF([2]报价结算清单!$E$12:$E$573,A293,[2]报价结算清单!$P$12:$P$573)</f>
        <v>#VALUE!</v>
      </c>
    </row>
    <row r="294" spans="1:8" s="13" customFormat="1">
      <c r="A294" s="82" t="s">
        <v>886</v>
      </c>
      <c r="B294" s="82" t="s">
        <v>872</v>
      </c>
      <c r="C294" s="82" t="s">
        <v>879</v>
      </c>
      <c r="D294" s="82" t="s">
        <v>880</v>
      </c>
      <c r="E294" s="82" t="s">
        <v>887</v>
      </c>
      <c r="F294" s="82" t="s">
        <v>395</v>
      </c>
      <c r="G294" s="16"/>
      <c r="H294" s="83" t="e">
        <f>SUMIF([2]报价结算清单!$E$12:$E$573,A294,[2]报价结算清单!$P$12:$P$573)</f>
        <v>#VALUE!</v>
      </c>
    </row>
    <row r="295" spans="1:8" s="13" customFormat="1">
      <c r="A295" s="82" t="s">
        <v>888</v>
      </c>
      <c r="B295" s="82" t="s">
        <v>889</v>
      </c>
      <c r="C295" s="82" t="s">
        <v>890</v>
      </c>
      <c r="D295" s="82" t="s">
        <v>891</v>
      </c>
      <c r="E295" s="82" t="s">
        <v>892</v>
      </c>
      <c r="F295" s="82" t="s">
        <v>395</v>
      </c>
      <c r="G295" s="16"/>
      <c r="H295" s="83" t="e">
        <f>SUMIF([2]报价结算清单!$E$12:$E$573,A295,[2]报价结算清单!$P$12:$P$573)</f>
        <v>#VALUE!</v>
      </c>
    </row>
    <row r="296" spans="1:8">
      <c r="A296" s="82" t="s">
        <v>893</v>
      </c>
      <c r="B296" s="82" t="s">
        <v>889</v>
      </c>
      <c r="C296" s="82" t="s">
        <v>890</v>
      </c>
      <c r="D296" s="82" t="s">
        <v>891</v>
      </c>
      <c r="E296" s="82" t="s">
        <v>894</v>
      </c>
      <c r="F296" s="82" t="s">
        <v>395</v>
      </c>
      <c r="G296" s="94"/>
      <c r="H296" s="83" t="e">
        <f>SUMIF([2]报价结算清单!$E$12:$E$573,A296,[2]报价结算清单!$P$12:$P$573)</f>
        <v>#VALUE!</v>
      </c>
    </row>
    <row r="297" spans="1:8">
      <c r="A297" s="82" t="s">
        <v>895</v>
      </c>
      <c r="B297" s="82" t="s">
        <v>889</v>
      </c>
      <c r="C297" s="82" t="s">
        <v>890</v>
      </c>
      <c r="D297" s="82" t="s">
        <v>891</v>
      </c>
      <c r="E297" s="82" t="s">
        <v>896</v>
      </c>
      <c r="F297" s="82" t="s">
        <v>395</v>
      </c>
      <c r="G297" s="94"/>
      <c r="H297" s="83" t="e">
        <f>SUMIF([2]报价结算清单!$E$12:$E$573,A297,[2]报价结算清单!$P$12:$P$573)</f>
        <v>#VALUE!</v>
      </c>
    </row>
    <row r="298" spans="1:8">
      <c r="A298" s="82" t="s">
        <v>897</v>
      </c>
      <c r="B298" s="82" t="s">
        <v>872</v>
      </c>
      <c r="C298" s="82" t="s">
        <v>879</v>
      </c>
      <c r="D298" s="82" t="s">
        <v>898</v>
      </c>
      <c r="E298" s="82" t="s">
        <v>899</v>
      </c>
      <c r="F298" s="82" t="s">
        <v>395</v>
      </c>
      <c r="G298" s="94"/>
      <c r="H298" s="83" t="e">
        <f>SUMIF([2]报价结算清单!$E$12:$E$573,A298,[2]报价结算清单!$P$12:$P$573)</f>
        <v>#VALUE!</v>
      </c>
    </row>
    <row r="299" spans="1:8">
      <c r="A299" s="82" t="s">
        <v>900</v>
      </c>
      <c r="B299" s="82" t="s">
        <v>872</v>
      </c>
      <c r="C299" s="82" t="s">
        <v>879</v>
      </c>
      <c r="D299" s="82" t="s">
        <v>898</v>
      </c>
      <c r="E299" s="82" t="s">
        <v>901</v>
      </c>
      <c r="F299" s="82" t="s">
        <v>395</v>
      </c>
      <c r="G299" s="94"/>
      <c r="H299" s="83" t="e">
        <f>SUMIF([2]报价结算清单!$E$12:$E$573,A299,[2]报价结算清单!$P$12:$P$573)</f>
        <v>#VALUE!</v>
      </c>
    </row>
    <row r="300" spans="1:8">
      <c r="A300" s="82" t="s">
        <v>902</v>
      </c>
      <c r="B300" s="82" t="s">
        <v>872</v>
      </c>
      <c r="C300" s="82" t="s">
        <v>879</v>
      </c>
      <c r="D300" s="82" t="s">
        <v>898</v>
      </c>
      <c r="E300" s="82" t="s">
        <v>903</v>
      </c>
      <c r="F300" s="82" t="s">
        <v>395</v>
      </c>
      <c r="G300" s="94"/>
      <c r="H300" s="83" t="e">
        <f>SUMIF([2]报价结算清单!$E$12:$E$573,A300,[2]报价结算清单!$P$12:$P$573)</f>
        <v>#VALUE!</v>
      </c>
    </row>
    <row r="301" spans="1:8">
      <c r="A301" s="82" t="s">
        <v>904</v>
      </c>
      <c r="B301" s="82" t="s">
        <v>872</v>
      </c>
      <c r="C301" s="82" t="s">
        <v>879</v>
      </c>
      <c r="D301" s="82" t="s">
        <v>898</v>
      </c>
      <c r="E301" s="82" t="s">
        <v>905</v>
      </c>
      <c r="F301" s="82" t="s">
        <v>395</v>
      </c>
      <c r="G301" s="94"/>
      <c r="H301" s="83" t="e">
        <f>SUMIF([2]报价结算清单!$E$12:$E$573,A301,[2]报价结算清单!$P$12:$P$573)</f>
        <v>#VALUE!</v>
      </c>
    </row>
    <row r="302" spans="1:8">
      <c r="A302" s="82" t="s">
        <v>906</v>
      </c>
      <c r="B302" s="82" t="s">
        <v>872</v>
      </c>
      <c r="C302" s="82" t="s">
        <v>879</v>
      </c>
      <c r="D302" s="82" t="s">
        <v>907</v>
      </c>
      <c r="E302" s="82" t="s">
        <v>908</v>
      </c>
      <c r="F302" s="82" t="s">
        <v>395</v>
      </c>
      <c r="G302" s="94"/>
      <c r="H302" s="83" t="e">
        <f>SUMIF([2]报价结算清单!$E$12:$E$573,A302,[2]报价结算清单!$P$12:$P$573)</f>
        <v>#VALUE!</v>
      </c>
    </row>
    <row r="303" spans="1:8">
      <c r="A303" s="82" t="s">
        <v>909</v>
      </c>
      <c r="B303" s="82" t="s">
        <v>872</v>
      </c>
      <c r="C303" s="82" t="s">
        <v>879</v>
      </c>
      <c r="D303" s="82" t="s">
        <v>907</v>
      </c>
      <c r="E303" s="82" t="s">
        <v>910</v>
      </c>
      <c r="F303" s="82" t="s">
        <v>395</v>
      </c>
      <c r="G303" s="94"/>
      <c r="H303" s="83" t="e">
        <f>SUMIF([2]报价结算清单!$E$12:$E$573,A303,[2]报价结算清单!$P$12:$P$573)</f>
        <v>#VALUE!</v>
      </c>
    </row>
    <row r="304" spans="1:8">
      <c r="A304" s="82" t="s">
        <v>911</v>
      </c>
      <c r="B304" s="82" t="s">
        <v>872</v>
      </c>
      <c r="C304" s="82" t="s">
        <v>912</v>
      </c>
      <c r="D304" s="82" t="s">
        <v>913</v>
      </c>
      <c r="E304" s="82" t="s">
        <v>914</v>
      </c>
      <c r="F304" s="82" t="s">
        <v>395</v>
      </c>
      <c r="G304" s="94"/>
      <c r="H304" s="83" t="e">
        <f>SUMIF([2]报价结算清单!$E$12:$E$573,A304,[2]报价结算清单!$P$12:$P$573)</f>
        <v>#VALUE!</v>
      </c>
    </row>
    <row r="305" spans="1:8">
      <c r="A305" s="82" t="s">
        <v>915</v>
      </c>
      <c r="B305" s="82" t="s">
        <v>872</v>
      </c>
      <c r="C305" s="82" t="s">
        <v>912</v>
      </c>
      <c r="D305" s="82" t="s">
        <v>913</v>
      </c>
      <c r="E305" s="82" t="s">
        <v>916</v>
      </c>
      <c r="F305" s="82" t="s">
        <v>395</v>
      </c>
      <c r="G305" s="94"/>
      <c r="H305" s="83" t="e">
        <f>SUMIF([2]报价结算清单!$E$12:$E$573,A305,[2]报价结算清单!$P$12:$P$573)</f>
        <v>#VALUE!</v>
      </c>
    </row>
    <row r="306" spans="1:8">
      <c r="A306" s="82" t="s">
        <v>917</v>
      </c>
      <c r="B306" s="82" t="s">
        <v>872</v>
      </c>
      <c r="C306" s="82" t="s">
        <v>912</v>
      </c>
      <c r="D306" s="82" t="s">
        <v>706</v>
      </c>
      <c r="E306" s="82" t="s">
        <v>706</v>
      </c>
      <c r="F306" s="82" t="s">
        <v>395</v>
      </c>
      <c r="G306" s="94"/>
      <c r="H306" s="83" t="e">
        <f>SUMIF([2]报价结算清单!$E$12:$E$573,A306,[2]报价结算清单!$P$12:$P$573)</f>
        <v>#VALUE!</v>
      </c>
    </row>
    <row r="307" spans="1:8">
      <c r="A307" s="84"/>
      <c r="B307" s="8"/>
      <c r="C307" s="8"/>
      <c r="D307" s="8"/>
      <c r="E307" s="8"/>
      <c r="F307" s="8"/>
      <c r="G307" s="8"/>
      <c r="H307" s="9"/>
    </row>
    <row r="308" spans="1:8">
      <c r="A308" s="82" t="s">
        <v>918</v>
      </c>
      <c r="B308" s="82" t="s">
        <v>919</v>
      </c>
      <c r="C308" s="82" t="s">
        <v>403</v>
      </c>
      <c r="D308" s="82" t="s">
        <v>920</v>
      </c>
      <c r="E308" s="82" t="s">
        <v>921</v>
      </c>
      <c r="F308" s="82" t="s">
        <v>395</v>
      </c>
      <c r="G308" s="94"/>
      <c r="H308" s="83" t="e">
        <f>SUMIF([2]报价结算清单!$E$12:$E$573,A308,[2]报价结算清单!$P$12:$P$573)</f>
        <v>#VALUE!</v>
      </c>
    </row>
    <row r="309" spans="1:8">
      <c r="A309" s="82" t="s">
        <v>704</v>
      </c>
      <c r="B309" s="82" t="s">
        <v>922</v>
      </c>
      <c r="C309" s="2" t="s">
        <v>943</v>
      </c>
      <c r="D309" s="2" t="s">
        <v>944</v>
      </c>
      <c r="E309" s="2" t="s">
        <v>924</v>
      </c>
      <c r="F309" s="82" t="s">
        <v>395</v>
      </c>
      <c r="G309" s="94"/>
      <c r="H309" s="83" t="e">
        <f>SUMIF([2]报价结算清单!$E$12:$E$573,A309,[2]报价结算清单!$P$12:$P$573)</f>
        <v>#VALUE!</v>
      </c>
    </row>
    <row r="310" spans="1:8">
      <c r="A310" s="82" t="s">
        <v>705</v>
      </c>
      <c r="B310" s="82" t="s">
        <v>922</v>
      </c>
      <c r="C310" s="2" t="s">
        <v>943</v>
      </c>
      <c r="D310" s="2" t="s">
        <v>945</v>
      </c>
      <c r="E310" s="2" t="s">
        <v>924</v>
      </c>
      <c r="F310" s="82" t="s">
        <v>395</v>
      </c>
      <c r="G310" s="94"/>
      <c r="H310" s="83" t="e">
        <f>SUMIF([2]报价结算清单!$E$12:$E$573,A310,[2]报价结算清单!$P$12:$P$573)</f>
        <v>#VALUE!</v>
      </c>
    </row>
    <row r="311" spans="1:8">
      <c r="A311" s="82" t="s">
        <v>946</v>
      </c>
      <c r="B311" s="82" t="s">
        <v>922</v>
      </c>
      <c r="C311" s="2" t="s">
        <v>923</v>
      </c>
      <c r="D311" s="2" t="s">
        <v>947</v>
      </c>
      <c r="E311" s="2" t="s">
        <v>924</v>
      </c>
      <c r="F311" s="82" t="s">
        <v>395</v>
      </c>
      <c r="G311" s="93">
        <v>0.06</v>
      </c>
      <c r="H311" s="83" t="e">
        <f>SUMIF([2]报价结算清单!$E$12:$E$573,A311,[2]报价结算清单!$P$12:$P$573)</f>
        <v>#VALUE!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隐藏计算页</vt:lpstr>
      <vt:lpstr>报价结算清单</vt:lpstr>
      <vt:lpstr>基准价格</vt:lpstr>
      <vt:lpstr>报价结算清单!Print_Area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86134</cp:lastModifiedBy>
  <cp:lastPrinted>2021-01-07T05:48:37Z</cp:lastPrinted>
  <dcterms:created xsi:type="dcterms:W3CDTF">2006-09-17T08:00:00Z</dcterms:created>
  <dcterms:modified xsi:type="dcterms:W3CDTF">2023-03-09T09:07:47Z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2052-2.8.1.4649</vt:lpwstr>
  </property>
</Properties>
</file>