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5" windowWidth="16395" windowHeight="10995" tabRatio="894" activeTab="1"/>
  </bookViews>
  <sheets>
    <sheet name="总报价单" sheetId="1" r:id="rId1"/>
    <sheet name="最终报价单" sheetId="19" r:id="rId2"/>
    <sheet name="VIP 唐岩" sheetId="7" r:id="rId3"/>
    <sheet name="VIP 刘睿" sheetId="20" r:id="rId4"/>
    <sheet name="VIP 梁翘柏" sheetId="8" r:id="rId5"/>
    <sheet name="VIP 李紫昂" sheetId="4" r:id="rId6"/>
    <sheet name="VIP 王春来" sheetId="9" r:id="rId7"/>
    <sheet name="VIP 王力" sheetId="2" r:id="rId8"/>
    <sheet name="VIP 贺宏震" sheetId="5" r:id="rId9"/>
    <sheet name="VIP 王宇" sheetId="10" r:id="rId10"/>
    <sheet name="接送机用车" sheetId="11" r:id="rId11"/>
    <sheet name="全天用车" sheetId="12" r:id="rId12"/>
    <sheet name="大巴用车" sheetId="18" r:id="rId13"/>
    <sheet name="工作间明细" sheetId="16" r:id="rId14"/>
    <sheet name="9月8日A团明细" sheetId="3" r:id="rId15"/>
    <sheet name="9月9日B团明细" sheetId="14" r:id="rId16"/>
    <sheet name="品川王子明细" sheetId="15" r:id="rId17"/>
    <sheet name="希尔顿明细 " sheetId="17" r:id="rId18"/>
  </sheets>
  <definedNames>
    <definedName name="_xlnm.Print_Area" localSheetId="0">总报价单!$A$1:$L$431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5" i="19"/>
  <c r="G188" l="1"/>
  <c r="K188"/>
  <c r="K371" l="1"/>
  <c r="K201"/>
  <c r="K200"/>
  <c r="K199"/>
  <c r="K198"/>
  <c r="K197"/>
  <c r="K194"/>
  <c r="K193"/>
  <c r="K192"/>
  <c r="G191"/>
  <c r="K191" s="1"/>
  <c r="G190"/>
  <c r="K190" s="1"/>
  <c r="K189"/>
  <c r="L189" l="1"/>
  <c r="G187"/>
  <c r="K187" s="1"/>
  <c r="G186"/>
  <c r="K186" s="1"/>
  <c r="G185"/>
  <c r="K185" s="1"/>
  <c r="G184"/>
  <c r="K184" s="1"/>
  <c r="G183"/>
  <c r="K183" s="1"/>
  <c r="L183" s="1"/>
  <c r="G182"/>
  <c r="K182" s="1"/>
  <c r="G181"/>
  <c r="K181" s="1"/>
  <c r="G180"/>
  <c r="K180" s="1"/>
  <c r="G179"/>
  <c r="K179" s="1"/>
  <c r="G178"/>
  <c r="K178" s="1"/>
  <c r="G177"/>
  <c r="K177" s="1"/>
  <c r="G176"/>
  <c r="K176" s="1"/>
  <c r="G175"/>
  <c r="K175" s="1"/>
  <c r="G174"/>
  <c r="K174" s="1"/>
  <c r="G173"/>
  <c r="K173" s="1"/>
  <c r="G172"/>
  <c r="K172" s="1"/>
  <c r="G171"/>
  <c r="K171" s="1"/>
  <c r="G170"/>
  <c r="K170" s="1"/>
  <c r="G169"/>
  <c r="K169" s="1"/>
  <c r="G168"/>
  <c r="K168" s="1"/>
  <c r="G167"/>
  <c r="K167" s="1"/>
  <c r="G166"/>
  <c r="K166" s="1"/>
  <c r="G165"/>
  <c r="K165" s="1"/>
  <c r="G164"/>
  <c r="K164" s="1"/>
  <c r="G163"/>
  <c r="K163" s="1"/>
  <c r="G162"/>
  <c r="K162" s="1"/>
  <c r="L162" s="1"/>
  <c r="G161"/>
  <c r="K161" s="1"/>
  <c r="G160"/>
  <c r="K160" s="1"/>
  <c r="G159"/>
  <c r="K159" s="1"/>
  <c r="G158"/>
  <c r="K158" s="1"/>
  <c r="G157"/>
  <c r="K157" s="1"/>
  <c r="G156"/>
  <c r="K156" s="1"/>
  <c r="H345"/>
  <c r="H344"/>
  <c r="H343"/>
  <c r="L343" s="1"/>
  <c r="H342"/>
  <c r="H341"/>
  <c r="H339"/>
  <c r="H340"/>
  <c r="H338"/>
  <c r="L338" s="1"/>
  <c r="H337"/>
  <c r="L337" s="1"/>
  <c r="H336"/>
  <c r="H335"/>
  <c r="K329"/>
  <c r="K328"/>
  <c r="K331"/>
  <c r="K330"/>
  <c r="K326"/>
  <c r="L326" s="1"/>
  <c r="K325"/>
  <c r="K324"/>
  <c r="K323"/>
  <c r="K322"/>
  <c r="K321"/>
  <c r="K320"/>
  <c r="K319"/>
  <c r="K318"/>
  <c r="K316"/>
  <c r="K317"/>
  <c r="K315"/>
  <c r="K314"/>
  <c r="K313"/>
  <c r="K312"/>
  <c r="K311"/>
  <c r="K310"/>
  <c r="K309"/>
  <c r="K308"/>
  <c r="K307"/>
  <c r="K306"/>
  <c r="K305"/>
  <c r="K304"/>
  <c r="K303"/>
  <c r="K302"/>
  <c r="K298"/>
  <c r="K299"/>
  <c r="K300"/>
  <c r="K301"/>
  <c r="K297"/>
  <c r="K292"/>
  <c r="K291"/>
  <c r="K290"/>
  <c r="K289"/>
  <c r="K287"/>
  <c r="K286"/>
  <c r="K285"/>
  <c r="K284"/>
  <c r="K283"/>
  <c r="K282"/>
  <c r="K281"/>
  <c r="K280"/>
  <c r="K278"/>
  <c r="K277"/>
  <c r="K276"/>
  <c r="K275"/>
  <c r="K274"/>
  <c r="K273"/>
  <c r="K268"/>
  <c r="K269"/>
  <c r="K270"/>
  <c r="K271"/>
  <c r="K272"/>
  <c r="K267"/>
  <c r="K261"/>
  <c r="K262"/>
  <c r="K263"/>
  <c r="K264"/>
  <c r="K265"/>
  <c r="K260"/>
  <c r="K258"/>
  <c r="K257"/>
  <c r="K256"/>
  <c r="K255"/>
  <c r="K254"/>
  <c r="K253"/>
  <c r="K242"/>
  <c r="K243"/>
  <c r="K244"/>
  <c r="K245"/>
  <c r="K246"/>
  <c r="K247"/>
  <c r="K248"/>
  <c r="K249"/>
  <c r="K250"/>
  <c r="K251"/>
  <c r="K241"/>
  <c r="K233"/>
  <c r="K234"/>
  <c r="K235"/>
  <c r="K236"/>
  <c r="K237"/>
  <c r="K238"/>
  <c r="K239"/>
  <c r="K232"/>
  <c r="D56" i="7"/>
  <c r="D64"/>
  <c r="K209" i="19"/>
  <c r="K210"/>
  <c r="K211"/>
  <c r="K212"/>
  <c r="K213"/>
  <c r="K214"/>
  <c r="K215"/>
  <c r="K216"/>
  <c r="K208"/>
  <c r="K230"/>
  <c r="L230" s="1"/>
  <c r="K220"/>
  <c r="K221"/>
  <c r="K222"/>
  <c r="K223"/>
  <c r="K224"/>
  <c r="K225"/>
  <c r="K226"/>
  <c r="K227"/>
  <c r="K228"/>
  <c r="K229"/>
  <c r="K219"/>
  <c r="K218"/>
  <c r="K217"/>
  <c r="F25" i="20"/>
  <c r="E25"/>
  <c r="D25"/>
  <c r="C25"/>
  <c r="B25"/>
  <c r="G24"/>
  <c r="G23"/>
  <c r="G22"/>
  <c r="K207" i="19"/>
  <c r="K206"/>
  <c r="G7" i="12"/>
  <c r="G8"/>
  <c r="G9"/>
  <c r="G10"/>
  <c r="G6"/>
  <c r="G16"/>
  <c r="G17"/>
  <c r="G18"/>
  <c r="G19"/>
  <c r="G20" s="1"/>
  <c r="G15"/>
  <c r="G25"/>
  <c r="G26"/>
  <c r="G27"/>
  <c r="G28"/>
  <c r="G24"/>
  <c r="G34"/>
  <c r="G35"/>
  <c r="G36"/>
  <c r="G37"/>
  <c r="G38"/>
  <c r="G33"/>
  <c r="G56"/>
  <c r="G57"/>
  <c r="G58"/>
  <c r="G55"/>
  <c r="G63"/>
  <c r="G71"/>
  <c r="B45"/>
  <c r="G69" i="7"/>
  <c r="G70"/>
  <c r="G71"/>
  <c r="G72"/>
  <c r="G73"/>
  <c r="G74"/>
  <c r="G75"/>
  <c r="G76"/>
  <c r="G68"/>
  <c r="G28" i="8"/>
  <c r="G29"/>
  <c r="G30"/>
  <c r="G31"/>
  <c r="G32"/>
  <c r="G33"/>
  <c r="G34"/>
  <c r="G35"/>
  <c r="G27"/>
  <c r="G25" i="4"/>
  <c r="G26"/>
  <c r="G27"/>
  <c r="G28"/>
  <c r="G29"/>
  <c r="G24"/>
  <c r="G19" i="9"/>
  <c r="G20"/>
  <c r="G21"/>
  <c r="G22"/>
  <c r="G23"/>
  <c r="G18"/>
  <c r="G28" i="2"/>
  <c r="G29"/>
  <c r="G30"/>
  <c r="G31"/>
  <c r="G32"/>
  <c r="G27"/>
  <c r="G26" i="5"/>
  <c r="G27"/>
  <c r="G28"/>
  <c r="G25"/>
  <c r="G17" i="10"/>
  <c r="G18"/>
  <c r="G19"/>
  <c r="G16"/>
  <c r="D23" i="8"/>
  <c r="F32" i="20"/>
  <c r="E32"/>
  <c r="D32"/>
  <c r="C32"/>
  <c r="B32"/>
  <c r="G31"/>
  <c r="G30"/>
  <c r="G29"/>
  <c r="G28"/>
  <c r="D17"/>
  <c r="G59" i="12" l="1"/>
  <c r="G11"/>
  <c r="G29" i="5"/>
  <c r="G39" i="12"/>
  <c r="L156" i="19"/>
  <c r="L168"/>
  <c r="G29" i="12"/>
  <c r="L330" i="19"/>
  <c r="L335"/>
  <c r="L178"/>
  <c r="G36" i="8"/>
  <c r="G37" s="1"/>
  <c r="L339" i="19"/>
  <c r="L318"/>
  <c r="L344"/>
  <c r="L297"/>
  <c r="L328"/>
  <c r="L341"/>
  <c r="L289"/>
  <c r="L267"/>
  <c r="L280"/>
  <c r="L284"/>
  <c r="L322"/>
  <c r="L312"/>
  <c r="L307"/>
  <c r="L302"/>
  <c r="G20" i="10"/>
  <c r="L241" i="19"/>
  <c r="L253"/>
  <c r="L273"/>
  <c r="L260"/>
  <c r="L232"/>
  <c r="L218"/>
  <c r="G25" i="20"/>
  <c r="G32"/>
  <c r="C24" i="9"/>
  <c r="D24"/>
  <c r="E24"/>
  <c r="F24"/>
  <c r="B24"/>
  <c r="C36" i="8"/>
  <c r="D36"/>
  <c r="E36"/>
  <c r="F36"/>
  <c r="B36"/>
  <c r="C77" i="7"/>
  <c r="D77"/>
  <c r="E77"/>
  <c r="F77"/>
  <c r="B77"/>
  <c r="C64"/>
  <c r="E64"/>
  <c r="F64"/>
  <c r="B64"/>
  <c r="C30" i="4"/>
  <c r="D30"/>
  <c r="E30"/>
  <c r="F30"/>
  <c r="B30"/>
  <c r="K368" i="19"/>
  <c r="K367"/>
  <c r="G33" i="20" l="1"/>
  <c r="L202" i="19"/>
  <c r="L346"/>
  <c r="L332"/>
  <c r="L367"/>
  <c r="G351"/>
  <c r="K351" s="1"/>
  <c r="G350"/>
  <c r="G352"/>
  <c r="K352" s="1"/>
  <c r="K151"/>
  <c r="L151" s="1"/>
  <c r="J149"/>
  <c r="F149"/>
  <c r="F148"/>
  <c r="D149"/>
  <c r="D148"/>
  <c r="F147"/>
  <c r="D147"/>
  <c r="F146"/>
  <c r="D146"/>
  <c r="F145"/>
  <c r="D145"/>
  <c r="I150"/>
  <c r="F144"/>
  <c r="D144"/>
  <c r="F143"/>
  <c r="D143"/>
  <c r="F142"/>
  <c r="D142"/>
  <c r="F141"/>
  <c r="D141"/>
  <c r="F140"/>
  <c r="D140"/>
  <c r="F139"/>
  <c r="D139"/>
  <c r="F138"/>
  <c r="D138"/>
  <c r="F137"/>
  <c r="D137"/>
  <c r="F136"/>
  <c r="D136"/>
  <c r="F135"/>
  <c r="D135"/>
  <c r="F134"/>
  <c r="D134"/>
  <c r="F133"/>
  <c r="D133"/>
  <c r="F132"/>
  <c r="D132"/>
  <c r="F131"/>
  <c r="D131"/>
  <c r="F130"/>
  <c r="D130"/>
  <c r="D129"/>
  <c r="F129"/>
  <c r="I124"/>
  <c r="K124" s="1"/>
  <c r="L124" s="1"/>
  <c r="F124"/>
  <c r="I123"/>
  <c r="K123" s="1"/>
  <c r="L123" s="1"/>
  <c r="F123"/>
  <c r="I122"/>
  <c r="K122" s="1"/>
  <c r="L122" s="1"/>
  <c r="F122"/>
  <c r="I121"/>
  <c r="K121" s="1"/>
  <c r="L121" s="1"/>
  <c r="F121"/>
  <c r="I120"/>
  <c r="K120" s="1"/>
  <c r="F120"/>
  <c r="I119"/>
  <c r="K119" s="1"/>
  <c r="F119"/>
  <c r="F118"/>
  <c r="F117"/>
  <c r="I118"/>
  <c r="K118" s="1"/>
  <c r="I117"/>
  <c r="K117" s="1"/>
  <c r="D7" i="15"/>
  <c r="I116" i="19"/>
  <c r="K116" s="1"/>
  <c r="F116"/>
  <c r="I115"/>
  <c r="F115"/>
  <c r="I113"/>
  <c r="F113"/>
  <c r="I114"/>
  <c r="K114" s="1"/>
  <c r="F114"/>
  <c r="I109"/>
  <c r="K109" s="1"/>
  <c r="F109"/>
  <c r="I108"/>
  <c r="K108" s="1"/>
  <c r="F108"/>
  <c r="I107"/>
  <c r="K107" s="1"/>
  <c r="L107" s="1"/>
  <c r="F107"/>
  <c r="I106"/>
  <c r="K106" s="1"/>
  <c r="L106" s="1"/>
  <c r="F106"/>
  <c r="K102"/>
  <c r="F102"/>
  <c r="I101"/>
  <c r="K101" s="1"/>
  <c r="F101"/>
  <c r="I100"/>
  <c r="K100" s="1"/>
  <c r="F100"/>
  <c r="F99"/>
  <c r="K99"/>
  <c r="I98"/>
  <c r="K98" s="1"/>
  <c r="F98"/>
  <c r="I97"/>
  <c r="K97" s="1"/>
  <c r="F97"/>
  <c r="F96"/>
  <c r="F4" i="17"/>
  <c r="G4" s="1"/>
  <c r="I95" i="19"/>
  <c r="K95" s="1"/>
  <c r="F95"/>
  <c r="K93"/>
  <c r="L93" s="1"/>
  <c r="I96"/>
  <c r="K96" s="1"/>
  <c r="I94"/>
  <c r="K94" s="1"/>
  <c r="F94"/>
  <c r="F22" i="14"/>
  <c r="G22" s="1"/>
  <c r="K77" i="19"/>
  <c r="F77"/>
  <c r="I88"/>
  <c r="K88" s="1"/>
  <c r="F88"/>
  <c r="I87"/>
  <c r="K87" s="1"/>
  <c r="F87"/>
  <c r="I86"/>
  <c r="K86" s="1"/>
  <c r="F86"/>
  <c r="I85"/>
  <c r="K85" s="1"/>
  <c r="F85"/>
  <c r="I83"/>
  <c r="K83" s="1"/>
  <c r="F83"/>
  <c r="I84"/>
  <c r="K84" s="1"/>
  <c r="F84"/>
  <c r="I89"/>
  <c r="K89" s="1"/>
  <c r="F89"/>
  <c r="I79"/>
  <c r="K79" s="1"/>
  <c r="L79" s="1"/>
  <c r="F79"/>
  <c r="I78"/>
  <c r="K78" s="1"/>
  <c r="L78" s="1"/>
  <c r="F78"/>
  <c r="I76"/>
  <c r="K76" s="1"/>
  <c r="F76"/>
  <c r="I68"/>
  <c r="K68" s="1"/>
  <c r="L68" s="1"/>
  <c r="F68"/>
  <c r="K71"/>
  <c r="K72"/>
  <c r="K70"/>
  <c r="K69"/>
  <c r="L69" s="1"/>
  <c r="G131" l="1"/>
  <c r="K131" s="1"/>
  <c r="G133"/>
  <c r="K133" s="1"/>
  <c r="G135"/>
  <c r="G143"/>
  <c r="K143" s="1"/>
  <c r="G146"/>
  <c r="K146" s="1"/>
  <c r="G147"/>
  <c r="K147" s="1"/>
  <c r="G145"/>
  <c r="K145" s="1"/>
  <c r="G148"/>
  <c r="K148" s="1"/>
  <c r="G130"/>
  <c r="K130" s="1"/>
  <c r="G136"/>
  <c r="G149"/>
  <c r="K149" s="1"/>
  <c r="G144"/>
  <c r="K144" s="1"/>
  <c r="G134"/>
  <c r="K134" s="1"/>
  <c r="G137"/>
  <c r="G141"/>
  <c r="G129"/>
  <c r="G138"/>
  <c r="G142"/>
  <c r="L119"/>
  <c r="G132"/>
  <c r="K132" s="1"/>
  <c r="G140"/>
  <c r="G139"/>
  <c r="L117"/>
  <c r="K115"/>
  <c r="L115" s="1"/>
  <c r="L108"/>
  <c r="B110" s="1"/>
  <c r="K113"/>
  <c r="L113" s="1"/>
  <c r="L70"/>
  <c r="L85"/>
  <c r="L100"/>
  <c r="L87"/>
  <c r="L83"/>
  <c r="L76"/>
  <c r="B80" s="1"/>
  <c r="L94"/>
  <c r="L97"/>
  <c r="L148" l="1"/>
  <c r="L143"/>
  <c r="B103"/>
  <c r="B125"/>
  <c r="B90"/>
  <c r="I67"/>
  <c r="K67" s="1"/>
  <c r="F67"/>
  <c r="I66"/>
  <c r="K66" s="1"/>
  <c r="F66"/>
  <c r="F13" i="14"/>
  <c r="I65" i="19"/>
  <c r="K65" s="1"/>
  <c r="I63"/>
  <c r="K63" s="1"/>
  <c r="F63"/>
  <c r="I64"/>
  <c r="K64" s="1"/>
  <c r="F64"/>
  <c r="I62"/>
  <c r="F62"/>
  <c r="I61"/>
  <c r="K61" s="1"/>
  <c r="F61"/>
  <c r="I60"/>
  <c r="K60" s="1"/>
  <c r="F60"/>
  <c r="I59"/>
  <c r="K59" s="1"/>
  <c r="F59"/>
  <c r="I58"/>
  <c r="K58" s="1"/>
  <c r="F58"/>
  <c r="I54"/>
  <c r="K54" s="1"/>
  <c r="F54"/>
  <c r="I53"/>
  <c r="K53" s="1"/>
  <c r="F53"/>
  <c r="I52"/>
  <c r="K52" s="1"/>
  <c r="L52" s="1"/>
  <c r="F52"/>
  <c r="I51"/>
  <c r="K51" s="1"/>
  <c r="L51" s="1"/>
  <c r="F51"/>
  <c r="F12"/>
  <c r="G12" s="1"/>
  <c r="F15"/>
  <c r="G15" s="1"/>
  <c r="F22"/>
  <c r="G22" s="1"/>
  <c r="F25"/>
  <c r="G25" s="1"/>
  <c r="F27"/>
  <c r="G27" s="1"/>
  <c r="F39" i="3"/>
  <c r="F33"/>
  <c r="F27"/>
  <c r="F28"/>
  <c r="L53" i="19" l="1"/>
  <c r="L58"/>
  <c r="L60"/>
  <c r="K62"/>
  <c r="L62" s="1"/>
  <c r="B55"/>
  <c r="B73" l="1"/>
  <c r="I47" l="1"/>
  <c r="F47"/>
  <c r="I46"/>
  <c r="F46"/>
  <c r="I45"/>
  <c r="K45" s="1"/>
  <c r="F45"/>
  <c r="I43"/>
  <c r="K43" s="1"/>
  <c r="F43"/>
  <c r="I40"/>
  <c r="F40"/>
  <c r="I39"/>
  <c r="F39"/>
  <c r="F44"/>
  <c r="F42"/>
  <c r="I44"/>
  <c r="I42"/>
  <c r="K42" s="1"/>
  <c r="I41"/>
  <c r="I38"/>
  <c r="F41"/>
  <c r="F38"/>
  <c r="K34"/>
  <c r="K33"/>
  <c r="K32"/>
  <c r="K31"/>
  <c r="K30"/>
  <c r="K29"/>
  <c r="K28"/>
  <c r="I26"/>
  <c r="F26"/>
  <c r="K25"/>
  <c r="I24"/>
  <c r="F24"/>
  <c r="I23"/>
  <c r="F23"/>
  <c r="K47" l="1"/>
  <c r="K26"/>
  <c r="K39"/>
  <c r="K24"/>
  <c r="K38"/>
  <c r="L28"/>
  <c r="K46"/>
  <c r="K40"/>
  <c r="K23"/>
  <c r="K41"/>
  <c r="K27"/>
  <c r="L26" s="1"/>
  <c r="K44"/>
  <c r="L42" s="1"/>
  <c r="L45" l="1"/>
  <c r="L23"/>
  <c r="L38"/>
  <c r="F21"/>
  <c r="F20"/>
  <c r="I20"/>
  <c r="I21"/>
  <c r="I19"/>
  <c r="I18"/>
  <c r="K18" s="1"/>
  <c r="F18"/>
  <c r="I17"/>
  <c r="F17"/>
  <c r="G17" s="1"/>
  <c r="I16"/>
  <c r="F16"/>
  <c r="I14"/>
  <c r="I13"/>
  <c r="F14"/>
  <c r="F13"/>
  <c r="I11"/>
  <c r="F11"/>
  <c r="I10"/>
  <c r="F10"/>
  <c r="I9"/>
  <c r="I8"/>
  <c r="F9"/>
  <c r="F8"/>
  <c r="I7"/>
  <c r="F6"/>
  <c r="K373"/>
  <c r="L373" s="1"/>
  <c r="K370"/>
  <c r="L370" s="1"/>
  <c r="K366"/>
  <c r="K365"/>
  <c r="K364"/>
  <c r="K363"/>
  <c r="K362"/>
  <c r="K361"/>
  <c r="K360"/>
  <c r="K359"/>
  <c r="K358"/>
  <c r="K357"/>
  <c r="K354"/>
  <c r="K350"/>
  <c r="L350" s="1"/>
  <c r="K150"/>
  <c r="K142"/>
  <c r="K141"/>
  <c r="K140"/>
  <c r="K139"/>
  <c r="K138"/>
  <c r="K137"/>
  <c r="K136"/>
  <c r="K135"/>
  <c r="L132" s="1"/>
  <c r="K129"/>
  <c r="L129" s="1"/>
  <c r="F19"/>
  <c r="K12"/>
  <c r="F7"/>
  <c r="L140" l="1"/>
  <c r="B48"/>
  <c r="L136"/>
  <c r="K7"/>
  <c r="K19"/>
  <c r="L354"/>
  <c r="L362"/>
  <c r="K14"/>
  <c r="K13"/>
  <c r="K21"/>
  <c r="K15"/>
  <c r="K20"/>
  <c r="K22"/>
  <c r="K16"/>
  <c r="K17"/>
  <c r="K6"/>
  <c r="K9"/>
  <c r="K11"/>
  <c r="K10"/>
  <c r="K8"/>
  <c r="L357"/>
  <c r="F26" i="18"/>
  <c r="D26"/>
  <c r="C26"/>
  <c r="E25"/>
  <c r="G25" s="1"/>
  <c r="E24"/>
  <c r="G24" s="1"/>
  <c r="E23"/>
  <c r="G23" s="1"/>
  <c r="E22"/>
  <c r="G22" s="1"/>
  <c r="E21"/>
  <c r="G21" s="1"/>
  <c r="E20"/>
  <c r="G20" s="1"/>
  <c r="E19"/>
  <c r="G19" s="1"/>
  <c r="E17"/>
  <c r="G17" s="1"/>
  <c r="E18"/>
  <c r="G18" s="1"/>
  <c r="E16"/>
  <c r="G16" s="1"/>
  <c r="E15"/>
  <c r="G15" s="1"/>
  <c r="E14"/>
  <c r="G14" s="1"/>
  <c r="E13"/>
  <c r="G13" s="1"/>
  <c r="E12"/>
  <c r="G12" s="1"/>
  <c r="E10"/>
  <c r="G10" s="1"/>
  <c r="E6"/>
  <c r="G6" s="1"/>
  <c r="E9"/>
  <c r="G9" s="1"/>
  <c r="E11"/>
  <c r="G11" s="1"/>
  <c r="E8"/>
  <c r="G8" s="1"/>
  <c r="E7"/>
  <c r="G7" s="1"/>
  <c r="E5"/>
  <c r="G5" s="1"/>
  <c r="L374" i="19" l="1"/>
  <c r="L153"/>
  <c r="L6"/>
  <c r="L13"/>
  <c r="L16"/>
  <c r="L8"/>
  <c r="G26" i="18"/>
  <c r="L10" i="19"/>
  <c r="E26" i="18"/>
  <c r="D20" i="17"/>
  <c r="F20" s="1"/>
  <c r="D19"/>
  <c r="F19" s="1"/>
  <c r="G19" s="1"/>
  <c r="D18"/>
  <c r="F18" s="1"/>
  <c r="G18" s="1"/>
  <c r="D17"/>
  <c r="F17" s="1"/>
  <c r="G17" s="1"/>
  <c r="F13"/>
  <c r="D12"/>
  <c r="F12" s="1"/>
  <c r="F11"/>
  <c r="F10"/>
  <c r="D9"/>
  <c r="F9" s="1"/>
  <c r="F8"/>
  <c r="F66" i="1"/>
  <c r="I17" i="17" l="1"/>
  <c r="B35" i="19"/>
  <c r="L126" s="1"/>
  <c r="G11" i="17"/>
  <c r="G8"/>
  <c r="D6" l="1"/>
  <c r="F6" s="1"/>
  <c r="D7" l="1"/>
  <c r="F7" s="1"/>
  <c r="F5"/>
  <c r="B23" i="16"/>
  <c r="E22"/>
  <c r="E17"/>
  <c r="C18"/>
  <c r="B18"/>
  <c r="D18"/>
  <c r="E16"/>
  <c r="E15"/>
  <c r="E14"/>
  <c r="G5" i="17" l="1"/>
  <c r="I4" s="1"/>
  <c r="E23" i="16"/>
  <c r="E18"/>
  <c r="D9"/>
  <c r="C9"/>
  <c r="B9"/>
  <c r="E8"/>
  <c r="E7"/>
  <c r="E6"/>
  <c r="G15" i="15"/>
  <c r="G4"/>
  <c r="F15"/>
  <c r="F14"/>
  <c r="G14" s="1"/>
  <c r="F13"/>
  <c r="G13" s="1"/>
  <c r="F12"/>
  <c r="G12" s="1"/>
  <c r="D11"/>
  <c r="D9"/>
  <c r="D5"/>
  <c r="F5" s="1"/>
  <c r="F11"/>
  <c r="G10" s="1"/>
  <c r="F10"/>
  <c r="F8"/>
  <c r="F9"/>
  <c r="F7"/>
  <c r="G6" s="1"/>
  <c r="F6"/>
  <c r="F4"/>
  <c r="F32" i="14"/>
  <c r="F30"/>
  <c r="D29"/>
  <c r="F29" s="1"/>
  <c r="F28"/>
  <c r="F32" i="3"/>
  <c r="F34"/>
  <c r="F30"/>
  <c r="F31"/>
  <c r="F26"/>
  <c r="F29"/>
  <c r="F17" i="14"/>
  <c r="F16"/>
  <c r="F8"/>
  <c r="D7"/>
  <c r="F7" s="1"/>
  <c r="F6"/>
  <c r="D33"/>
  <c r="F33" s="1"/>
  <c r="D31"/>
  <c r="F31" s="1"/>
  <c r="D27"/>
  <c r="F27" s="1"/>
  <c r="D24"/>
  <c r="F24" s="1"/>
  <c r="G24" s="1"/>
  <c r="D23"/>
  <c r="F23" s="1"/>
  <c r="G23" s="1"/>
  <c r="D21"/>
  <c r="F21" s="1"/>
  <c r="G21" s="1"/>
  <c r="F18"/>
  <c r="G18" s="1"/>
  <c r="F15"/>
  <c r="F14"/>
  <c r="D12"/>
  <c r="F12" s="1"/>
  <c r="D11"/>
  <c r="F11" s="1"/>
  <c r="F10"/>
  <c r="F9"/>
  <c r="D5"/>
  <c r="F5" s="1"/>
  <c r="F4"/>
  <c r="G8" i="15" l="1"/>
  <c r="G4" i="14"/>
  <c r="G27"/>
  <c r="I23" i="17"/>
  <c r="E9" i="16"/>
  <c r="E25" s="1"/>
  <c r="G26" i="3"/>
  <c r="G31"/>
  <c r="I21" i="14"/>
  <c r="G29"/>
  <c r="G6"/>
  <c r="G9"/>
  <c r="G31"/>
  <c r="D52" i="3"/>
  <c r="F52" s="1"/>
  <c r="D51"/>
  <c r="F51" s="1"/>
  <c r="D50"/>
  <c r="F50" s="1"/>
  <c r="G50" s="1"/>
  <c r="D49"/>
  <c r="F49" s="1"/>
  <c r="G49" s="1"/>
  <c r="F46"/>
  <c r="D45"/>
  <c r="F45" s="1"/>
  <c r="F44"/>
  <c r="G44" s="1"/>
  <c r="F43"/>
  <c r="D42"/>
  <c r="F42" s="1"/>
  <c r="F41"/>
  <c r="F40"/>
  <c r="D38"/>
  <c r="F38" s="1"/>
  <c r="F37"/>
  <c r="F22"/>
  <c r="F23"/>
  <c r="D21"/>
  <c r="F21" s="1"/>
  <c r="F19"/>
  <c r="F25"/>
  <c r="F24"/>
  <c r="D20"/>
  <c r="F20" s="1"/>
  <c r="F18"/>
  <c r="F16"/>
  <c r="F17"/>
  <c r="F15"/>
  <c r="D14"/>
  <c r="F14" s="1"/>
  <c r="F13"/>
  <c r="F12"/>
  <c r="D10"/>
  <c r="G41" l="1"/>
  <c r="G37"/>
  <c r="I27" i="14"/>
  <c r="I4"/>
  <c r="G51" i="3"/>
  <c r="I49" s="1"/>
  <c r="G18"/>
  <c r="G13"/>
  <c r="F11"/>
  <c r="F10"/>
  <c r="F9"/>
  <c r="F8"/>
  <c r="F7"/>
  <c r="F6"/>
  <c r="F5"/>
  <c r="F4"/>
  <c r="I35" i="14" l="1"/>
  <c r="I37" i="3"/>
  <c r="G6"/>
  <c r="G4"/>
  <c r="G9"/>
  <c r="F72" i="12"/>
  <c r="E72"/>
  <c r="D72"/>
  <c r="C72"/>
  <c r="B72"/>
  <c r="F67"/>
  <c r="E67"/>
  <c r="D67"/>
  <c r="C67"/>
  <c r="B67"/>
  <c r="G66"/>
  <c r="G65"/>
  <c r="G64"/>
  <c r="F59"/>
  <c r="E59"/>
  <c r="D59"/>
  <c r="C59"/>
  <c r="B59"/>
  <c r="F51"/>
  <c r="E51"/>
  <c r="D51"/>
  <c r="C51"/>
  <c r="B51"/>
  <c r="G50"/>
  <c r="G49"/>
  <c r="G44"/>
  <c r="G43"/>
  <c r="C45"/>
  <c r="D45"/>
  <c r="E45"/>
  <c r="F45"/>
  <c r="C39"/>
  <c r="D39"/>
  <c r="E39"/>
  <c r="F39"/>
  <c r="B39"/>
  <c r="F29"/>
  <c r="E29"/>
  <c r="D29"/>
  <c r="C29"/>
  <c r="B29"/>
  <c r="F20"/>
  <c r="E20"/>
  <c r="D20"/>
  <c r="C20"/>
  <c r="B20"/>
  <c r="C11"/>
  <c r="D11"/>
  <c r="E11"/>
  <c r="F11"/>
  <c r="B11"/>
  <c r="F35" i="11"/>
  <c r="E35"/>
  <c r="D35"/>
  <c r="C35"/>
  <c r="B35"/>
  <c r="G34"/>
  <c r="F41"/>
  <c r="E41"/>
  <c r="D41"/>
  <c r="C41"/>
  <c r="B41"/>
  <c r="G40"/>
  <c r="G39"/>
  <c r="F30"/>
  <c r="E30"/>
  <c r="D30"/>
  <c r="C30"/>
  <c r="B30"/>
  <c r="G29"/>
  <c r="G28"/>
  <c r="F24"/>
  <c r="E24"/>
  <c r="D24"/>
  <c r="C24"/>
  <c r="B24"/>
  <c r="G23"/>
  <c r="G22"/>
  <c r="F18"/>
  <c r="E18"/>
  <c r="D18"/>
  <c r="C18"/>
  <c r="B18"/>
  <c r="G17"/>
  <c r="G12"/>
  <c r="G7"/>
  <c r="G6"/>
  <c r="C13"/>
  <c r="D13"/>
  <c r="E13"/>
  <c r="F13"/>
  <c r="B13"/>
  <c r="C8"/>
  <c r="D8"/>
  <c r="E8"/>
  <c r="F8"/>
  <c r="B8"/>
  <c r="G67" i="12" l="1"/>
  <c r="G30" i="11"/>
  <c r="G8"/>
  <c r="G45" i="12"/>
  <c r="G13" i="11"/>
  <c r="I4" i="3"/>
  <c r="I54" s="1"/>
  <c r="G72" i="12"/>
  <c r="G24" i="11"/>
  <c r="G35"/>
  <c r="G18"/>
  <c r="G41"/>
  <c r="G51" i="12"/>
  <c r="D11" i="10"/>
  <c r="G74" i="12" l="1"/>
  <c r="G43" i="11"/>
  <c r="G22" i="10"/>
  <c r="D13" i="9"/>
  <c r="D51" i="7"/>
  <c r="G63"/>
  <c r="G62"/>
  <c r="G61"/>
  <c r="D29"/>
  <c r="D20" i="5"/>
  <c r="D12"/>
  <c r="G31" s="1"/>
  <c r="D19" i="4"/>
  <c r="G64" i="7" l="1"/>
  <c r="G77"/>
  <c r="G24" i="9"/>
  <c r="G26" s="1"/>
  <c r="G30" i="4"/>
  <c r="G32" s="1"/>
  <c r="D23" i="2"/>
  <c r="D14"/>
  <c r="G79" i="7" l="1"/>
  <c r="G33" i="2"/>
  <c r="G35" s="1"/>
  <c r="K402" i="1"/>
  <c r="K411"/>
  <c r="K412"/>
  <c r="K408" l="1"/>
  <c r="G381" l="1"/>
  <c r="K381" s="1"/>
  <c r="G107"/>
  <c r="K423"/>
  <c r="K424"/>
  <c r="K425"/>
  <c r="K426"/>
  <c r="K427"/>
  <c r="K422"/>
  <c r="G353"/>
  <c r="K353" s="1"/>
  <c r="G352"/>
  <c r="K352" s="1"/>
  <c r="G350"/>
  <c r="K350" s="1"/>
  <c r="G351"/>
  <c r="K351" s="1"/>
  <c r="G349"/>
  <c r="K349" s="1"/>
  <c r="G348"/>
  <c r="K348" s="1"/>
  <c r="G347"/>
  <c r="K347" s="1"/>
  <c r="G346"/>
  <c r="K346" s="1"/>
  <c r="G345"/>
  <c r="K345" s="1"/>
  <c r="G344"/>
  <c r="K344" s="1"/>
  <c r="G343"/>
  <c r="K343" s="1"/>
  <c r="G342"/>
  <c r="K342" s="1"/>
  <c r="G340"/>
  <c r="K340" s="1"/>
  <c r="G341"/>
  <c r="K341" s="1"/>
  <c r="G339"/>
  <c r="K339" s="1"/>
  <c r="G338"/>
  <c r="K338" s="1"/>
  <c r="G337"/>
  <c r="K337" s="1"/>
  <c r="G336"/>
  <c r="K336" s="1"/>
  <c r="G335"/>
  <c r="K335" s="1"/>
  <c r="G334"/>
  <c r="K334" s="1"/>
  <c r="G333"/>
  <c r="K333" s="1"/>
  <c r="G332"/>
  <c r="K332" s="1"/>
  <c r="G331"/>
  <c r="K331" s="1"/>
  <c r="G330"/>
  <c r="K330" s="1"/>
  <c r="G329"/>
  <c r="K329" s="1"/>
  <c r="G328"/>
  <c r="K328" s="1"/>
  <c r="G327"/>
  <c r="K327" s="1"/>
  <c r="G326"/>
  <c r="K326" s="1"/>
  <c r="G325"/>
  <c r="K325" s="1"/>
  <c r="K414"/>
  <c r="K413"/>
  <c r="L413" s="1"/>
  <c r="K415"/>
  <c r="K416"/>
  <c r="K417"/>
  <c r="L427" l="1"/>
  <c r="L417"/>
  <c r="F68"/>
  <c r="F67"/>
  <c r="K55"/>
  <c r="G386" l="1"/>
  <c r="K386" s="1"/>
  <c r="G385"/>
  <c r="K385" s="1"/>
  <c r="G384"/>
  <c r="K384" s="1"/>
  <c r="K359"/>
  <c r="K364"/>
  <c r="K369"/>
  <c r="K374"/>
  <c r="K379"/>
  <c r="G313"/>
  <c r="K313" s="1"/>
  <c r="G380"/>
  <c r="K380" s="1"/>
  <c r="G378"/>
  <c r="K378" s="1"/>
  <c r="G377"/>
  <c r="K377" s="1"/>
  <c r="G376"/>
  <c r="K376" s="1"/>
  <c r="G375"/>
  <c r="K375" s="1"/>
  <c r="G373"/>
  <c r="K373" s="1"/>
  <c r="G372"/>
  <c r="K372" s="1"/>
  <c r="G371"/>
  <c r="K371" s="1"/>
  <c r="G370"/>
  <c r="K370" s="1"/>
  <c r="G368"/>
  <c r="K368" s="1"/>
  <c r="G363"/>
  <c r="K363" s="1"/>
  <c r="G367"/>
  <c r="K367" s="1"/>
  <c r="G366"/>
  <c r="K366" s="1"/>
  <c r="G365"/>
  <c r="K365" s="1"/>
  <c r="G91"/>
  <c r="K91" s="1"/>
  <c r="G90"/>
  <c r="K90" s="1"/>
  <c r="G99"/>
  <c r="K99" s="1"/>
  <c r="G98"/>
  <c r="K98" s="1"/>
  <c r="G362"/>
  <c r="K362" s="1"/>
  <c r="G361"/>
  <c r="K361" s="1"/>
  <c r="G360"/>
  <c r="K360" s="1"/>
  <c r="G358"/>
  <c r="K358" s="1"/>
  <c r="G357"/>
  <c r="K357" s="1"/>
  <c r="G356"/>
  <c r="K356" s="1"/>
  <c r="K420"/>
  <c r="K419"/>
  <c r="L420" s="1"/>
  <c r="G324"/>
  <c r="K324" s="1"/>
  <c r="G311"/>
  <c r="K311" s="1"/>
  <c r="G310"/>
  <c r="G321"/>
  <c r="K321" s="1"/>
  <c r="G320"/>
  <c r="G315"/>
  <c r="K106"/>
  <c r="K107"/>
  <c r="K387" l="1"/>
  <c r="K382"/>
  <c r="K354"/>
  <c r="K310"/>
  <c r="G314"/>
  <c r="K314" s="1"/>
  <c r="K320"/>
  <c r="K315"/>
  <c r="F84" l="1"/>
  <c r="G84" s="1"/>
  <c r="K84" s="1"/>
  <c r="F83"/>
  <c r="G83" s="1"/>
  <c r="K83" s="1"/>
  <c r="F82"/>
  <c r="G82" s="1"/>
  <c r="K82" s="1"/>
  <c r="F76"/>
  <c r="G76" s="1"/>
  <c r="K76" s="1"/>
  <c r="F75"/>
  <c r="G75" s="1"/>
  <c r="K75" s="1"/>
  <c r="F74"/>
  <c r="G74" s="1"/>
  <c r="K74" s="1"/>
  <c r="F81"/>
  <c r="G81" s="1"/>
  <c r="F80"/>
  <c r="G80" s="1"/>
  <c r="F79"/>
  <c r="G79" s="1"/>
  <c r="F73"/>
  <c r="G73" s="1"/>
  <c r="F72"/>
  <c r="G72" s="1"/>
  <c r="F71"/>
  <c r="G71" s="1"/>
  <c r="G88"/>
  <c r="K88" s="1"/>
  <c r="G89"/>
  <c r="K89" s="1"/>
  <c r="G92"/>
  <c r="K92" s="1"/>
  <c r="G93"/>
  <c r="K93" s="1"/>
  <c r="K81" l="1"/>
  <c r="K80"/>
  <c r="K79"/>
  <c r="K73"/>
  <c r="K72"/>
  <c r="K71"/>
  <c r="K409"/>
  <c r="K407"/>
  <c r="K406"/>
  <c r="K405"/>
  <c r="K404"/>
  <c r="K403"/>
  <c r="K399"/>
  <c r="K400"/>
  <c r="K401"/>
  <c r="F63"/>
  <c r="F62"/>
  <c r="F61"/>
  <c r="L84" l="1"/>
  <c r="L76"/>
  <c r="K77"/>
  <c r="K85"/>
  <c r="L409"/>
  <c r="L404"/>
  <c r="K68"/>
  <c r="K67"/>
  <c r="K66"/>
  <c r="K63"/>
  <c r="K62"/>
  <c r="K61"/>
  <c r="F58"/>
  <c r="K58" s="1"/>
  <c r="F57"/>
  <c r="K57" s="1"/>
  <c r="F56"/>
  <c r="K56" s="1"/>
  <c r="F52"/>
  <c r="K52" s="1"/>
  <c r="F51"/>
  <c r="K51" s="1"/>
  <c r="F50"/>
  <c r="K50" s="1"/>
  <c r="L52" l="1"/>
  <c r="K59"/>
  <c r="K53"/>
  <c r="K64"/>
  <c r="L63"/>
  <c r="L68"/>
  <c r="K69"/>
  <c r="L58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K7" l="1"/>
  <c r="K25"/>
  <c r="K19"/>
  <c r="K14"/>
  <c r="K11"/>
  <c r="K21"/>
  <c r="K22"/>
  <c r="K23"/>
  <c r="K20"/>
  <c r="K17"/>
  <c r="K24"/>
  <c r="K18"/>
  <c r="K6"/>
  <c r="K9"/>
  <c r="K12"/>
  <c r="K13"/>
  <c r="K10"/>
  <c r="K8"/>
  <c r="K15" l="1"/>
  <c r="K26"/>
  <c r="L22"/>
  <c r="L19"/>
  <c r="L25"/>
  <c r="L14"/>
  <c r="L8"/>
  <c r="L11"/>
  <c r="F300" l="1"/>
  <c r="G300" s="1"/>
  <c r="K300" s="1"/>
  <c r="F299"/>
  <c r="G299" s="1"/>
  <c r="K299" s="1"/>
  <c r="F298"/>
  <c r="G298" s="1"/>
  <c r="K298" s="1"/>
  <c r="F297"/>
  <c r="G297" s="1"/>
  <c r="K297" s="1"/>
  <c r="G294"/>
  <c r="K294" s="1"/>
  <c r="G293"/>
  <c r="K293" s="1"/>
  <c r="G292"/>
  <c r="K292" s="1"/>
  <c r="G291"/>
  <c r="K291" s="1"/>
  <c r="G290"/>
  <c r="K290" s="1"/>
  <c r="G289"/>
  <c r="K289" s="1"/>
  <c r="G288"/>
  <c r="K288" s="1"/>
  <c r="F284"/>
  <c r="G284" s="1"/>
  <c r="K284" s="1"/>
  <c r="F283"/>
  <c r="G283" s="1"/>
  <c r="K283" s="1"/>
  <c r="F282"/>
  <c r="G282" s="1"/>
  <c r="K282" s="1"/>
  <c r="F281"/>
  <c r="G281" s="1"/>
  <c r="K281" s="1"/>
  <c r="G278"/>
  <c r="K278" s="1"/>
  <c r="G277"/>
  <c r="K277" s="1"/>
  <c r="G276"/>
  <c r="K276" s="1"/>
  <c r="G275"/>
  <c r="K275" s="1"/>
  <c r="G274"/>
  <c r="K274" s="1"/>
  <c r="G273"/>
  <c r="K273" s="1"/>
  <c r="G272"/>
  <c r="K272" s="1"/>
  <c r="F268"/>
  <c r="G268" s="1"/>
  <c r="K268" s="1"/>
  <c r="F267"/>
  <c r="G267" s="1"/>
  <c r="K267" s="1"/>
  <c r="F266"/>
  <c r="G266" s="1"/>
  <c r="K266" s="1"/>
  <c r="F265"/>
  <c r="G265" s="1"/>
  <c r="K265" s="1"/>
  <c r="G262"/>
  <c r="K262" s="1"/>
  <c r="G261"/>
  <c r="K261" s="1"/>
  <c r="G260"/>
  <c r="K260" s="1"/>
  <c r="G259"/>
  <c r="K259" s="1"/>
  <c r="G258"/>
  <c r="K258" s="1"/>
  <c r="G257"/>
  <c r="K257" s="1"/>
  <c r="G256"/>
  <c r="K256" s="1"/>
  <c r="F252"/>
  <c r="G252" s="1"/>
  <c r="K252" s="1"/>
  <c r="F251"/>
  <c r="G251" s="1"/>
  <c r="K251" s="1"/>
  <c r="F250"/>
  <c r="G250" s="1"/>
  <c r="K250" s="1"/>
  <c r="F249"/>
  <c r="G249" s="1"/>
  <c r="K249" s="1"/>
  <c r="G246"/>
  <c r="K246" s="1"/>
  <c r="G245"/>
  <c r="K245" s="1"/>
  <c r="G244"/>
  <c r="K244" s="1"/>
  <c r="G243"/>
  <c r="K243" s="1"/>
  <c r="G242"/>
  <c r="K242" s="1"/>
  <c r="G241"/>
  <c r="K241" s="1"/>
  <c r="G240"/>
  <c r="K240" s="1"/>
  <c r="F218"/>
  <c r="G218" s="1"/>
  <c r="K218" s="1"/>
  <c r="F217"/>
  <c r="G217" s="1"/>
  <c r="K217" s="1"/>
  <c r="F216"/>
  <c r="G216" s="1"/>
  <c r="K216" s="1"/>
  <c r="F215"/>
  <c r="G215" s="1"/>
  <c r="K215" s="1"/>
  <c r="F202"/>
  <c r="G202" s="1"/>
  <c r="K202" s="1"/>
  <c r="F201"/>
  <c r="G201" s="1"/>
  <c r="K201" s="1"/>
  <c r="F200"/>
  <c r="G200" s="1"/>
  <c r="K200" s="1"/>
  <c r="F199"/>
  <c r="G199" s="1"/>
  <c r="K199" s="1"/>
  <c r="F393"/>
  <c r="G393" s="1"/>
  <c r="F392"/>
  <c r="G392" s="1"/>
  <c r="F166"/>
  <c r="G166" s="1"/>
  <c r="F165"/>
  <c r="G165" s="1"/>
  <c r="F164"/>
  <c r="G164" s="1"/>
  <c r="F184"/>
  <c r="G184" s="1"/>
  <c r="K184" s="1"/>
  <c r="F185"/>
  <c r="G185" s="1"/>
  <c r="K185" s="1"/>
  <c r="F186"/>
  <c r="G186" s="1"/>
  <c r="K186" s="1"/>
  <c r="F183"/>
  <c r="G183" s="1"/>
  <c r="K183" s="1"/>
  <c r="F182"/>
  <c r="G182" s="1"/>
  <c r="K182" s="1"/>
  <c r="F181"/>
  <c r="G181" s="1"/>
  <c r="K181" s="1"/>
  <c r="F180"/>
  <c r="G180" s="1"/>
  <c r="K180" s="1"/>
  <c r="F179"/>
  <c r="G179" s="1"/>
  <c r="K179" s="1"/>
  <c r="K203" l="1"/>
  <c r="K219"/>
  <c r="K187"/>
  <c r="K279"/>
  <c r="K214"/>
  <c r="K285"/>
  <c r="K301"/>
  <c r="K296"/>
  <c r="K295"/>
  <c r="K280"/>
  <c r="K269"/>
  <c r="K264"/>
  <c r="K263"/>
  <c r="K247"/>
  <c r="K253"/>
  <c r="K248"/>
  <c r="K302" l="1"/>
  <c r="K286"/>
  <c r="K254"/>
  <c r="K270"/>
  <c r="F236"/>
  <c r="G236" s="1"/>
  <c r="K236" s="1"/>
  <c r="F235"/>
  <c r="G235" s="1"/>
  <c r="K235" s="1"/>
  <c r="F234"/>
  <c r="G234" s="1"/>
  <c r="K234" s="1"/>
  <c r="F233"/>
  <c r="G233" s="1"/>
  <c r="K233" s="1"/>
  <c r="F232"/>
  <c r="G232" s="1"/>
  <c r="K232" s="1"/>
  <c r="K166"/>
  <c r="K165"/>
  <c r="K164"/>
  <c r="K134"/>
  <c r="K133"/>
  <c r="F152"/>
  <c r="G152" s="1"/>
  <c r="K152" s="1"/>
  <c r="F151"/>
  <c r="G151" s="1"/>
  <c r="K151" s="1"/>
  <c r="F150"/>
  <c r="G150" s="1"/>
  <c r="K150" s="1"/>
  <c r="F149"/>
  <c r="G149" s="1"/>
  <c r="K149" s="1"/>
  <c r="F148"/>
  <c r="G148" s="1"/>
  <c r="K148" s="1"/>
  <c r="G138"/>
  <c r="K138" s="1"/>
  <c r="K167" l="1"/>
  <c r="K153"/>
  <c r="K237"/>
  <c r="K135"/>
  <c r="K396" l="1"/>
  <c r="G229"/>
  <c r="K229" s="1"/>
  <c r="G228"/>
  <c r="K228" s="1"/>
  <c r="G227"/>
  <c r="K227" s="1"/>
  <c r="G226"/>
  <c r="K226" s="1"/>
  <c r="G225"/>
  <c r="K225" s="1"/>
  <c r="G224"/>
  <c r="K224" s="1"/>
  <c r="G223"/>
  <c r="K223" s="1"/>
  <c r="G222"/>
  <c r="K222" s="1"/>
  <c r="G212"/>
  <c r="K212" s="1"/>
  <c r="G211"/>
  <c r="K211" s="1"/>
  <c r="G210"/>
  <c r="K210" s="1"/>
  <c r="G209"/>
  <c r="K209" s="1"/>
  <c r="G208"/>
  <c r="K208" s="1"/>
  <c r="G207"/>
  <c r="K207" s="1"/>
  <c r="G206"/>
  <c r="K206" s="1"/>
  <c r="G196"/>
  <c r="K196" s="1"/>
  <c r="G195"/>
  <c r="K195" s="1"/>
  <c r="G194"/>
  <c r="K194" s="1"/>
  <c r="G193"/>
  <c r="K193" s="1"/>
  <c r="G192"/>
  <c r="K192" s="1"/>
  <c r="G191"/>
  <c r="K191" s="1"/>
  <c r="G190"/>
  <c r="K190" s="1"/>
  <c r="G176"/>
  <c r="K176" s="1"/>
  <c r="G175"/>
  <c r="K175" s="1"/>
  <c r="G174"/>
  <c r="K174" s="1"/>
  <c r="G173"/>
  <c r="K173" s="1"/>
  <c r="G172"/>
  <c r="K172" s="1"/>
  <c r="G171"/>
  <c r="K171" s="1"/>
  <c r="G170"/>
  <c r="K170" s="1"/>
  <c r="G161"/>
  <c r="K161" s="1"/>
  <c r="G160"/>
  <c r="K160" s="1"/>
  <c r="G159"/>
  <c r="K159" s="1"/>
  <c r="G158"/>
  <c r="K158" s="1"/>
  <c r="G157"/>
  <c r="K157" s="1"/>
  <c r="G156"/>
  <c r="K156" s="1"/>
  <c r="G145"/>
  <c r="K145" s="1"/>
  <c r="G140"/>
  <c r="K140" s="1"/>
  <c r="G141"/>
  <c r="K141" s="1"/>
  <c r="G142"/>
  <c r="K142" s="1"/>
  <c r="G143"/>
  <c r="K143" s="1"/>
  <c r="G144"/>
  <c r="K144" s="1"/>
  <c r="G139"/>
  <c r="K139" s="1"/>
  <c r="K146" l="1"/>
  <c r="K154" s="1"/>
  <c r="K213"/>
  <c r="K220" s="1"/>
  <c r="K177"/>
  <c r="K188" s="1"/>
  <c r="K162"/>
  <c r="K168" s="1"/>
  <c r="K197"/>
  <c r="K204" s="1"/>
  <c r="K230"/>
  <c r="K238" s="1"/>
  <c r="G127"/>
  <c r="K127" s="1"/>
  <c r="G126"/>
  <c r="K126" s="1"/>
  <c r="G125"/>
  <c r="K125" s="1"/>
  <c r="G124"/>
  <c r="K124" s="1"/>
  <c r="G131"/>
  <c r="K131" s="1"/>
  <c r="G130"/>
  <c r="K130" s="1"/>
  <c r="G129"/>
  <c r="K129" s="1"/>
  <c r="G128"/>
  <c r="K128" s="1"/>
  <c r="G115"/>
  <c r="K115" s="1"/>
  <c r="G114"/>
  <c r="K114" s="1"/>
  <c r="G113"/>
  <c r="K113" s="1"/>
  <c r="G112"/>
  <c r="K112" s="1"/>
  <c r="G111"/>
  <c r="K111" s="1"/>
  <c r="G110"/>
  <c r="K110" s="1"/>
  <c r="G109"/>
  <c r="K109" s="1"/>
  <c r="G108"/>
  <c r="K108" s="1"/>
  <c r="G116"/>
  <c r="K116" s="1"/>
  <c r="G117"/>
  <c r="K117" s="1"/>
  <c r="G118"/>
  <c r="K118" s="1"/>
  <c r="G119"/>
  <c r="K119" s="1"/>
  <c r="G103"/>
  <c r="K103" s="1"/>
  <c r="G102"/>
  <c r="K102" s="1"/>
  <c r="G101"/>
  <c r="K101" s="1"/>
  <c r="G100"/>
  <c r="K100" s="1"/>
  <c r="L303" l="1"/>
  <c r="K397"/>
  <c r="L397" s="1"/>
  <c r="G318"/>
  <c r="K318" s="1"/>
  <c r="G317"/>
  <c r="G316"/>
  <c r="K316" s="1"/>
  <c r="G312"/>
  <c r="G309"/>
  <c r="K309" s="1"/>
  <c r="G307"/>
  <c r="K307" s="1"/>
  <c r="G306"/>
  <c r="G94"/>
  <c r="K94" s="1"/>
  <c r="G95"/>
  <c r="K95" s="1"/>
  <c r="G96"/>
  <c r="K96" s="1"/>
  <c r="G97"/>
  <c r="K97" s="1"/>
  <c r="G104"/>
  <c r="K104" s="1"/>
  <c r="G105"/>
  <c r="K105" s="1"/>
  <c r="G120"/>
  <c r="K120" s="1"/>
  <c r="G121"/>
  <c r="K121" s="1"/>
  <c r="G122"/>
  <c r="K122" s="1"/>
  <c r="G123"/>
  <c r="K123" s="1"/>
  <c r="K306" l="1"/>
  <c r="G308"/>
  <c r="K308" s="1"/>
  <c r="G319"/>
  <c r="K319" s="1"/>
  <c r="K317"/>
  <c r="K312"/>
  <c r="F40"/>
  <c r="G40" s="1"/>
  <c r="K40" s="1"/>
  <c r="F41"/>
  <c r="G41" s="1"/>
  <c r="K41" s="1"/>
  <c r="F42"/>
  <c r="G42" s="1"/>
  <c r="K42" s="1"/>
  <c r="F43"/>
  <c r="G43" s="1"/>
  <c r="K43" s="1"/>
  <c r="F44"/>
  <c r="G44" s="1"/>
  <c r="K44" s="1"/>
  <c r="F45"/>
  <c r="G45" s="1"/>
  <c r="K45" s="1"/>
  <c r="F46"/>
  <c r="G46" s="1"/>
  <c r="K46" s="1"/>
  <c r="F47"/>
  <c r="G47" s="1"/>
  <c r="K47" s="1"/>
  <c r="F39"/>
  <c r="G39" s="1"/>
  <c r="K39" s="1"/>
  <c r="F33"/>
  <c r="G33" s="1"/>
  <c r="K33" s="1"/>
  <c r="F32"/>
  <c r="G32" s="1"/>
  <c r="K32" s="1"/>
  <c r="F31"/>
  <c r="G31" s="1"/>
  <c r="K31" s="1"/>
  <c r="F36"/>
  <c r="G36" s="1"/>
  <c r="K36" s="1"/>
  <c r="F35"/>
  <c r="G35" s="1"/>
  <c r="K35" s="1"/>
  <c r="F34"/>
  <c r="G34" s="1"/>
  <c r="K34" s="1"/>
  <c r="F30"/>
  <c r="G30" s="1"/>
  <c r="K30" s="1"/>
  <c r="F29"/>
  <c r="G29" s="1"/>
  <c r="K29" s="1"/>
  <c r="F28"/>
  <c r="G28" s="1"/>
  <c r="K28" s="1"/>
  <c r="K322" l="1"/>
  <c r="L388" s="1"/>
  <c r="K37"/>
  <c r="K48"/>
  <c r="L33"/>
  <c r="L30"/>
  <c r="L47"/>
  <c r="L44"/>
  <c r="L41"/>
  <c r="L36"/>
  <c r="L86" l="1"/>
  <c r="K392"/>
  <c r="K393"/>
  <c r="L394" l="1"/>
  <c r="L428" s="1"/>
  <c r="K132" l="1"/>
  <c r="L136" s="1"/>
  <c r="L430" s="1"/>
  <c r="K205" i="19"/>
  <c r="L205" s="1"/>
  <c r="L294" s="1"/>
  <c r="L347" s="1"/>
  <c r="L376" s="1"/>
  <c r="L69" i="1"/>
</calcChain>
</file>

<file path=xl/sharedStrings.xml><?xml version="1.0" encoding="utf-8"?>
<sst xmlns="http://schemas.openxmlformats.org/spreadsheetml/2006/main" count="3867" uniqueCount="829">
  <si>
    <t>=</t>
    <phoneticPr fontId="2"/>
  </si>
  <si>
    <t>×</t>
    <phoneticPr fontId="2"/>
  </si>
  <si>
    <t>房型</t>
    <phoneticPr fontId="2"/>
  </si>
  <si>
    <t>日期</t>
    <phoneticPr fontId="2"/>
  </si>
  <si>
    <t>总额</t>
    <phoneticPr fontId="2"/>
  </si>
  <si>
    <t>1间房</t>
    <phoneticPr fontId="2"/>
  </si>
  <si>
    <t>1间房</t>
    <phoneticPr fontId="2"/>
  </si>
  <si>
    <t>1/2间房</t>
    <phoneticPr fontId="2"/>
  </si>
  <si>
    <t>小计</t>
    <phoneticPr fontId="2"/>
  </si>
  <si>
    <t>早餐</t>
    <phoneticPr fontId="2"/>
  </si>
  <si>
    <t>含</t>
    <phoneticPr fontId="2"/>
  </si>
  <si>
    <t>格兰德王子新高轮</t>
    <phoneticPr fontId="2"/>
  </si>
  <si>
    <t>格兰德王子高轮</t>
    <phoneticPr fontId="2"/>
  </si>
  <si>
    <t>32平米</t>
    <phoneticPr fontId="2"/>
  </si>
  <si>
    <t>30平米</t>
    <phoneticPr fontId="2"/>
  </si>
  <si>
    <t>樱花塔王子酒店</t>
    <phoneticPr fontId="2"/>
  </si>
  <si>
    <t>46平米</t>
    <phoneticPr fontId="2"/>
  </si>
  <si>
    <t>人数</t>
    <phoneticPr fontId="2"/>
  </si>
  <si>
    <t>优惠价</t>
    <phoneticPr fontId="2"/>
  </si>
  <si>
    <t>贩卖价</t>
    <phoneticPr fontId="2"/>
  </si>
  <si>
    <t>报价单</t>
    <phoneticPr fontId="2"/>
  </si>
  <si>
    <t>双床 2人1室</t>
    <phoneticPr fontId="2"/>
  </si>
  <si>
    <t>双床 1人1室</t>
    <phoneticPr fontId="2"/>
  </si>
  <si>
    <t>酒店</t>
    <phoneticPr fontId="2"/>
  </si>
  <si>
    <t>辆</t>
    <phoneticPr fontId="2"/>
  </si>
  <si>
    <t>车型</t>
    <phoneticPr fontId="2"/>
  </si>
  <si>
    <t>车费</t>
    <phoneticPr fontId="2"/>
  </si>
  <si>
    <t>区间</t>
    <phoneticPr fontId="2"/>
  </si>
  <si>
    <t>接机</t>
    <phoneticPr fontId="2"/>
  </si>
  <si>
    <t>内容</t>
    <phoneticPr fontId="2"/>
  </si>
  <si>
    <t>幕张往返</t>
    <phoneticPr fontId="2"/>
  </si>
  <si>
    <t>成田→品川</t>
    <rPh sb="3" eb="5">
      <t>シナガワ</t>
    </rPh>
    <phoneticPr fontId="2"/>
  </si>
  <si>
    <t>羽田→品川</t>
    <phoneticPr fontId="2"/>
  </si>
  <si>
    <t>成田→品川</t>
    <phoneticPr fontId="2"/>
  </si>
  <si>
    <t>送机</t>
    <phoneticPr fontId="2"/>
  </si>
  <si>
    <t>品川→羽田</t>
    <phoneticPr fontId="2"/>
  </si>
  <si>
    <t>品川→成田</t>
    <phoneticPr fontId="2"/>
  </si>
  <si>
    <t>杂费</t>
    <phoneticPr fontId="2"/>
  </si>
  <si>
    <t>导游</t>
    <phoneticPr fontId="2"/>
  </si>
  <si>
    <t>导游费</t>
    <phoneticPr fontId="2"/>
  </si>
  <si>
    <t>活动费</t>
    <phoneticPr fontId="2"/>
  </si>
  <si>
    <t>②车辆总价</t>
    <phoneticPr fontId="2"/>
  </si>
  <si>
    <t>内容</t>
    <rPh sb="0" eb="2">
      <t>ナイヨウ</t>
    </rPh>
    <phoneticPr fontId="2"/>
  </si>
  <si>
    <t>关空→新大阪站</t>
    <phoneticPr fontId="2"/>
  </si>
  <si>
    <t>用车时间</t>
    <phoneticPr fontId="2"/>
  </si>
  <si>
    <t>2小时之内</t>
  </si>
  <si>
    <t>2小时之内</t>
    <phoneticPr fontId="2"/>
  </si>
  <si>
    <t>6小时之内</t>
    <phoneticPr fontId="2"/>
  </si>
  <si>
    <t>大巴40-45座</t>
    <phoneticPr fontId="2"/>
  </si>
  <si>
    <t>8小时之内</t>
    <phoneticPr fontId="2"/>
  </si>
  <si>
    <t>10小时之内</t>
    <phoneticPr fontId="2"/>
  </si>
  <si>
    <t>新大阪站→关空</t>
    <phoneticPr fontId="2"/>
  </si>
  <si>
    <t>王子酒店→品川站</t>
    <phoneticPr fontId="2"/>
  </si>
  <si>
    <t>10小时之内</t>
    <phoneticPr fontId="2"/>
  </si>
  <si>
    <t>东京都内</t>
    <phoneticPr fontId="2"/>
  </si>
  <si>
    <t>膳食费/消费</t>
    <phoneticPr fontId="2"/>
  </si>
  <si>
    <t>4小时之内</t>
    <phoneticPr fontId="2"/>
  </si>
  <si>
    <t>6天</t>
    <phoneticPr fontId="2"/>
  </si>
  <si>
    <t>5晚</t>
    <phoneticPr fontId="2"/>
  </si>
  <si>
    <t>超时费用</t>
    <phoneticPr fontId="2"/>
  </si>
  <si>
    <t>按一个小时算8000日元/辆， 深夜2200-0700 按一个小时算10000日元/辆</t>
    <phoneticPr fontId="2"/>
  </si>
  <si>
    <t>羽田/东京都内</t>
    <phoneticPr fontId="2"/>
  </si>
  <si>
    <t>东京都内/羽田</t>
    <phoneticPr fontId="2"/>
  </si>
  <si>
    <t>羽田/东京都内</t>
    <phoneticPr fontId="2"/>
  </si>
  <si>
    <t>东京都内/成田</t>
    <phoneticPr fontId="2"/>
  </si>
  <si>
    <t>未定</t>
    <phoneticPr fontId="2"/>
  </si>
  <si>
    <t>7小时之内</t>
    <phoneticPr fontId="2"/>
  </si>
  <si>
    <t>10小时之内</t>
    <phoneticPr fontId="2"/>
  </si>
  <si>
    <t>东京都内/未定</t>
    <rPh sb="5" eb="7">
      <t>ミテイ</t>
    </rPh>
    <phoneticPr fontId="2"/>
  </si>
  <si>
    <t>8小时之内</t>
    <phoneticPr fontId="2"/>
  </si>
  <si>
    <t>8小时之内</t>
    <phoneticPr fontId="2"/>
  </si>
  <si>
    <t>3晚</t>
    <phoneticPr fontId="2"/>
  </si>
  <si>
    <t>5天</t>
    <phoneticPr fontId="2"/>
  </si>
  <si>
    <t>4天</t>
    <phoneticPr fontId="2"/>
  </si>
  <si>
    <t>4晚</t>
    <phoneticPr fontId="2"/>
  </si>
  <si>
    <t>东京都内</t>
    <phoneticPr fontId="2"/>
  </si>
  <si>
    <t>长野县内</t>
    <phoneticPr fontId="2"/>
  </si>
  <si>
    <t>羽田/星野屋</t>
    <phoneticPr fontId="2"/>
  </si>
  <si>
    <t>星野屋/东京都内</t>
    <phoneticPr fontId="2"/>
  </si>
  <si>
    <t>司机兼导游</t>
    <phoneticPr fontId="2"/>
  </si>
  <si>
    <t>新干线票</t>
    <phoneticPr fontId="2"/>
  </si>
  <si>
    <t>新干线票</t>
    <phoneticPr fontId="2"/>
  </si>
  <si>
    <t>新大阪站→品川站</t>
    <phoneticPr fontId="2"/>
  </si>
  <si>
    <t>品川站→新大阪站</t>
    <phoneticPr fontId="2"/>
  </si>
  <si>
    <t>活动+杂费</t>
    <phoneticPr fontId="2"/>
  </si>
  <si>
    <t>量/天</t>
    <phoneticPr fontId="2"/>
  </si>
  <si>
    <t>活动</t>
    <phoneticPr fontId="2"/>
  </si>
  <si>
    <t>NOZOMI172</t>
    <phoneticPr fontId="2"/>
  </si>
  <si>
    <t>NOZOMI299</t>
    <phoneticPr fontId="2"/>
  </si>
  <si>
    <t>姓名</t>
    <phoneticPr fontId="2"/>
  </si>
  <si>
    <t>用餐</t>
    <phoneticPr fontId="2"/>
  </si>
  <si>
    <t>Andaz Bay View Suite</t>
    <phoneticPr fontId="2"/>
  </si>
  <si>
    <t>安达仕酒店</t>
    <phoneticPr fontId="2"/>
  </si>
  <si>
    <t>单人利用</t>
    <phoneticPr fontId="2"/>
  </si>
  <si>
    <t>含早餐</t>
    <phoneticPr fontId="2"/>
  </si>
  <si>
    <t>禁烟房125平米</t>
    <phoneticPr fontId="2"/>
  </si>
  <si>
    <t>幕张MESSE 以8月24日的报价为准 NO6782-1-9</t>
    <phoneticPr fontId="2"/>
  </si>
  <si>
    <t>VIP</t>
    <phoneticPr fontId="2"/>
  </si>
  <si>
    <t>24小时要对应</t>
    <phoneticPr fontId="2"/>
  </si>
  <si>
    <t>0730-0956</t>
    <phoneticPr fontId="2"/>
  </si>
  <si>
    <t>活动费 以8月23日的报价为准 VER.5</t>
    <phoneticPr fontId="2"/>
  </si>
  <si>
    <t>新干线票总价</t>
    <phoneticPr fontId="2"/>
  </si>
  <si>
    <t>大巴总价</t>
    <phoneticPr fontId="2"/>
  </si>
  <si>
    <t>东京万豪酒店</t>
    <phoneticPr fontId="2"/>
  </si>
  <si>
    <t>轻井泽星野屋水波房57平</t>
    <phoneticPr fontId="2"/>
  </si>
  <si>
    <t>王敏言</t>
    <phoneticPr fontId="2"/>
  </si>
  <si>
    <t>SUITE116平</t>
    <phoneticPr fontId="2"/>
  </si>
  <si>
    <t>半岛酒店</t>
    <phoneticPr fontId="2"/>
  </si>
  <si>
    <t>半岛酒店</t>
    <phoneticPr fontId="2"/>
  </si>
  <si>
    <t>③VIP总价</t>
    <phoneticPr fontId="2"/>
  </si>
  <si>
    <t>④导游总价</t>
    <phoneticPr fontId="2"/>
  </si>
  <si>
    <t>①+②+③+④+⑤</t>
    <phoneticPr fontId="2"/>
  </si>
  <si>
    <t>⑤活动总价</t>
    <phoneticPr fontId="2"/>
  </si>
  <si>
    <t>1530-1756</t>
    <phoneticPr fontId="2"/>
  </si>
  <si>
    <t>2个大床 单人利用</t>
    <phoneticPr fontId="2"/>
  </si>
  <si>
    <t>1.王春来</t>
    <phoneticPr fontId="2"/>
  </si>
  <si>
    <t>2.贺红震/刘春莲</t>
    <phoneticPr fontId="2"/>
  </si>
  <si>
    <t>3.王力/王敏言</t>
    <rPh sb="3" eb="4">
      <t>チカラ</t>
    </rPh>
    <phoneticPr fontId="2"/>
  </si>
  <si>
    <t>王力</t>
    <phoneticPr fontId="2"/>
  </si>
  <si>
    <t>6.李紫昂</t>
    <phoneticPr fontId="2"/>
  </si>
  <si>
    <t>4.梁翘柏</t>
    <phoneticPr fontId="2"/>
  </si>
  <si>
    <t>羽田/东京都内</t>
    <phoneticPr fontId="2"/>
  </si>
  <si>
    <r>
      <t>东京都内/</t>
    </r>
    <r>
      <rPr>
        <sz val="10"/>
        <color rgb="FFFF0000"/>
        <rFont val="SimSun"/>
        <charset val="134"/>
      </rPr>
      <t>羽田</t>
    </r>
    <phoneticPr fontId="2"/>
  </si>
  <si>
    <t>羽田/东京都内</t>
    <phoneticPr fontId="2"/>
  </si>
  <si>
    <t>东京都内/羽田</t>
    <phoneticPr fontId="2"/>
  </si>
  <si>
    <t>8小时之内</t>
    <phoneticPr fontId="2"/>
  </si>
  <si>
    <t>6小时之内</t>
    <phoneticPr fontId="2"/>
  </si>
  <si>
    <t>8小时之内</t>
    <phoneticPr fontId="2"/>
  </si>
  <si>
    <t>接机-幕张-酒店</t>
    <phoneticPr fontId="2"/>
  </si>
  <si>
    <t>酒店-幕张-酒店</t>
    <phoneticPr fontId="2"/>
  </si>
  <si>
    <t>5.MELT</t>
    <phoneticPr fontId="2"/>
  </si>
  <si>
    <t>7.总价</t>
    <phoneticPr fontId="2"/>
  </si>
  <si>
    <t>8.总价</t>
    <phoneticPr fontId="2"/>
  </si>
  <si>
    <t>9.总价</t>
    <phoneticPr fontId="2"/>
  </si>
  <si>
    <t>10.总价</t>
    <phoneticPr fontId="2"/>
  </si>
  <si>
    <t>1.王春来总价</t>
    <phoneticPr fontId="2"/>
  </si>
  <si>
    <t>2.贺红震/刘春莲总价</t>
    <phoneticPr fontId="2"/>
  </si>
  <si>
    <t>3.王力/王敏言总价</t>
    <phoneticPr fontId="2"/>
  </si>
  <si>
    <t>4.梁翘柏总价</t>
    <phoneticPr fontId="2"/>
  </si>
  <si>
    <t>5.MELT总价</t>
    <phoneticPr fontId="2"/>
  </si>
  <si>
    <t>6.李紫昂总价</t>
    <phoneticPr fontId="2"/>
  </si>
  <si>
    <t>优惠价</t>
    <phoneticPr fontId="2"/>
  </si>
  <si>
    <t>第二批 陌陌</t>
    <phoneticPr fontId="2"/>
  </si>
  <si>
    <t>第二批 陌陌</t>
    <phoneticPr fontId="2"/>
  </si>
  <si>
    <t>第三批 探探</t>
    <phoneticPr fontId="2"/>
  </si>
  <si>
    <t>希尔顿酒店台场</t>
    <phoneticPr fontId="2"/>
  </si>
  <si>
    <t>双床 2人1室</t>
    <phoneticPr fontId="2"/>
  </si>
  <si>
    <t>第四批 探探</t>
    <phoneticPr fontId="2"/>
  </si>
  <si>
    <t>①酒店总价</t>
    <phoneticPr fontId="2"/>
  </si>
  <si>
    <t>33平米</t>
    <phoneticPr fontId="2"/>
  </si>
  <si>
    <t>33平米</t>
    <phoneticPr fontId="2"/>
  </si>
  <si>
    <t>会议室</t>
    <phoneticPr fontId="2"/>
  </si>
  <si>
    <t>场地费</t>
    <phoneticPr fontId="2"/>
  </si>
  <si>
    <t>电源施工</t>
    <phoneticPr fontId="2"/>
  </si>
  <si>
    <t>网络线一套</t>
    <phoneticPr fontId="2"/>
  </si>
  <si>
    <t>医生</t>
    <phoneticPr fontId="2"/>
  </si>
  <si>
    <t>希尔顿酒店</t>
    <phoneticPr fontId="2"/>
  </si>
  <si>
    <t>第一批 工作人员</t>
    <phoneticPr fontId="2"/>
  </si>
  <si>
    <t>日期</t>
    <phoneticPr fontId="2"/>
  </si>
  <si>
    <t>品川王子酒店主楼</t>
    <phoneticPr fontId="2"/>
  </si>
  <si>
    <t>21平米</t>
    <phoneticPr fontId="2"/>
  </si>
  <si>
    <t>含</t>
    <phoneticPr fontId="2"/>
  </si>
  <si>
    <t>=</t>
    <phoneticPr fontId="2"/>
  </si>
  <si>
    <t>×</t>
    <phoneticPr fontId="2"/>
  </si>
  <si>
    <t>酒店名称</t>
    <phoneticPr fontId="2"/>
  </si>
  <si>
    <t>1间房</t>
    <phoneticPr fontId="2"/>
  </si>
  <si>
    <t>优惠价</t>
    <phoneticPr fontId="2"/>
  </si>
  <si>
    <t>人数</t>
    <phoneticPr fontId="2"/>
  </si>
  <si>
    <t>总额</t>
    <phoneticPr fontId="2"/>
  </si>
  <si>
    <t>双床 1人1室</t>
    <phoneticPr fontId="2"/>
  </si>
  <si>
    <t>双床 2人1室</t>
    <phoneticPr fontId="2"/>
  </si>
  <si>
    <t>含</t>
    <phoneticPr fontId="2"/>
  </si>
  <si>
    <t>×</t>
    <phoneticPr fontId="2"/>
  </si>
  <si>
    <t>21平米</t>
    <phoneticPr fontId="2"/>
  </si>
  <si>
    <t>=</t>
    <phoneticPr fontId="2"/>
  </si>
  <si>
    <t>双床 2人1室</t>
    <phoneticPr fontId="2"/>
  </si>
  <si>
    <t>=</t>
    <phoneticPr fontId="2"/>
  </si>
  <si>
    <t>早餐</t>
    <phoneticPr fontId="2"/>
  </si>
  <si>
    <t>双床 1人1室</t>
    <phoneticPr fontId="2"/>
  </si>
  <si>
    <t>×</t>
    <phoneticPr fontId="2"/>
  </si>
  <si>
    <t>双床 2人1室</t>
  </si>
  <si>
    <t>双床 1人1室</t>
  </si>
  <si>
    <t>矿泉水</t>
    <phoneticPr fontId="2"/>
  </si>
  <si>
    <t>第一批 陌陌</t>
    <phoneticPr fontId="2"/>
  </si>
  <si>
    <t>水费</t>
    <phoneticPr fontId="2"/>
  </si>
  <si>
    <t>人</t>
    <phoneticPr fontId="2"/>
  </si>
  <si>
    <t>台场→羽田</t>
    <phoneticPr fontId="2"/>
  </si>
  <si>
    <t>台场→成田</t>
    <phoneticPr fontId="2"/>
  </si>
  <si>
    <t>品川/台场→羽田</t>
    <phoneticPr fontId="2"/>
  </si>
  <si>
    <t>品川/台场→成田</t>
    <phoneticPr fontId="2"/>
  </si>
  <si>
    <t>羽田→台场</t>
    <phoneticPr fontId="2"/>
  </si>
  <si>
    <t>成田→台场</t>
    <phoneticPr fontId="2"/>
  </si>
  <si>
    <r>
      <t>品川/台场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</si>
  <si>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r>
      <t>品川/台场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</si>
  <si>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t>接机-幕张-酒店</t>
    <phoneticPr fontId="2"/>
  </si>
  <si>
    <t>接机-酒店-幕张-酒店</t>
    <phoneticPr fontId="2"/>
  </si>
  <si>
    <t>接机-酒店-幕张-酒店</t>
    <phoneticPr fontId="2"/>
  </si>
  <si>
    <t>接站</t>
    <phoneticPr fontId="2"/>
  </si>
  <si>
    <t>新大阪站→关西机场</t>
    <phoneticPr fontId="2"/>
  </si>
  <si>
    <t>酒店→品川站</t>
    <phoneticPr fontId="2"/>
  </si>
  <si>
    <t>送机</t>
    <phoneticPr fontId="2"/>
  </si>
  <si>
    <t>送站</t>
    <phoneticPr fontId="2"/>
  </si>
  <si>
    <t>品川站→酒店</t>
    <phoneticPr fontId="2"/>
  </si>
  <si>
    <t>关西机场→新大阪站</t>
    <phoneticPr fontId="2"/>
  </si>
  <si>
    <t>工作时间</t>
    <phoneticPr fontId="2"/>
  </si>
  <si>
    <t>2小时之内</t>
    <phoneticPr fontId="2"/>
  </si>
  <si>
    <t>6小时之内</t>
    <phoneticPr fontId="2"/>
  </si>
  <si>
    <t>10小时之内</t>
    <phoneticPr fontId="2"/>
  </si>
  <si>
    <t>机场服务</t>
    <phoneticPr fontId="2"/>
  </si>
  <si>
    <t>10小时</t>
    <phoneticPr fontId="2"/>
  </si>
  <si>
    <t>http://www2.princehotels.co.jp/takanawa-area/banquet/detail/kougyoku.html</t>
    <phoneticPr fontId="2"/>
  </si>
  <si>
    <t>https://www.hiltonodaiba.jp/mice/sunset_terrace</t>
    <phoneticPr fontId="2"/>
  </si>
  <si>
    <t>会场  黄玉　119平米</t>
    <phoneticPr fontId="2"/>
  </si>
  <si>
    <r>
      <t>会场  SUNSET TERACE</t>
    </r>
    <r>
      <rPr>
        <sz val="10"/>
        <color theme="1"/>
        <rFont val="SimSun"/>
        <charset val="134"/>
      </rPr>
      <t xml:space="preserve"> 50平米</t>
    </r>
    <phoneticPr fontId="2"/>
  </si>
  <si>
    <t>服务内容</t>
    <phoneticPr fontId="2"/>
  </si>
  <si>
    <t>地点</t>
    <phoneticPr fontId="2"/>
  </si>
  <si>
    <t>（没有讲解服务）</t>
    <phoneticPr fontId="2"/>
  </si>
  <si>
    <t>接送服务</t>
    <phoneticPr fontId="2"/>
  </si>
  <si>
    <t>价格</t>
    <phoneticPr fontId="2"/>
  </si>
  <si>
    <t>价格</t>
    <phoneticPr fontId="2"/>
  </si>
  <si>
    <t>优惠价</t>
    <phoneticPr fontId="2"/>
  </si>
  <si>
    <t>酒店</t>
    <phoneticPr fontId="2"/>
  </si>
  <si>
    <t>新高轮</t>
    <phoneticPr fontId="2"/>
  </si>
  <si>
    <t>高论</t>
    <phoneticPr fontId="2"/>
  </si>
  <si>
    <t>樱花塔</t>
    <phoneticPr fontId="2"/>
  </si>
  <si>
    <t>10小时</t>
    <phoneticPr fontId="2"/>
  </si>
  <si>
    <t>签到台/柜台服务</t>
    <phoneticPr fontId="2"/>
  </si>
  <si>
    <t>签到台/柜台服务</t>
    <phoneticPr fontId="2"/>
  </si>
  <si>
    <t>大巴49座</t>
    <phoneticPr fontId="2"/>
  </si>
  <si>
    <t>放不下行李，请放在下一车</t>
    <phoneticPr fontId="2"/>
  </si>
  <si>
    <t>大巴49座</t>
    <phoneticPr fontId="2"/>
  </si>
  <si>
    <t>绿B28 43人</t>
    <phoneticPr fontId="2"/>
  </si>
  <si>
    <t>红A13 41人</t>
    <phoneticPr fontId="2"/>
  </si>
  <si>
    <t>矿泉水</t>
    <phoneticPr fontId="2"/>
  </si>
  <si>
    <t>装</t>
    <phoneticPr fontId="2"/>
  </si>
  <si>
    <t>委托方</t>
    <phoneticPr fontId="2"/>
  </si>
  <si>
    <t>未定</t>
    <phoneticPr fontId="2"/>
  </si>
  <si>
    <t>希尔顿</t>
    <phoneticPr fontId="2"/>
  </si>
  <si>
    <t>导游住宿</t>
    <phoneticPr fontId="2"/>
  </si>
  <si>
    <t>导游住宿</t>
    <phoneticPr fontId="2"/>
  </si>
  <si>
    <t>导游住宿</t>
    <phoneticPr fontId="2"/>
  </si>
  <si>
    <t>导游住宿</t>
    <phoneticPr fontId="2"/>
  </si>
  <si>
    <t>签到台/柜台服务兼任</t>
    <phoneticPr fontId="2"/>
  </si>
  <si>
    <r>
      <t>幕张M</t>
    </r>
    <r>
      <rPr>
        <sz val="10"/>
        <color theme="1"/>
        <rFont val="SimSun"/>
        <charset val="134"/>
      </rPr>
      <t>ESSE工作组</t>
    </r>
    <phoneticPr fontId="2"/>
  </si>
  <si>
    <t>南出口警备</t>
    <phoneticPr fontId="2"/>
  </si>
  <si>
    <t>内容</t>
    <phoneticPr fontId="2"/>
  </si>
  <si>
    <t>巴士诱导</t>
    <phoneticPr fontId="2"/>
  </si>
  <si>
    <t>VIP诱导</t>
    <phoneticPr fontId="2"/>
  </si>
  <si>
    <r>
      <t xml:space="preserve">双床 </t>
    </r>
    <r>
      <rPr>
        <sz val="10"/>
        <color theme="1"/>
        <rFont val="SimSun"/>
        <charset val="134"/>
      </rPr>
      <t>1</t>
    </r>
    <r>
      <rPr>
        <sz val="10"/>
        <color theme="1"/>
        <rFont val="SimSun"/>
        <charset val="134"/>
      </rPr>
      <t>人1室</t>
    </r>
    <phoneticPr fontId="2"/>
  </si>
  <si>
    <t>司机住宿</t>
    <phoneticPr fontId="2"/>
  </si>
  <si>
    <r>
      <t>花香路和室/和洋室</t>
    </r>
    <r>
      <rPr>
        <sz val="10"/>
        <color theme="1"/>
        <rFont val="SimSun"/>
        <charset val="134"/>
      </rPr>
      <t>60</t>
    </r>
    <r>
      <rPr>
        <sz val="10"/>
        <color theme="1"/>
        <rFont val="SimSun"/>
        <charset val="134"/>
      </rPr>
      <t>平</t>
    </r>
    <phoneticPr fontId="2"/>
  </si>
  <si>
    <t>司机住宿</t>
    <phoneticPr fontId="2"/>
  </si>
  <si>
    <t>东京安曼酒店</t>
    <phoneticPr fontId="2"/>
  </si>
  <si>
    <r>
      <t>A</t>
    </r>
    <r>
      <rPr>
        <sz val="10"/>
        <color theme="1"/>
        <rFont val="SimSun"/>
        <charset val="134"/>
      </rPr>
      <t>MAN SUITES（157平米）</t>
    </r>
    <phoneticPr fontId="2"/>
  </si>
  <si>
    <t>唐岩</t>
    <phoneticPr fontId="2"/>
  </si>
  <si>
    <t>DELUXE KING</t>
    <phoneticPr fontId="2"/>
  </si>
  <si>
    <r>
      <t>5</t>
    </r>
    <r>
      <rPr>
        <sz val="10"/>
        <color theme="1"/>
        <rFont val="SimSun"/>
        <charset val="134"/>
      </rPr>
      <t>4</t>
    </r>
    <r>
      <rPr>
        <sz val="10"/>
        <color theme="1"/>
        <rFont val="SimSun"/>
        <charset val="134"/>
      </rPr>
      <t>平</t>
    </r>
    <phoneticPr fontId="2"/>
  </si>
  <si>
    <t>电源施工/网络线一套</t>
    <phoneticPr fontId="2"/>
  </si>
  <si>
    <t>会场往返</t>
    <phoneticPr fontId="2"/>
  </si>
  <si>
    <r>
      <t>地图　邮寄费（1</t>
    </r>
    <r>
      <rPr>
        <sz val="10"/>
        <color theme="1"/>
        <rFont val="SimSun"/>
        <charset val="134"/>
      </rPr>
      <t>00份X16）</t>
    </r>
    <phoneticPr fontId="2"/>
  </si>
  <si>
    <t>成田机场第一南</t>
    <phoneticPr fontId="2"/>
  </si>
  <si>
    <t>成田机场第一北</t>
    <phoneticPr fontId="2"/>
  </si>
  <si>
    <t>成田机场第二A</t>
    <phoneticPr fontId="2"/>
  </si>
  <si>
    <t>成田机场第二B</t>
    <phoneticPr fontId="2"/>
  </si>
  <si>
    <t xml:space="preserve">羽田机场 </t>
    <phoneticPr fontId="2"/>
  </si>
  <si>
    <t>各机场安排每天安排1位导游</t>
    <phoneticPr fontId="2"/>
  </si>
  <si>
    <t>东京都内地图/欢迎卡</t>
    <phoneticPr fontId="2"/>
  </si>
  <si>
    <r>
      <t xml:space="preserve">第一批 </t>
    </r>
    <r>
      <rPr>
        <sz val="10"/>
        <color theme="1"/>
        <rFont val="SimSun"/>
        <charset val="134"/>
      </rPr>
      <t>-</t>
    </r>
    <r>
      <rPr>
        <sz val="10"/>
        <color theme="1"/>
        <rFont val="SimSun"/>
        <charset val="134"/>
      </rPr>
      <t xml:space="preserve"> 第四批</t>
    </r>
    <phoneticPr fontId="2"/>
  </si>
  <si>
    <t>对讲机</t>
    <phoneticPr fontId="2"/>
  </si>
  <si>
    <t>对讲机</t>
    <phoneticPr fontId="2"/>
  </si>
  <si>
    <t>个</t>
    <phoneticPr fontId="2"/>
  </si>
  <si>
    <t>对讲机</t>
    <phoneticPr fontId="2"/>
  </si>
  <si>
    <r>
      <t>按一个小时算2000日元/人， 深夜2200-0700 按一个小时算</t>
    </r>
    <r>
      <rPr>
        <sz val="10"/>
        <color theme="1"/>
        <rFont val="SimSun"/>
        <charset val="134"/>
      </rPr>
      <t>5</t>
    </r>
    <r>
      <rPr>
        <sz val="10"/>
        <color theme="1"/>
        <rFont val="SimSun"/>
        <charset val="134"/>
      </rPr>
      <t>000日元/人</t>
    </r>
    <phoneticPr fontId="2"/>
  </si>
  <si>
    <r>
      <t>2</t>
    </r>
    <r>
      <rPr>
        <sz val="10"/>
        <color theme="1"/>
        <rFont val="SimSun"/>
        <charset val="134"/>
      </rPr>
      <t>3-8点夜间对应</t>
    </r>
    <phoneticPr fontId="2"/>
  </si>
  <si>
    <t>含</t>
    <phoneticPr fontId="2"/>
  </si>
  <si>
    <t>双床/大床 2人1室</t>
    <phoneticPr fontId="2"/>
  </si>
  <si>
    <t>双床/大床 1人1室</t>
    <phoneticPr fontId="2"/>
  </si>
  <si>
    <t>9座(印度人和马来西亚人）</t>
    <phoneticPr fontId="2"/>
  </si>
  <si>
    <t>9/4川本修正</t>
    <rPh sb="3" eb="5">
      <t>カワモト</t>
    </rPh>
    <rPh sb="5" eb="7">
      <t>シュウセイ</t>
    </rPh>
    <phoneticPr fontId="2"/>
  </si>
  <si>
    <r>
      <t>9</t>
    </r>
    <r>
      <rPr>
        <sz val="10"/>
        <color theme="1"/>
        <rFont val="SimSun"/>
        <charset val="134"/>
      </rPr>
      <t>/11-9/13</t>
    </r>
    <phoneticPr fontId="2"/>
  </si>
  <si>
    <t>9/8-9/10</t>
    <phoneticPr fontId="2"/>
  </si>
  <si>
    <t>接机</t>
    <phoneticPr fontId="2"/>
  </si>
  <si>
    <t>送机</t>
    <phoneticPr fontId="2"/>
  </si>
  <si>
    <t>东京半岛酒店</t>
    <phoneticPr fontId="2"/>
  </si>
  <si>
    <t>日期</t>
    <phoneticPr fontId="2"/>
  </si>
  <si>
    <t>王力</t>
    <phoneticPr fontId="2"/>
  </si>
  <si>
    <t>房型</t>
    <phoneticPr fontId="2"/>
  </si>
  <si>
    <t>价格</t>
    <phoneticPr fontId="2"/>
  </si>
  <si>
    <t>酒店</t>
    <phoneticPr fontId="2"/>
  </si>
  <si>
    <t>东京湾洲际酒店</t>
    <phoneticPr fontId="2"/>
  </si>
  <si>
    <t>备注</t>
    <phoneticPr fontId="2"/>
  </si>
  <si>
    <t>小计</t>
    <phoneticPr fontId="2"/>
  </si>
  <si>
    <t>套房</t>
    <phoneticPr fontId="2"/>
  </si>
  <si>
    <t>套房</t>
    <phoneticPr fontId="2"/>
  </si>
  <si>
    <t>116平米</t>
    <phoneticPr fontId="2"/>
  </si>
  <si>
    <t>70平米</t>
    <phoneticPr fontId="2"/>
  </si>
  <si>
    <t>王敏言</t>
    <phoneticPr fontId="2"/>
  </si>
  <si>
    <t>豪华大床</t>
    <phoneticPr fontId="2"/>
  </si>
  <si>
    <t>54平米</t>
    <phoneticPr fontId="2"/>
  </si>
  <si>
    <t>豪华大床</t>
    <phoneticPr fontId="2"/>
  </si>
  <si>
    <t>姓名</t>
    <phoneticPr fontId="2"/>
  </si>
  <si>
    <t>酒店费用</t>
    <phoneticPr fontId="2"/>
  </si>
  <si>
    <t>VIP MR.王力/MS.王敏言</t>
    <phoneticPr fontId="2"/>
  </si>
  <si>
    <t>日期</t>
    <phoneticPr fontId="2"/>
  </si>
  <si>
    <t>费用</t>
    <phoneticPr fontId="2"/>
  </si>
  <si>
    <t>加班费</t>
    <phoneticPr fontId="2"/>
  </si>
  <si>
    <t>小计</t>
    <phoneticPr fontId="2"/>
  </si>
  <si>
    <t>总计</t>
    <phoneticPr fontId="2"/>
  </si>
  <si>
    <t>高速费/停车费</t>
    <phoneticPr fontId="2"/>
  </si>
  <si>
    <t>垫付费用</t>
    <phoneticPr fontId="2"/>
  </si>
  <si>
    <t>VIP MS.李紫昂</t>
    <phoneticPr fontId="2"/>
  </si>
  <si>
    <t>星野度假村 轻井泽</t>
    <phoneticPr fontId="2"/>
  </si>
  <si>
    <t>水之波房间</t>
    <phoneticPr fontId="2"/>
  </si>
  <si>
    <t>57平米</t>
    <phoneticPr fontId="2"/>
  </si>
  <si>
    <t>2名利用</t>
    <phoneticPr fontId="2"/>
  </si>
  <si>
    <t>MINI BAR</t>
    <phoneticPr fontId="2"/>
  </si>
  <si>
    <t>晚餐</t>
    <phoneticPr fontId="2"/>
  </si>
  <si>
    <t>银座凯悦中心酒店</t>
    <phoneticPr fontId="2"/>
  </si>
  <si>
    <t>豪华大床</t>
    <phoneticPr fontId="2"/>
  </si>
  <si>
    <t>47平米</t>
    <phoneticPr fontId="2"/>
  </si>
  <si>
    <t>欢迎水果</t>
    <phoneticPr fontId="2"/>
  </si>
  <si>
    <t>花香路</t>
    <phoneticPr fontId="2"/>
  </si>
  <si>
    <t>60平米</t>
    <phoneticPr fontId="2"/>
  </si>
  <si>
    <t>SPA</t>
    <phoneticPr fontId="2"/>
  </si>
  <si>
    <t>VIP MR.贺宏震/MS.刘春莲</t>
    <phoneticPr fontId="2"/>
  </si>
  <si>
    <t>李紫昂</t>
    <phoneticPr fontId="2"/>
  </si>
  <si>
    <t>贺宏震</t>
    <phoneticPr fontId="2"/>
  </si>
  <si>
    <t>东京万豪酒店</t>
    <phoneticPr fontId="2"/>
  </si>
  <si>
    <t>豪华大床</t>
    <phoneticPr fontId="2"/>
  </si>
  <si>
    <t>刘春莲</t>
    <phoneticPr fontId="2"/>
  </si>
  <si>
    <t>唐岩</t>
    <phoneticPr fontId="2"/>
  </si>
  <si>
    <t>京都丽兹凯尔顿</t>
    <phoneticPr fontId="2"/>
  </si>
  <si>
    <t>赏月套房</t>
    <phoneticPr fontId="2"/>
  </si>
  <si>
    <t>140平米</t>
    <phoneticPr fontId="2"/>
  </si>
  <si>
    <t>追加一人费用</t>
    <phoneticPr fontId="2"/>
  </si>
  <si>
    <t>复印费</t>
    <phoneticPr fontId="2"/>
  </si>
  <si>
    <t>9/7-9/9 2晚</t>
    <phoneticPr fontId="2"/>
  </si>
  <si>
    <t>房间清扫费</t>
    <phoneticPr fontId="2"/>
  </si>
  <si>
    <t>房间消臭处理</t>
    <phoneticPr fontId="2"/>
  </si>
  <si>
    <t>李莎莎</t>
    <phoneticPr fontId="2"/>
  </si>
  <si>
    <t>豪华大床</t>
    <phoneticPr fontId="2"/>
  </si>
  <si>
    <t>45平米</t>
    <phoneticPr fontId="2"/>
  </si>
  <si>
    <t>东京安缦酒店</t>
    <phoneticPr fontId="2"/>
  </si>
  <si>
    <t>71平米</t>
    <phoneticPr fontId="2"/>
  </si>
  <si>
    <t>刘睿</t>
    <phoneticPr fontId="2"/>
  </si>
  <si>
    <t>115平米</t>
    <phoneticPr fontId="2"/>
  </si>
  <si>
    <t>YAO DI</t>
    <phoneticPr fontId="2"/>
  </si>
  <si>
    <t>45平米</t>
    <phoneticPr fontId="2"/>
  </si>
  <si>
    <t>121平米</t>
    <phoneticPr fontId="2"/>
  </si>
  <si>
    <t>取消费</t>
    <phoneticPr fontId="2"/>
  </si>
  <si>
    <t>安缦套房</t>
    <phoneticPr fontId="2"/>
  </si>
  <si>
    <t>全景套房</t>
    <phoneticPr fontId="2"/>
  </si>
  <si>
    <t>全景套房</t>
    <phoneticPr fontId="2"/>
  </si>
  <si>
    <t xml:space="preserve"> VIP MR.梁翘柏</t>
    <phoneticPr fontId="2"/>
  </si>
  <si>
    <t>梁翘柏</t>
    <phoneticPr fontId="2"/>
  </si>
  <si>
    <t>涩谷蓝塔酒店</t>
    <phoneticPr fontId="2"/>
  </si>
  <si>
    <t>客房服务用餐</t>
    <phoneticPr fontId="2"/>
  </si>
  <si>
    <t>升级房费</t>
    <phoneticPr fontId="2"/>
  </si>
  <si>
    <t>37平米</t>
    <phoneticPr fontId="2"/>
  </si>
  <si>
    <t>49平米</t>
    <phoneticPr fontId="2"/>
  </si>
  <si>
    <t>VIP MR.王春来</t>
    <phoneticPr fontId="2"/>
  </si>
  <si>
    <t>王春来</t>
    <phoneticPr fontId="2"/>
  </si>
  <si>
    <t>东京安达仕酒店</t>
    <phoneticPr fontId="2"/>
  </si>
  <si>
    <t>安达仕湾景套房</t>
    <phoneticPr fontId="2"/>
  </si>
  <si>
    <t>125平米</t>
    <phoneticPr fontId="2"/>
  </si>
  <si>
    <t>125平米</t>
    <phoneticPr fontId="2"/>
  </si>
  <si>
    <t>王宇</t>
    <phoneticPr fontId="2"/>
  </si>
  <si>
    <t>VIP MR.王宇</t>
    <phoneticPr fontId="2"/>
  </si>
  <si>
    <t>台场希尔顿酒店</t>
    <phoneticPr fontId="2"/>
  </si>
  <si>
    <t>行政大床（套房）</t>
    <phoneticPr fontId="2"/>
  </si>
  <si>
    <t>升级为套房</t>
    <phoneticPr fontId="2"/>
  </si>
  <si>
    <t>二天前取消，取消费用100%</t>
    <phoneticPr fontId="2"/>
  </si>
  <si>
    <t>MR.张宇轩/MS.刘雅鑫</t>
    <phoneticPr fontId="2"/>
  </si>
  <si>
    <t>MS.CHUA　SIEW　WOON（马来西亚人）</t>
    <phoneticPr fontId="2"/>
  </si>
  <si>
    <t>MR.MAHESHWARI RAHUL（印度人）</t>
    <phoneticPr fontId="2"/>
  </si>
  <si>
    <t>MS.张云虹</t>
    <phoneticPr fontId="2"/>
  </si>
  <si>
    <t>MR.张维</t>
    <phoneticPr fontId="2"/>
  </si>
  <si>
    <t>接送机用车情况</t>
    <phoneticPr fontId="2"/>
  </si>
  <si>
    <t>MR.刘睿</t>
    <phoneticPr fontId="2"/>
  </si>
  <si>
    <t>MU9816 羽田送机</t>
    <phoneticPr fontId="2"/>
  </si>
  <si>
    <t>CA168 羽田送机</t>
    <phoneticPr fontId="2"/>
  </si>
  <si>
    <t>CA167 羽田接机</t>
    <phoneticPr fontId="2"/>
  </si>
  <si>
    <t>NH964 羽田接机</t>
    <phoneticPr fontId="2"/>
  </si>
  <si>
    <t>MS.钱晶晶*4位</t>
    <phoneticPr fontId="2"/>
  </si>
  <si>
    <t>CA925 成田接机</t>
    <phoneticPr fontId="2"/>
  </si>
  <si>
    <t>NH816 成田接机</t>
    <phoneticPr fontId="2"/>
  </si>
  <si>
    <t>NH815 成田送机</t>
    <phoneticPr fontId="2"/>
  </si>
  <si>
    <t>NH828 成田接机</t>
    <phoneticPr fontId="2"/>
  </si>
  <si>
    <t>CA926 成田送机</t>
    <phoneticPr fontId="2"/>
  </si>
  <si>
    <t xml:space="preserve"> CX520 成田接机</t>
    <phoneticPr fontId="2"/>
  </si>
  <si>
    <t>全天用车情况</t>
    <phoneticPr fontId="2"/>
  </si>
  <si>
    <t>新高轮王子观光用车①</t>
    <phoneticPr fontId="2"/>
  </si>
  <si>
    <t>导游费用</t>
    <phoneticPr fontId="2"/>
  </si>
  <si>
    <t>海狮一台</t>
    <phoneticPr fontId="2"/>
  </si>
  <si>
    <t>新高轮王子观光用车②</t>
    <phoneticPr fontId="2"/>
  </si>
  <si>
    <t>日期</t>
    <phoneticPr fontId="2"/>
  </si>
  <si>
    <t>人数</t>
    <phoneticPr fontId="2"/>
  </si>
  <si>
    <t>房型</t>
    <phoneticPr fontId="2"/>
  </si>
  <si>
    <t>MINI BAR</t>
    <phoneticPr fontId="2"/>
  </si>
  <si>
    <t>4名一室</t>
    <phoneticPr fontId="2"/>
  </si>
  <si>
    <t>拼房不含早</t>
    <phoneticPr fontId="2"/>
  </si>
  <si>
    <t>拼房含早</t>
    <phoneticPr fontId="2"/>
  </si>
  <si>
    <t>不含早减1080/人</t>
    <phoneticPr fontId="2"/>
  </si>
  <si>
    <t>不含早减1080/人（A8-1人）</t>
    <phoneticPr fontId="2"/>
  </si>
  <si>
    <t>不含早减1080/人 （A18-1人，A8-1人，A20-1人）</t>
    <phoneticPr fontId="2"/>
  </si>
  <si>
    <t>不含早减1080/人 （A19-20人，A1-20人，A7-28人，A11-20人，A18-24人，A8-8人，A20-14人）</t>
    <phoneticPr fontId="2"/>
  </si>
  <si>
    <r>
      <t>合</t>
    </r>
    <r>
      <rPr>
        <sz val="20"/>
        <color theme="1"/>
        <rFont val="宋体"/>
        <family val="3"/>
        <charset val="134"/>
        <scheme val="minor"/>
      </rPr>
      <t>计</t>
    </r>
    <phoneticPr fontId="2"/>
  </si>
  <si>
    <t>MINI BAR</t>
    <phoneticPr fontId="2"/>
  </si>
  <si>
    <t>不含早减1080/人（B20-1人）</t>
    <phoneticPr fontId="2"/>
  </si>
  <si>
    <t>不含早减1080/人 （B16-18人，B20-24人）</t>
    <phoneticPr fontId="2"/>
  </si>
  <si>
    <t>3462-B7 邱雷</t>
    <phoneticPr fontId="2"/>
  </si>
  <si>
    <t>不含早减1080/人（B1-1人）</t>
    <phoneticPr fontId="2"/>
  </si>
  <si>
    <t>不含早减1080/人（B25-35人，B1-29人）</t>
    <phoneticPr fontId="2"/>
  </si>
  <si>
    <t>高原</t>
    <phoneticPr fontId="2"/>
  </si>
  <si>
    <r>
      <t>格</t>
    </r>
    <r>
      <rPr>
        <sz val="20"/>
        <color theme="1"/>
        <rFont val="宋体"/>
        <family val="3"/>
        <charset val="134"/>
        <scheme val="minor"/>
      </rPr>
      <t>兰</t>
    </r>
    <r>
      <rPr>
        <sz val="20"/>
        <color theme="1"/>
        <rFont val="宋体"/>
        <family val="3"/>
        <charset val="128"/>
        <scheme val="minor"/>
      </rPr>
      <t>王子新高</t>
    </r>
    <r>
      <rPr>
        <sz val="20"/>
        <color theme="1"/>
        <rFont val="宋体"/>
        <family val="3"/>
        <charset val="134"/>
        <scheme val="minor"/>
      </rPr>
      <t>轮</t>
    </r>
    <r>
      <rPr>
        <sz val="20"/>
        <color theme="1"/>
        <rFont val="宋体"/>
        <family val="3"/>
        <charset val="128"/>
        <scheme val="minor"/>
      </rPr>
      <t>酒店 9月8日到达A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</si>
  <si>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r>
      <t>格</t>
    </r>
    <r>
      <rPr>
        <sz val="20"/>
        <color theme="1"/>
        <rFont val="宋体"/>
        <family val="3"/>
        <charset val="134"/>
        <scheme val="minor"/>
      </rPr>
      <t>兰</t>
    </r>
    <r>
      <rPr>
        <sz val="20"/>
        <color theme="1"/>
        <rFont val="宋体"/>
        <family val="3"/>
        <charset val="128"/>
        <scheme val="minor"/>
      </rPr>
      <t>王子高</t>
    </r>
    <r>
      <rPr>
        <sz val="20"/>
        <color theme="1"/>
        <rFont val="宋体"/>
        <family val="3"/>
        <charset val="134"/>
        <scheme val="minor"/>
      </rPr>
      <t>轮</t>
    </r>
    <r>
      <rPr>
        <sz val="20"/>
        <color theme="1"/>
        <rFont val="宋体"/>
        <family val="3"/>
        <charset val="128"/>
        <scheme val="minor"/>
      </rPr>
      <t>酒店 9月8日到达A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</si>
  <si>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r>
      <t>樱</t>
    </r>
    <r>
      <rPr>
        <sz val="20"/>
        <color theme="1"/>
        <rFont val="宋体"/>
        <family val="3"/>
        <charset val="128"/>
        <scheme val="minor"/>
      </rPr>
      <t>花塔酒店 9月8日到达A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</si>
  <si>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r>
      <t>格</t>
    </r>
    <r>
      <rPr>
        <sz val="20"/>
        <color theme="1"/>
        <rFont val="宋体"/>
        <family val="3"/>
        <charset val="134"/>
        <scheme val="minor"/>
      </rPr>
      <t>兰</t>
    </r>
    <r>
      <rPr>
        <sz val="20"/>
        <color theme="1"/>
        <rFont val="宋体"/>
        <family val="3"/>
        <charset val="128"/>
        <scheme val="minor"/>
      </rPr>
      <t>王子新高</t>
    </r>
    <r>
      <rPr>
        <sz val="20"/>
        <color theme="1"/>
        <rFont val="宋体"/>
        <family val="3"/>
        <charset val="134"/>
        <scheme val="minor"/>
      </rPr>
      <t>轮</t>
    </r>
    <r>
      <rPr>
        <sz val="20"/>
        <color theme="1"/>
        <rFont val="宋体"/>
        <family val="3"/>
        <charset val="128"/>
        <scheme val="minor"/>
      </rPr>
      <t>酒店 9月9日到达B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</si>
  <si>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r>
      <t>格</t>
    </r>
    <r>
      <rPr>
        <sz val="20"/>
        <color theme="1"/>
        <rFont val="宋体"/>
        <family val="3"/>
        <charset val="134"/>
        <scheme val="minor"/>
      </rPr>
      <t>兰</t>
    </r>
    <r>
      <rPr>
        <sz val="20"/>
        <color theme="1"/>
        <rFont val="宋体"/>
        <family val="3"/>
        <charset val="128"/>
        <scheme val="minor"/>
      </rPr>
      <t>王子高</t>
    </r>
    <r>
      <rPr>
        <sz val="20"/>
        <color theme="1"/>
        <rFont val="宋体"/>
        <family val="3"/>
        <charset val="134"/>
        <scheme val="minor"/>
      </rPr>
      <t>轮</t>
    </r>
    <r>
      <rPr>
        <sz val="20"/>
        <color theme="1"/>
        <rFont val="宋体"/>
        <family val="3"/>
        <charset val="128"/>
        <scheme val="minor"/>
      </rPr>
      <t>酒店 9月9日到达B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</si>
  <si>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r>
      <t>樱</t>
    </r>
    <r>
      <rPr>
        <sz val="20"/>
        <color theme="1"/>
        <rFont val="宋体"/>
        <family val="3"/>
        <charset val="128"/>
        <scheme val="minor"/>
      </rPr>
      <t>花塔酒店 9月9日到达B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</si>
  <si>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r>
      <t>房</t>
    </r>
    <r>
      <rPr>
        <sz val="14"/>
        <color theme="1"/>
        <rFont val="宋体"/>
        <family val="3"/>
        <charset val="134"/>
        <scheme val="minor"/>
      </rPr>
      <t>间</t>
    </r>
    <r>
      <rPr>
        <sz val="14"/>
        <color theme="1"/>
        <rFont val="宋体"/>
        <family val="3"/>
        <charset val="128"/>
        <scheme val="minor"/>
      </rPr>
      <t>数</t>
    </r>
    <phoneticPr fontId="2"/>
  </si>
  <si>
    <r>
      <rPr>
        <sz val="14"/>
        <color theme="1"/>
        <rFont val="宋体"/>
        <family val="3"/>
        <charset val="134"/>
        <scheme val="minor"/>
      </rPr>
      <t>单</t>
    </r>
    <r>
      <rPr>
        <sz val="14"/>
        <color theme="1"/>
        <rFont val="宋体"/>
        <family val="3"/>
        <charset val="128"/>
        <scheme val="minor"/>
      </rPr>
      <t>价</t>
    </r>
    <phoneticPr fontId="2"/>
  </si>
  <si>
    <r>
      <t>小</t>
    </r>
    <r>
      <rPr>
        <sz val="14"/>
        <color theme="1"/>
        <rFont val="宋体"/>
        <family val="3"/>
        <charset val="134"/>
        <scheme val="minor"/>
      </rPr>
      <t>计</t>
    </r>
    <phoneticPr fontId="2"/>
  </si>
  <si>
    <r>
      <t>当日小</t>
    </r>
    <r>
      <rPr>
        <sz val="14"/>
        <color theme="1"/>
        <rFont val="宋体"/>
        <family val="3"/>
        <charset val="134"/>
        <scheme val="minor"/>
      </rPr>
      <t>计</t>
    </r>
    <phoneticPr fontId="2"/>
  </si>
  <si>
    <r>
      <rPr>
        <sz val="14"/>
        <color theme="1"/>
        <rFont val="宋体"/>
        <family val="3"/>
        <charset val="134"/>
        <scheme val="minor"/>
      </rPr>
      <t>备</t>
    </r>
    <r>
      <rPr>
        <sz val="14"/>
        <color theme="1"/>
        <rFont val="宋体"/>
        <family val="3"/>
        <charset val="128"/>
        <scheme val="minor"/>
      </rPr>
      <t>注</t>
    </r>
    <phoneticPr fontId="2"/>
  </si>
  <si>
    <r>
      <t>合</t>
    </r>
    <r>
      <rPr>
        <sz val="14"/>
        <color theme="1"/>
        <rFont val="宋体"/>
        <family val="3"/>
        <charset val="134"/>
        <scheme val="minor"/>
      </rPr>
      <t>计</t>
    </r>
    <phoneticPr fontId="2"/>
  </si>
  <si>
    <r>
      <rPr>
        <sz val="14"/>
        <color theme="1"/>
        <rFont val="宋体"/>
        <family val="3"/>
        <charset val="134"/>
        <scheme val="minor"/>
      </rPr>
      <t>单间</t>
    </r>
    <phoneticPr fontId="2"/>
  </si>
  <si>
    <r>
      <rPr>
        <sz val="14"/>
        <color theme="1"/>
        <rFont val="宋体"/>
        <family val="3"/>
        <charset val="134"/>
        <scheme val="minor"/>
      </rPr>
      <t>标间</t>
    </r>
    <phoneticPr fontId="2"/>
  </si>
  <si>
    <r>
      <t>B12 3470-</t>
    </r>
    <r>
      <rPr>
        <sz val="14"/>
        <color theme="1"/>
        <rFont val="宋体"/>
        <family val="3"/>
        <charset val="134"/>
        <scheme val="minor"/>
      </rPr>
      <t>张莹</t>
    </r>
    <phoneticPr fontId="2"/>
  </si>
  <si>
    <r>
      <rPr>
        <sz val="14"/>
        <color theme="1"/>
        <rFont val="宋体"/>
        <family val="3"/>
        <charset val="134"/>
        <scheme val="minor"/>
      </rPr>
      <t>单间</t>
    </r>
    <r>
      <rPr>
        <sz val="14"/>
        <color theme="1"/>
        <rFont val="宋体"/>
        <family val="3"/>
        <charset val="128"/>
        <scheme val="minor"/>
      </rPr>
      <t>含早</t>
    </r>
    <phoneticPr fontId="2"/>
  </si>
  <si>
    <r>
      <rPr>
        <sz val="14"/>
        <color theme="1"/>
        <rFont val="宋体"/>
        <family val="3"/>
        <charset val="134"/>
        <scheme val="minor"/>
      </rPr>
      <t>单间</t>
    </r>
    <r>
      <rPr>
        <sz val="14"/>
        <color theme="1"/>
        <rFont val="宋体"/>
        <family val="3"/>
        <charset val="128"/>
        <scheme val="minor"/>
      </rPr>
      <t>不含早</t>
    </r>
    <phoneticPr fontId="2"/>
  </si>
  <si>
    <r>
      <rPr>
        <sz val="14"/>
        <color theme="1"/>
        <rFont val="宋体"/>
        <family val="3"/>
        <charset val="134"/>
        <scheme val="minor"/>
      </rPr>
      <t>标间</t>
    </r>
    <r>
      <rPr>
        <sz val="14"/>
        <color theme="1"/>
        <rFont val="宋体"/>
        <family val="3"/>
        <charset val="128"/>
        <scheme val="minor"/>
      </rPr>
      <t>含早</t>
    </r>
    <phoneticPr fontId="2"/>
  </si>
  <si>
    <r>
      <rPr>
        <sz val="14"/>
        <color theme="1"/>
        <rFont val="宋体"/>
        <family val="3"/>
        <charset val="134"/>
        <scheme val="minor"/>
      </rPr>
      <t>标间</t>
    </r>
    <r>
      <rPr>
        <sz val="14"/>
        <color theme="1"/>
        <rFont val="宋体"/>
        <family val="3"/>
        <charset val="128"/>
        <scheme val="minor"/>
      </rPr>
      <t>不含早</t>
    </r>
    <phoneticPr fontId="2"/>
  </si>
  <si>
    <r>
      <t>3059-B10</t>
    </r>
    <r>
      <rPr>
        <sz val="14"/>
        <color theme="1"/>
        <rFont val="宋体"/>
        <family val="3"/>
        <charset val="134"/>
        <scheme val="minor"/>
      </rPr>
      <t>杨</t>
    </r>
    <r>
      <rPr>
        <sz val="14"/>
        <color theme="1"/>
        <rFont val="宋体"/>
        <family val="3"/>
        <charset val="128"/>
        <scheme val="minor"/>
      </rPr>
      <t>帆</t>
    </r>
    <phoneticPr fontId="2"/>
  </si>
  <si>
    <r>
      <t>3063-B23 刘</t>
    </r>
    <r>
      <rPr>
        <sz val="14"/>
        <color theme="1"/>
        <rFont val="宋体"/>
        <family val="3"/>
        <charset val="134"/>
        <scheme val="minor"/>
      </rPr>
      <t>亚</t>
    </r>
    <r>
      <rPr>
        <sz val="14"/>
        <color theme="1"/>
        <rFont val="宋体"/>
        <family val="3"/>
        <charset val="128"/>
        <scheme val="minor"/>
      </rPr>
      <t>平 2名利用</t>
    </r>
    <phoneticPr fontId="2"/>
  </si>
  <si>
    <r>
      <t xml:space="preserve">2270 </t>
    </r>
    <r>
      <rPr>
        <sz val="14"/>
        <color theme="1"/>
        <rFont val="宋体"/>
        <family val="3"/>
        <charset val="134"/>
        <scheme val="minor"/>
      </rPr>
      <t>张维</t>
    </r>
    <phoneticPr fontId="2"/>
  </si>
  <si>
    <r>
      <rPr>
        <sz val="14"/>
        <color theme="1"/>
        <rFont val="宋体"/>
        <family val="3"/>
        <charset val="134"/>
        <scheme val="minor"/>
      </rPr>
      <t>单间</t>
    </r>
    <phoneticPr fontId="2"/>
  </si>
  <si>
    <r>
      <rPr>
        <sz val="14"/>
        <color theme="1"/>
        <rFont val="宋体"/>
        <family val="3"/>
        <charset val="134"/>
        <scheme val="minor"/>
      </rPr>
      <t>单间</t>
    </r>
    <r>
      <rPr>
        <sz val="14"/>
        <color theme="1"/>
        <rFont val="宋体"/>
        <family val="3"/>
        <charset val="128"/>
        <scheme val="minor"/>
      </rPr>
      <t>不含早</t>
    </r>
    <phoneticPr fontId="2"/>
  </si>
  <si>
    <r>
      <t>3220-</t>
    </r>
    <r>
      <rPr>
        <sz val="14"/>
        <color theme="1"/>
        <rFont val="宋体"/>
        <family val="3"/>
        <charset val="134"/>
        <scheme val="minor"/>
      </rPr>
      <t>张</t>
    </r>
    <r>
      <rPr>
        <sz val="14"/>
        <color theme="1"/>
        <rFont val="宋体"/>
        <family val="3"/>
        <charset val="128"/>
        <scheme val="minor"/>
      </rPr>
      <t>宇</t>
    </r>
    <r>
      <rPr>
        <sz val="14"/>
        <color theme="1"/>
        <rFont val="宋体"/>
        <family val="3"/>
        <charset val="134"/>
        <scheme val="minor"/>
      </rPr>
      <t>轩</t>
    </r>
    <phoneticPr fontId="2"/>
  </si>
  <si>
    <r>
      <t>A4-</t>
    </r>
    <r>
      <rPr>
        <sz val="14"/>
        <color theme="1"/>
        <rFont val="宋体"/>
        <family val="3"/>
        <charset val="134"/>
        <scheme val="minor"/>
      </rPr>
      <t>陈</t>
    </r>
    <r>
      <rPr>
        <sz val="14"/>
        <color theme="1"/>
        <rFont val="宋体"/>
        <family val="3"/>
        <charset val="128"/>
        <scheme val="minor"/>
      </rPr>
      <t>木子当天取消，按</t>
    </r>
    <r>
      <rPr>
        <sz val="14"/>
        <color theme="1"/>
        <rFont val="宋体"/>
        <family val="3"/>
        <charset val="134"/>
        <scheme val="minor"/>
      </rPr>
      <t>标间计</t>
    </r>
    <r>
      <rPr>
        <sz val="14"/>
        <color theme="1"/>
        <rFont val="宋体"/>
        <family val="3"/>
        <charset val="128"/>
        <scheme val="minor"/>
      </rPr>
      <t>算</t>
    </r>
    <phoneticPr fontId="2"/>
  </si>
  <si>
    <r>
      <rPr>
        <sz val="14"/>
        <color theme="1"/>
        <rFont val="宋体"/>
        <family val="3"/>
        <charset val="134"/>
        <scheme val="minor"/>
      </rPr>
      <t>标间</t>
    </r>
    <r>
      <rPr>
        <sz val="14"/>
        <color theme="1"/>
        <rFont val="宋体"/>
        <family val="3"/>
        <charset val="128"/>
        <scheme val="minor"/>
      </rPr>
      <t>（</t>
    </r>
    <r>
      <rPr>
        <sz val="14"/>
        <color theme="1"/>
        <rFont val="宋体"/>
        <family val="3"/>
        <charset val="134"/>
        <scheme val="minor"/>
      </rPr>
      <t>备</t>
    </r>
    <r>
      <rPr>
        <sz val="14"/>
        <color theme="1"/>
        <rFont val="宋体"/>
        <family val="3"/>
        <charset val="128"/>
        <scheme val="minor"/>
      </rPr>
      <t>用房）</t>
    </r>
    <phoneticPr fontId="2"/>
  </si>
  <si>
    <r>
      <rPr>
        <sz val="14"/>
        <color theme="1"/>
        <rFont val="宋体"/>
        <family val="3"/>
        <charset val="134"/>
        <scheme val="minor"/>
      </rPr>
      <t>领队</t>
    </r>
    <r>
      <rPr>
        <sz val="14"/>
        <color theme="1"/>
        <rFont val="宋体"/>
        <family val="3"/>
        <charset val="128"/>
        <scheme val="minor"/>
      </rPr>
      <t>房</t>
    </r>
    <phoneticPr fontId="2"/>
  </si>
  <si>
    <r>
      <rPr>
        <sz val="14"/>
        <color theme="1"/>
        <rFont val="宋体"/>
        <family val="3"/>
        <charset val="134"/>
        <scheme val="minor"/>
      </rPr>
      <t>红</t>
    </r>
    <r>
      <rPr>
        <sz val="14"/>
        <color theme="1"/>
        <rFont val="宋体"/>
        <family val="3"/>
        <charset val="128"/>
        <scheme val="minor"/>
      </rPr>
      <t>A9-3017王太中</t>
    </r>
    <phoneticPr fontId="2"/>
  </si>
  <si>
    <r>
      <rPr>
        <sz val="14"/>
        <color theme="1"/>
        <rFont val="宋体"/>
        <family val="3"/>
        <charset val="134"/>
        <scheme val="minor"/>
      </rPr>
      <t>红</t>
    </r>
    <r>
      <rPr>
        <sz val="14"/>
        <color theme="1"/>
        <rFont val="宋体"/>
        <family val="3"/>
        <charset val="128"/>
        <scheme val="minor"/>
      </rPr>
      <t>A13-3051</t>
    </r>
    <r>
      <rPr>
        <sz val="14"/>
        <color theme="1"/>
        <rFont val="宋体"/>
        <family val="3"/>
        <charset val="134"/>
        <scheme val="minor"/>
      </rPr>
      <t>贾维</t>
    </r>
    <phoneticPr fontId="2"/>
  </si>
  <si>
    <r>
      <t xml:space="preserve">A13-3051 </t>
    </r>
    <r>
      <rPr>
        <sz val="14"/>
        <color theme="1"/>
        <rFont val="宋体"/>
        <family val="3"/>
        <charset val="134"/>
        <scheme val="minor"/>
      </rPr>
      <t>贾维</t>
    </r>
    <phoneticPr fontId="2"/>
  </si>
  <si>
    <r>
      <t>魏海晨/高</t>
    </r>
    <r>
      <rPr>
        <sz val="14"/>
        <color theme="1"/>
        <rFont val="宋体"/>
        <family val="3"/>
        <charset val="134"/>
        <scheme val="minor"/>
      </rPr>
      <t>亚</t>
    </r>
    <r>
      <rPr>
        <sz val="14"/>
        <color theme="1"/>
        <rFont val="宋体"/>
        <family val="3"/>
        <charset val="128"/>
        <scheme val="minor"/>
      </rPr>
      <t>琳</t>
    </r>
    <phoneticPr fontId="2"/>
  </si>
  <si>
    <r>
      <t>品川王子用房明</t>
    </r>
    <r>
      <rPr>
        <sz val="20"/>
        <color theme="1"/>
        <rFont val="宋体"/>
        <family val="3"/>
        <charset val="134"/>
        <scheme val="minor"/>
      </rPr>
      <t>细</t>
    </r>
    <phoneticPr fontId="2"/>
  </si>
  <si>
    <r>
      <t>房</t>
    </r>
    <r>
      <rPr>
        <sz val="12"/>
        <color theme="1"/>
        <rFont val="宋体"/>
        <family val="3"/>
        <charset val="134"/>
        <scheme val="minor"/>
      </rPr>
      <t>间</t>
    </r>
    <r>
      <rPr>
        <sz val="12"/>
        <color theme="1"/>
        <rFont val="宋体"/>
        <family val="3"/>
        <charset val="128"/>
        <scheme val="minor"/>
      </rPr>
      <t>数</t>
    </r>
    <phoneticPr fontId="2"/>
  </si>
  <si>
    <r>
      <rPr>
        <sz val="12"/>
        <color theme="1"/>
        <rFont val="宋体"/>
        <family val="3"/>
        <charset val="134"/>
        <scheme val="minor"/>
      </rPr>
      <t>单</t>
    </r>
    <r>
      <rPr>
        <sz val="12"/>
        <color theme="1"/>
        <rFont val="宋体"/>
        <family val="3"/>
        <charset val="128"/>
        <scheme val="minor"/>
      </rPr>
      <t>价</t>
    </r>
    <phoneticPr fontId="2"/>
  </si>
  <si>
    <r>
      <t>小</t>
    </r>
    <r>
      <rPr>
        <sz val="12"/>
        <color theme="1"/>
        <rFont val="宋体"/>
        <family val="3"/>
        <charset val="134"/>
        <scheme val="minor"/>
      </rPr>
      <t>计</t>
    </r>
    <phoneticPr fontId="2"/>
  </si>
  <si>
    <r>
      <t>当日小</t>
    </r>
    <r>
      <rPr>
        <sz val="12"/>
        <color theme="1"/>
        <rFont val="宋体"/>
        <family val="3"/>
        <charset val="134"/>
        <scheme val="minor"/>
      </rPr>
      <t>计</t>
    </r>
    <phoneticPr fontId="2"/>
  </si>
  <si>
    <r>
      <rPr>
        <sz val="12"/>
        <color theme="1"/>
        <rFont val="宋体"/>
        <family val="3"/>
        <charset val="134"/>
        <scheme val="minor"/>
      </rPr>
      <t>备</t>
    </r>
    <r>
      <rPr>
        <sz val="12"/>
        <color theme="1"/>
        <rFont val="宋体"/>
        <family val="3"/>
        <charset val="128"/>
        <scheme val="minor"/>
      </rPr>
      <t>注</t>
    </r>
    <phoneticPr fontId="2"/>
  </si>
  <si>
    <r>
      <rPr>
        <sz val="12"/>
        <color theme="1"/>
        <rFont val="宋体"/>
        <family val="3"/>
        <charset val="134"/>
        <scheme val="minor"/>
      </rPr>
      <t>单间</t>
    </r>
    <phoneticPr fontId="2"/>
  </si>
  <si>
    <r>
      <rPr>
        <sz val="12"/>
        <color theme="1"/>
        <rFont val="宋体"/>
        <family val="3"/>
        <charset val="134"/>
        <scheme val="minor"/>
      </rPr>
      <t>张维</t>
    </r>
    <r>
      <rPr>
        <sz val="12"/>
        <color theme="1"/>
        <rFont val="宋体"/>
        <family val="3"/>
        <charset val="128"/>
        <scheme val="minor"/>
      </rPr>
      <t>，高原，</t>
    </r>
    <r>
      <rPr>
        <sz val="12"/>
        <color theme="1"/>
        <rFont val="宋体"/>
        <family val="3"/>
        <charset val="134"/>
        <scheme val="minor"/>
      </rPr>
      <t>陈</t>
    </r>
    <r>
      <rPr>
        <sz val="12"/>
        <color theme="1"/>
        <rFont val="宋体"/>
        <family val="3"/>
        <charset val="128"/>
        <scheme val="minor"/>
      </rPr>
      <t>升磊，高</t>
    </r>
    <r>
      <rPr>
        <sz val="12"/>
        <color theme="1"/>
        <rFont val="宋体"/>
        <family val="3"/>
        <charset val="134"/>
        <scheme val="minor"/>
      </rPr>
      <t>亚</t>
    </r>
    <r>
      <rPr>
        <sz val="12"/>
        <color theme="1"/>
        <rFont val="宋体"/>
        <family val="3"/>
        <charset val="128"/>
        <scheme val="minor"/>
      </rPr>
      <t>琳</t>
    </r>
    <phoneticPr fontId="2"/>
  </si>
  <si>
    <r>
      <rPr>
        <sz val="12"/>
        <color theme="1"/>
        <rFont val="宋体"/>
        <family val="3"/>
        <charset val="134"/>
        <scheme val="minor"/>
      </rPr>
      <t>标间</t>
    </r>
    <phoneticPr fontId="2"/>
  </si>
  <si>
    <r>
      <t>仲</t>
    </r>
    <r>
      <rPr>
        <sz val="12"/>
        <color theme="1"/>
        <rFont val="宋体"/>
        <family val="3"/>
        <charset val="134"/>
        <scheme val="minor"/>
      </rPr>
      <t>岚</t>
    </r>
    <r>
      <rPr>
        <sz val="12"/>
        <color theme="1"/>
        <rFont val="宋体"/>
        <family val="3"/>
        <charset val="128"/>
        <scheme val="minor"/>
      </rPr>
      <t>/王倩</t>
    </r>
    <phoneticPr fontId="2"/>
  </si>
  <si>
    <r>
      <rPr>
        <sz val="12"/>
        <color theme="1"/>
        <rFont val="宋体"/>
        <family val="3"/>
        <charset val="134"/>
        <scheme val="minor"/>
      </rPr>
      <t>张维</t>
    </r>
    <r>
      <rPr>
        <sz val="12"/>
        <color theme="1"/>
        <rFont val="宋体"/>
        <family val="3"/>
        <charset val="128"/>
        <scheme val="minor"/>
      </rPr>
      <t>，高原，</t>
    </r>
    <r>
      <rPr>
        <sz val="12"/>
        <color theme="1"/>
        <rFont val="宋体"/>
        <family val="3"/>
        <charset val="134"/>
        <scheme val="minor"/>
      </rPr>
      <t>陈</t>
    </r>
    <r>
      <rPr>
        <sz val="12"/>
        <color theme="1"/>
        <rFont val="宋体"/>
        <family val="3"/>
        <charset val="128"/>
        <scheme val="minor"/>
      </rPr>
      <t>升磊，</t>
    </r>
    <phoneticPr fontId="2"/>
  </si>
  <si>
    <r>
      <t>仲</t>
    </r>
    <r>
      <rPr>
        <sz val="12"/>
        <color theme="1"/>
        <rFont val="宋体"/>
        <family val="3"/>
        <charset val="134"/>
        <scheme val="minor"/>
      </rPr>
      <t>岚</t>
    </r>
    <r>
      <rPr>
        <sz val="12"/>
        <color theme="1"/>
        <rFont val="宋体"/>
        <family val="3"/>
        <charset val="128"/>
        <scheme val="minor"/>
      </rPr>
      <t>X2，</t>
    </r>
    <r>
      <rPr>
        <sz val="12"/>
        <color theme="1"/>
        <rFont val="宋体"/>
        <family val="3"/>
        <charset val="134"/>
        <scheme val="minor"/>
      </rPr>
      <t>郑</t>
    </r>
    <r>
      <rPr>
        <sz val="12"/>
        <color theme="1"/>
        <rFont val="宋体"/>
        <family val="3"/>
        <charset val="128"/>
        <scheme val="minor"/>
      </rPr>
      <t>辰X2,周仁任X2,任宏迪X2,王鑫X2,成可心X2，</t>
    </r>
    <r>
      <rPr>
        <sz val="12"/>
        <color theme="1"/>
        <rFont val="宋体"/>
        <family val="3"/>
        <charset val="134"/>
        <scheme val="minor"/>
      </rPr>
      <t>马</t>
    </r>
    <r>
      <rPr>
        <sz val="12"/>
        <color theme="1"/>
        <rFont val="宋体"/>
        <family val="3"/>
        <charset val="128"/>
        <scheme val="minor"/>
      </rPr>
      <t>可X2,</t>
    </r>
    <r>
      <rPr>
        <sz val="12"/>
        <color theme="1"/>
        <rFont val="宋体"/>
        <family val="3"/>
        <charset val="134"/>
        <scheme val="minor"/>
      </rPr>
      <t>齐</t>
    </r>
    <r>
      <rPr>
        <sz val="12"/>
        <color theme="1"/>
        <rFont val="宋体"/>
        <family val="3"/>
        <charset val="128"/>
        <scheme val="minor"/>
      </rPr>
      <t>磊X2</t>
    </r>
    <phoneticPr fontId="2"/>
  </si>
  <si>
    <r>
      <t>高原，</t>
    </r>
    <r>
      <rPr>
        <sz val="12"/>
        <color theme="1"/>
        <rFont val="宋体"/>
        <family val="3"/>
        <charset val="134"/>
        <scheme val="minor"/>
      </rPr>
      <t>陈</t>
    </r>
    <r>
      <rPr>
        <sz val="12"/>
        <color theme="1"/>
        <rFont val="宋体"/>
        <family val="3"/>
        <charset val="128"/>
        <scheme val="minor"/>
      </rPr>
      <t>升磊，</t>
    </r>
    <phoneticPr fontId="2"/>
  </si>
  <si>
    <r>
      <rPr>
        <sz val="12"/>
        <color theme="1"/>
        <rFont val="宋体"/>
        <family val="3"/>
        <charset val="134"/>
        <scheme val="minor"/>
      </rPr>
      <t>郑</t>
    </r>
    <r>
      <rPr>
        <sz val="12"/>
        <color theme="1"/>
        <rFont val="宋体"/>
        <family val="3"/>
        <charset val="128"/>
        <scheme val="minor"/>
      </rPr>
      <t>辰X2,周仁任X2,任宏迪X2,王鑫X2,成可心X2，</t>
    </r>
    <r>
      <rPr>
        <sz val="12"/>
        <color theme="1"/>
        <rFont val="宋体"/>
        <family val="3"/>
        <charset val="134"/>
        <scheme val="minor"/>
      </rPr>
      <t>马</t>
    </r>
    <r>
      <rPr>
        <sz val="12"/>
        <color theme="1"/>
        <rFont val="宋体"/>
        <family val="3"/>
        <charset val="128"/>
        <scheme val="minor"/>
      </rPr>
      <t>可X2,</t>
    </r>
    <r>
      <rPr>
        <sz val="12"/>
        <color theme="1"/>
        <rFont val="宋体"/>
        <family val="3"/>
        <charset val="134"/>
        <scheme val="minor"/>
      </rPr>
      <t>齐</t>
    </r>
    <r>
      <rPr>
        <sz val="12"/>
        <color theme="1"/>
        <rFont val="宋体"/>
        <family val="3"/>
        <charset val="128"/>
        <scheme val="minor"/>
      </rPr>
      <t>磊X2</t>
    </r>
    <phoneticPr fontId="2"/>
  </si>
  <si>
    <t>电源施工</t>
    <phoneticPr fontId="2"/>
  </si>
  <si>
    <t>网络线工事</t>
    <phoneticPr fontId="2"/>
  </si>
  <si>
    <t>网络费用</t>
    <phoneticPr fontId="2"/>
  </si>
  <si>
    <t>8：00-12：00</t>
    <phoneticPr fontId="2"/>
  </si>
  <si>
    <t>24小时</t>
    <phoneticPr fontId="2"/>
  </si>
  <si>
    <t>24小时</t>
    <phoneticPr fontId="2"/>
  </si>
  <si>
    <t>8：00-22：00</t>
    <phoneticPr fontId="2"/>
  </si>
  <si>
    <t>工作间明细</t>
    <phoneticPr fontId="2"/>
  </si>
  <si>
    <t>15：30-18：30</t>
    <phoneticPr fontId="2"/>
  </si>
  <si>
    <t>新高轮王子黄玉（陌陌工作间）</t>
    <phoneticPr fontId="2"/>
  </si>
  <si>
    <t>台场希尔顿 SUNSET TERACE（探探工作间）</t>
    <phoneticPr fontId="2"/>
  </si>
  <si>
    <t>幕张新大谷 寿（陌陌影业孙梦）</t>
    <phoneticPr fontId="2"/>
  </si>
  <si>
    <r>
      <t>希</t>
    </r>
    <r>
      <rPr>
        <sz val="20"/>
        <color theme="1"/>
        <rFont val="宋体"/>
        <family val="3"/>
        <charset val="134"/>
        <scheme val="minor"/>
      </rPr>
      <t>尔顿</t>
    </r>
    <r>
      <rPr>
        <sz val="20"/>
        <color theme="1"/>
        <rFont val="宋体"/>
        <family val="3"/>
        <charset val="128"/>
        <scheme val="minor"/>
      </rPr>
      <t xml:space="preserve"> 9月9日到达B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</si>
  <si>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r>
      <t>1224-李育</t>
    </r>
    <r>
      <rPr>
        <sz val="14"/>
        <color theme="1"/>
        <rFont val="宋体"/>
        <family val="3"/>
        <charset val="134"/>
        <scheme val="minor"/>
      </rPr>
      <t>炜</t>
    </r>
    <phoneticPr fontId="2"/>
  </si>
  <si>
    <t>四人间</t>
    <phoneticPr fontId="2"/>
  </si>
  <si>
    <r>
      <t>希</t>
    </r>
    <r>
      <rPr>
        <sz val="20"/>
        <color theme="1"/>
        <rFont val="宋体"/>
        <family val="3"/>
        <charset val="134"/>
        <scheme val="minor"/>
      </rPr>
      <t>尔顿</t>
    </r>
    <r>
      <rPr>
        <sz val="20"/>
        <color theme="1"/>
        <rFont val="宋体"/>
        <family val="3"/>
        <charset val="128"/>
        <scheme val="minor"/>
      </rPr>
      <t xml:space="preserve"> 9月10日到达C</t>
    </r>
    <r>
      <rPr>
        <sz val="20"/>
        <color theme="1"/>
        <rFont val="宋体"/>
        <family val="3"/>
        <charset val="134"/>
        <scheme val="minor"/>
      </rPr>
      <t>团</t>
    </r>
    <phoneticPr fontId="2"/>
  </si>
  <si>
    <t>4名利用不含早</t>
    <phoneticPr fontId="2"/>
  </si>
  <si>
    <t>2名利用不含早</t>
    <phoneticPr fontId="2"/>
  </si>
  <si>
    <r>
      <t>1224-李育</t>
    </r>
    <r>
      <rPr>
        <sz val="14"/>
        <color theme="1"/>
        <rFont val="宋体"/>
        <family val="3"/>
        <charset val="134"/>
        <scheme val="minor"/>
      </rPr>
      <t>炜，</t>
    </r>
    <r>
      <rPr>
        <sz val="14"/>
        <color theme="1"/>
        <rFont val="宋体"/>
        <family val="3"/>
        <charset val="128"/>
        <scheme val="minor"/>
      </rPr>
      <t>1146-阳</t>
    </r>
    <r>
      <rPr>
        <sz val="14"/>
        <color theme="1"/>
        <rFont val="宋体"/>
        <family val="3"/>
        <charset val="134"/>
        <scheme val="minor"/>
      </rPr>
      <t>诗琪，</t>
    </r>
    <r>
      <rPr>
        <sz val="14"/>
        <color theme="1"/>
        <rFont val="宋体"/>
        <family val="3"/>
        <charset val="128"/>
        <scheme val="minor"/>
      </rPr>
      <t>1132-王</t>
    </r>
    <r>
      <rPr>
        <sz val="14"/>
        <color theme="1"/>
        <rFont val="宋体"/>
        <family val="3"/>
        <charset val="134"/>
        <scheme val="minor"/>
      </rPr>
      <t>贤君</t>
    </r>
    <phoneticPr fontId="2"/>
  </si>
  <si>
    <r>
      <t>3ROOM</t>
    </r>
    <r>
      <rPr>
        <sz val="14"/>
        <color theme="1"/>
        <rFont val="宋体"/>
        <family val="3"/>
        <charset val="128"/>
        <scheme val="minor"/>
      </rPr>
      <t xml:space="preserve"> A4荀</t>
    </r>
    <r>
      <rPr>
        <sz val="14"/>
        <color theme="1"/>
        <rFont val="宋体"/>
        <family val="3"/>
        <charset val="134"/>
        <scheme val="minor"/>
      </rPr>
      <t>军</t>
    </r>
    <r>
      <rPr>
        <sz val="14"/>
        <color theme="1"/>
        <rFont val="宋体"/>
        <family val="3"/>
        <charset val="128"/>
        <scheme val="minor"/>
      </rPr>
      <t>/B13郝思文，A9曹磊/B2金凡，刘雅鑫/B15</t>
    </r>
    <r>
      <rPr>
        <sz val="14"/>
        <color theme="1"/>
        <rFont val="宋体"/>
        <family val="3"/>
        <charset val="134"/>
        <scheme val="minor"/>
      </rPr>
      <t>陈</t>
    </r>
    <r>
      <rPr>
        <sz val="14"/>
        <color theme="1"/>
        <rFont val="宋体"/>
        <family val="3"/>
        <charset val="128"/>
        <scheme val="minor"/>
      </rPr>
      <t>丹燕</t>
    </r>
    <phoneticPr fontId="2"/>
  </si>
  <si>
    <r>
      <t>1224-李育</t>
    </r>
    <r>
      <rPr>
        <sz val="14"/>
        <color theme="1"/>
        <rFont val="宋体"/>
        <family val="3"/>
        <charset val="134"/>
        <scheme val="minor"/>
      </rPr>
      <t>炜，</t>
    </r>
    <r>
      <rPr>
        <sz val="14"/>
        <color theme="1"/>
        <rFont val="宋体"/>
        <family val="3"/>
        <charset val="128"/>
        <scheme val="minor"/>
      </rPr>
      <t>1146-阳</t>
    </r>
    <r>
      <rPr>
        <sz val="14"/>
        <color theme="1"/>
        <rFont val="宋体"/>
        <family val="3"/>
        <charset val="134"/>
        <scheme val="minor"/>
      </rPr>
      <t>诗琪，</t>
    </r>
    <r>
      <rPr>
        <sz val="14"/>
        <color theme="1"/>
        <rFont val="宋体"/>
        <family val="3"/>
        <charset val="128"/>
        <scheme val="minor"/>
      </rPr>
      <t>1132-王</t>
    </r>
    <r>
      <rPr>
        <sz val="14"/>
        <color theme="1"/>
        <rFont val="宋体"/>
        <family val="3"/>
        <charset val="134"/>
        <scheme val="minor"/>
      </rPr>
      <t>贤君，</t>
    </r>
    <r>
      <rPr>
        <sz val="14"/>
        <color theme="1"/>
        <rFont val="宋体"/>
        <family val="3"/>
        <charset val="128"/>
        <scheme val="minor"/>
      </rPr>
      <t>B30 9/9</t>
    </r>
    <r>
      <rPr>
        <sz val="14"/>
        <color theme="1"/>
        <rFont val="宋体"/>
        <family val="3"/>
        <charset val="134"/>
        <scheme val="minor"/>
      </rPr>
      <t>单住</t>
    </r>
    <r>
      <rPr>
        <sz val="14"/>
        <color theme="1"/>
        <rFont val="宋体"/>
        <family val="3"/>
        <charset val="128"/>
        <scheme val="minor"/>
      </rPr>
      <t>716-</t>
    </r>
    <r>
      <rPr>
        <sz val="14"/>
        <color theme="1"/>
        <rFont val="宋体"/>
        <family val="3"/>
        <charset val="134"/>
        <scheme val="minor"/>
      </rPr>
      <t>阎宏</t>
    </r>
    <phoneticPr fontId="2"/>
  </si>
  <si>
    <r>
      <t>1146-阳</t>
    </r>
    <r>
      <rPr>
        <sz val="14"/>
        <color theme="1"/>
        <rFont val="宋体"/>
        <family val="3"/>
        <charset val="134"/>
        <scheme val="minor"/>
      </rPr>
      <t>诗</t>
    </r>
    <r>
      <rPr>
        <sz val="14"/>
        <color theme="1"/>
        <rFont val="宋体"/>
        <family val="3"/>
        <charset val="134"/>
        <scheme val="minor"/>
      </rPr>
      <t>琪，</t>
    </r>
    <r>
      <rPr>
        <sz val="14"/>
        <color theme="1"/>
        <rFont val="宋体"/>
        <family val="3"/>
        <charset val="128"/>
        <scheme val="minor"/>
      </rPr>
      <t>1132-王</t>
    </r>
    <r>
      <rPr>
        <sz val="14"/>
        <color theme="1"/>
        <rFont val="宋体"/>
        <family val="3"/>
        <charset val="134"/>
        <scheme val="minor"/>
      </rPr>
      <t>贤</t>
    </r>
    <r>
      <rPr>
        <sz val="14"/>
        <color theme="1"/>
        <rFont val="宋体"/>
        <family val="3"/>
        <charset val="134"/>
        <scheme val="minor"/>
      </rPr>
      <t>君</t>
    </r>
    <phoneticPr fontId="2"/>
  </si>
  <si>
    <r>
      <t>C7王小雪+B31</t>
    </r>
    <r>
      <rPr>
        <sz val="14"/>
        <color theme="1"/>
        <rFont val="宋体"/>
        <family val="3"/>
        <charset val="134"/>
        <scheme val="minor"/>
      </rPr>
      <t>陈鹏（延住）</t>
    </r>
    <phoneticPr fontId="39"/>
  </si>
  <si>
    <t>大巴用车情况</t>
    <phoneticPr fontId="2"/>
  </si>
  <si>
    <t>行程</t>
    <phoneticPr fontId="2"/>
  </si>
  <si>
    <t>费用</t>
    <phoneticPr fontId="2"/>
  </si>
  <si>
    <t>台数</t>
    <phoneticPr fontId="2"/>
  </si>
  <si>
    <t>合计</t>
    <phoneticPr fontId="2"/>
  </si>
  <si>
    <t>49座大巴 B28</t>
    <phoneticPr fontId="2"/>
  </si>
  <si>
    <t>49座大巴 A13</t>
    <phoneticPr fontId="2"/>
  </si>
  <si>
    <r>
      <t>品川/台场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</si>
  <si>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t>品川站→王子酒店</t>
    <phoneticPr fontId="2"/>
  </si>
  <si>
    <r>
      <rPr>
        <sz val="14"/>
        <color theme="1"/>
        <rFont val="KaiTi"/>
        <family val="3"/>
      </rPr>
      <t>台场</t>
    </r>
    <r>
      <rPr>
        <sz val="14"/>
        <color theme="1"/>
        <rFont val="ＭＳ Ｐゴシック"/>
        <family val="3"/>
        <charset val="128"/>
      </rPr>
      <t>⇔</t>
    </r>
    <r>
      <rPr>
        <sz val="14"/>
        <color theme="1"/>
        <rFont val="KaiTi"/>
        <family val="3"/>
      </rPr>
      <t>幕张</t>
    </r>
    <phoneticPr fontId="2"/>
  </si>
  <si>
    <r>
      <rPr>
        <sz val="14"/>
        <color theme="1"/>
        <rFont val="KaiTi"/>
        <family val="3"/>
      </rPr>
      <t>成田→幕张→台场</t>
    </r>
    <phoneticPr fontId="2"/>
  </si>
  <si>
    <r>
      <rPr>
        <sz val="14"/>
        <color theme="1"/>
        <rFont val="KaiTi"/>
        <family val="3"/>
      </rPr>
      <t>羽田→台场</t>
    </r>
    <r>
      <rPr>
        <sz val="14"/>
        <color theme="1"/>
        <rFont val="ＭＳ Ｐゴシック"/>
        <family val="3"/>
        <charset val="128"/>
      </rPr>
      <t>⇔</t>
    </r>
    <r>
      <rPr>
        <sz val="14"/>
        <color theme="1"/>
        <rFont val="KaiTi"/>
        <family val="3"/>
      </rPr>
      <t>幕张</t>
    </r>
    <phoneticPr fontId="2"/>
  </si>
  <si>
    <t>客房服务用早餐</t>
    <phoneticPr fontId="2"/>
  </si>
  <si>
    <t>宅急便</t>
    <phoneticPr fontId="2"/>
  </si>
  <si>
    <t>MINI BAR</t>
    <phoneticPr fontId="2"/>
  </si>
  <si>
    <t>157平米2名利用</t>
    <phoneticPr fontId="2"/>
  </si>
  <si>
    <t>洗衣费</t>
    <phoneticPr fontId="2"/>
  </si>
  <si>
    <t>客房服务用晚餐</t>
    <phoneticPr fontId="2"/>
  </si>
  <si>
    <t>第一批 陌陌</t>
    <phoneticPr fontId="2"/>
  </si>
  <si>
    <t>房数</t>
    <phoneticPr fontId="2"/>
  </si>
  <si>
    <t>格兰德王子新高轮酒店 9月8日到达A团</t>
    <phoneticPr fontId="2"/>
  </si>
  <si>
    <t>双床 2人1室</t>
    <phoneticPr fontId="2"/>
  </si>
  <si>
    <t>4人1室</t>
    <phoneticPr fontId="2"/>
  </si>
  <si>
    <t>单间 1人1室</t>
    <phoneticPr fontId="2"/>
  </si>
  <si>
    <t>含</t>
    <phoneticPr fontId="2"/>
  </si>
  <si>
    <t>不含</t>
    <phoneticPr fontId="2"/>
  </si>
  <si>
    <t>拼房标间含早</t>
    <phoneticPr fontId="2"/>
  </si>
  <si>
    <t>拼房标间不含早</t>
    <phoneticPr fontId="2"/>
  </si>
  <si>
    <r>
      <t>3</t>
    </r>
    <r>
      <rPr>
        <sz val="10"/>
        <color theme="1"/>
        <rFont val="SimSun"/>
        <charset val="134"/>
      </rPr>
      <t>220 张宇轩 MINI BAR</t>
    </r>
    <phoneticPr fontId="2"/>
  </si>
  <si>
    <t>红A9-3017 王大中 MINI BAR</t>
    <phoneticPr fontId="2"/>
  </si>
  <si>
    <t>红A13-3051 贾维 MINI BAR</t>
    <phoneticPr fontId="2"/>
  </si>
  <si>
    <t>张宇轩 7位日本料理清水午餐</t>
    <phoneticPr fontId="2"/>
  </si>
  <si>
    <t>X展架处理费</t>
    <phoneticPr fontId="2"/>
  </si>
  <si>
    <t>格兰德王子高轮酒店 9月8日到达A团</t>
    <phoneticPr fontId="2"/>
  </si>
  <si>
    <t>房间数</t>
    <phoneticPr fontId="2"/>
  </si>
  <si>
    <r>
      <t xml:space="preserve">A5-557 </t>
    </r>
    <r>
      <rPr>
        <sz val="14"/>
        <color theme="1"/>
        <rFont val="宋体"/>
        <family val="3"/>
        <charset val="134"/>
        <scheme val="minor"/>
      </rPr>
      <t>张囡</t>
    </r>
    <phoneticPr fontId="2"/>
  </si>
  <si>
    <t>单间 1人1室</t>
    <phoneticPr fontId="2"/>
  </si>
  <si>
    <t>单间 1人1室（备用房）</t>
    <phoneticPr fontId="2"/>
  </si>
  <si>
    <t>双床 2人1室（备用房）</t>
    <phoneticPr fontId="2"/>
  </si>
  <si>
    <t>许劲乔/钱晶晶</t>
    <phoneticPr fontId="2"/>
  </si>
  <si>
    <r>
      <t>3ROOM和B</t>
    </r>
    <r>
      <rPr>
        <sz val="14"/>
        <color theme="1"/>
        <rFont val="宋体"/>
        <family val="3"/>
        <charset val="134"/>
        <scheme val="minor"/>
      </rPr>
      <t>团</t>
    </r>
    <r>
      <rPr>
        <sz val="14"/>
        <color theme="1"/>
        <rFont val="宋体"/>
        <family val="3"/>
        <charset val="134"/>
        <scheme val="minor"/>
      </rPr>
      <t>拼９</t>
    </r>
    <r>
      <rPr>
        <sz val="14"/>
        <color theme="1"/>
        <rFont val="宋体"/>
        <family val="3"/>
        <charset val="128"/>
        <scheme val="minor"/>
      </rPr>
      <t>/８</t>
    </r>
    <r>
      <rPr>
        <sz val="14"/>
        <color theme="1"/>
        <rFont val="宋体"/>
        <family val="3"/>
        <charset val="134"/>
        <scheme val="minor"/>
      </rPr>
      <t>单</t>
    </r>
    <r>
      <rPr>
        <sz val="14"/>
        <color theme="1"/>
        <rFont val="宋体"/>
        <family val="3"/>
        <charset val="134"/>
        <scheme val="minor"/>
      </rPr>
      <t>住</t>
    </r>
    <r>
      <rPr>
        <sz val="14"/>
        <color theme="1"/>
        <rFont val="宋体"/>
        <family val="3"/>
        <charset val="128"/>
        <scheme val="minor"/>
      </rPr>
      <t xml:space="preserve"> A4荀</t>
    </r>
    <r>
      <rPr>
        <sz val="14"/>
        <color theme="1"/>
        <rFont val="宋体"/>
        <family val="3"/>
        <charset val="134"/>
        <scheme val="minor"/>
      </rPr>
      <t>军</t>
    </r>
    <r>
      <rPr>
        <sz val="14"/>
        <color theme="1"/>
        <rFont val="宋体"/>
        <family val="3"/>
        <charset val="128"/>
        <scheme val="minor"/>
      </rPr>
      <t>/B13郝思文，A9曹磊/B2金凡，刘雅鑫/B15</t>
    </r>
    <r>
      <rPr>
        <sz val="14"/>
        <color theme="1"/>
        <rFont val="宋体"/>
        <family val="3"/>
        <charset val="134"/>
        <scheme val="minor"/>
      </rPr>
      <t>陈</t>
    </r>
    <r>
      <rPr>
        <sz val="14"/>
        <color theme="1"/>
        <rFont val="宋体"/>
        <family val="3"/>
        <charset val="128"/>
        <scheme val="minor"/>
      </rPr>
      <t>丹燕</t>
    </r>
    <phoneticPr fontId="2"/>
  </si>
  <si>
    <t>张维，张宇轩，高原，刘雅鑫，高亚琳</t>
    <phoneticPr fontId="2"/>
  </si>
  <si>
    <r>
      <t>AB拼房</t>
    </r>
    <r>
      <rPr>
        <sz val="14"/>
        <color theme="1"/>
        <rFont val="宋体"/>
        <family val="3"/>
        <charset val="134"/>
        <scheme val="minor"/>
      </rPr>
      <t>间</t>
    </r>
    <phoneticPr fontId="2"/>
  </si>
  <si>
    <t>标间</t>
    <phoneticPr fontId="2"/>
  </si>
  <si>
    <r>
      <t>3ROOM</t>
    </r>
    <r>
      <rPr>
        <sz val="14"/>
        <color theme="1"/>
        <rFont val="宋体"/>
        <family val="3"/>
        <charset val="128"/>
        <scheme val="minor"/>
      </rPr>
      <t xml:space="preserve"> A4荀</t>
    </r>
    <r>
      <rPr>
        <sz val="14"/>
        <color theme="1"/>
        <rFont val="宋体"/>
        <family val="3"/>
        <charset val="134"/>
        <scheme val="minor"/>
      </rPr>
      <t>军</t>
    </r>
    <r>
      <rPr>
        <sz val="14"/>
        <color theme="1"/>
        <rFont val="宋体"/>
        <family val="3"/>
        <charset val="128"/>
        <scheme val="minor"/>
      </rPr>
      <t>/B13郝思文，A9曹磊/B2金凡</t>
    </r>
    <phoneticPr fontId="2"/>
  </si>
  <si>
    <r>
      <t>2653刘雅鑫/B15</t>
    </r>
    <r>
      <rPr>
        <sz val="14"/>
        <color theme="1"/>
        <rFont val="宋体"/>
        <family val="3"/>
        <charset val="134"/>
        <scheme val="minor"/>
      </rPr>
      <t>陈</t>
    </r>
    <r>
      <rPr>
        <sz val="14"/>
        <color theme="1"/>
        <rFont val="宋体"/>
        <family val="3"/>
        <charset val="128"/>
        <scheme val="minor"/>
      </rPr>
      <t>丹燕</t>
    </r>
    <phoneticPr fontId="2"/>
  </si>
  <si>
    <t>2653刘雅鑫</t>
    <phoneticPr fontId="2"/>
  </si>
  <si>
    <r>
      <rPr>
        <sz val="14"/>
        <color theme="1"/>
        <rFont val="宋体"/>
        <family val="3"/>
        <charset val="134"/>
        <scheme val="minor"/>
      </rPr>
      <t>单间</t>
    </r>
    <r>
      <rPr>
        <sz val="14"/>
        <color theme="1"/>
        <rFont val="宋体"/>
        <family val="3"/>
        <charset val="128"/>
        <scheme val="minor"/>
      </rPr>
      <t>（</t>
    </r>
    <r>
      <rPr>
        <sz val="14"/>
        <color theme="1"/>
        <rFont val="宋体"/>
        <family val="3"/>
        <charset val="134"/>
        <scheme val="minor"/>
      </rPr>
      <t>备</t>
    </r>
    <r>
      <rPr>
        <sz val="14"/>
        <color theme="1"/>
        <rFont val="宋体"/>
        <family val="3"/>
        <charset val="128"/>
        <scheme val="minor"/>
      </rPr>
      <t>用房）</t>
    </r>
    <phoneticPr fontId="2"/>
  </si>
  <si>
    <t>樱花塔王子酒店 9月8日到达A团</t>
    <phoneticPr fontId="2"/>
  </si>
  <si>
    <t>双床 2人1室</t>
    <phoneticPr fontId="2"/>
  </si>
  <si>
    <t>不含</t>
    <phoneticPr fontId="2"/>
  </si>
  <si>
    <r>
      <t>格兰德王子新高轮酒店 9月9</t>
    </r>
    <r>
      <rPr>
        <sz val="10"/>
        <color theme="1"/>
        <rFont val="SimSun"/>
        <charset val="134"/>
      </rPr>
      <t>日到达</t>
    </r>
    <r>
      <rPr>
        <sz val="10"/>
        <color theme="1"/>
        <rFont val="SimSun"/>
        <charset val="134"/>
      </rPr>
      <t>B</t>
    </r>
    <r>
      <rPr>
        <sz val="10"/>
        <color theme="1"/>
        <rFont val="SimSun"/>
        <charset val="134"/>
      </rPr>
      <t>团</t>
    </r>
    <phoneticPr fontId="2"/>
  </si>
  <si>
    <t>不含早减1080/人 （16-1人，B20-1人）</t>
    <phoneticPr fontId="2"/>
  </si>
  <si>
    <t>3470-张莹 客房服务用餐</t>
    <phoneticPr fontId="2"/>
  </si>
  <si>
    <t>红B10 杨帆 MINI BAR</t>
    <phoneticPr fontId="2"/>
  </si>
  <si>
    <t>红B7 邱雷 MINI BAR</t>
    <phoneticPr fontId="2"/>
  </si>
  <si>
    <t>红B23刘亚平 MINI BAR</t>
    <phoneticPr fontId="2"/>
  </si>
  <si>
    <r>
      <t>格兰德王子高轮酒店 9月9</t>
    </r>
    <r>
      <rPr>
        <sz val="10"/>
        <color theme="1"/>
        <rFont val="SimSun"/>
        <charset val="134"/>
      </rPr>
      <t>日到达</t>
    </r>
    <r>
      <rPr>
        <sz val="10"/>
        <color theme="1"/>
        <rFont val="SimSun"/>
        <charset val="134"/>
      </rPr>
      <t>B</t>
    </r>
    <r>
      <rPr>
        <sz val="10"/>
        <color theme="1"/>
        <rFont val="SimSun"/>
        <charset val="134"/>
      </rPr>
      <t>团</t>
    </r>
    <phoneticPr fontId="2"/>
  </si>
  <si>
    <r>
      <t>樱花塔王子酒店 9月9</t>
    </r>
    <r>
      <rPr>
        <sz val="10"/>
        <color theme="1"/>
        <rFont val="SimSun"/>
        <charset val="134"/>
      </rPr>
      <t>日到达</t>
    </r>
    <r>
      <rPr>
        <sz val="10"/>
        <color theme="1"/>
        <rFont val="SimSun"/>
        <charset val="134"/>
      </rPr>
      <t>B</t>
    </r>
    <r>
      <rPr>
        <sz val="10"/>
        <color theme="1"/>
        <rFont val="SimSun"/>
        <charset val="134"/>
      </rPr>
      <t>团</t>
    </r>
    <phoneticPr fontId="2"/>
  </si>
  <si>
    <t>双床 2人1室（备用房）</t>
    <phoneticPr fontId="2"/>
  </si>
  <si>
    <t>双床 1人1室（备用房）</t>
    <phoneticPr fontId="2"/>
  </si>
  <si>
    <t>备用房</t>
    <phoneticPr fontId="2"/>
  </si>
  <si>
    <r>
      <t>台场希尔顿酒店 9月9</t>
    </r>
    <r>
      <rPr>
        <sz val="10"/>
        <color theme="1"/>
        <rFont val="SimSun"/>
        <charset val="134"/>
      </rPr>
      <t>日到达</t>
    </r>
    <r>
      <rPr>
        <sz val="10"/>
        <color theme="1"/>
        <rFont val="SimSun"/>
        <charset val="134"/>
      </rPr>
      <t>B</t>
    </r>
    <r>
      <rPr>
        <sz val="10"/>
        <color theme="1"/>
        <rFont val="SimSun"/>
        <charset val="134"/>
      </rPr>
      <t>团</t>
    </r>
    <phoneticPr fontId="2"/>
  </si>
  <si>
    <t>4人1室</t>
    <phoneticPr fontId="2"/>
  </si>
  <si>
    <r>
      <t>台场希尔顿酒店 9月10</t>
    </r>
    <r>
      <rPr>
        <sz val="10"/>
        <color theme="1"/>
        <rFont val="SimSun"/>
        <charset val="134"/>
      </rPr>
      <t>日到达</t>
    </r>
    <r>
      <rPr>
        <sz val="10"/>
        <color theme="1"/>
        <rFont val="SimSun"/>
        <charset val="134"/>
      </rPr>
      <t>C</t>
    </r>
    <r>
      <rPr>
        <sz val="10"/>
        <color theme="1"/>
        <rFont val="SimSun"/>
        <charset val="134"/>
      </rPr>
      <t>团</t>
    </r>
    <phoneticPr fontId="2"/>
  </si>
  <si>
    <t>品川王子酒店  康辉工作人员用</t>
    <phoneticPr fontId="2"/>
  </si>
  <si>
    <t>日期</t>
    <phoneticPr fontId="2"/>
  </si>
  <si>
    <t>大巴用车情况</t>
    <phoneticPr fontId="2"/>
  </si>
  <si>
    <t>单价</t>
    <phoneticPr fontId="2"/>
  </si>
  <si>
    <t>羽田→品川（49座）</t>
    <phoneticPr fontId="2"/>
  </si>
  <si>
    <r>
      <rPr>
        <sz val="14"/>
        <color theme="1"/>
        <rFont val="KaiTi"/>
        <family val="3"/>
      </rPr>
      <t>品川</t>
    </r>
    <r>
      <rPr>
        <sz val="14"/>
        <color theme="1"/>
        <rFont val="ＭＳ Ｐゴシック"/>
        <family val="3"/>
        <charset val="128"/>
      </rPr>
      <t>⇔</t>
    </r>
    <r>
      <rPr>
        <sz val="14"/>
        <color theme="1"/>
        <rFont val="KaiTi"/>
        <family val="3"/>
      </rPr>
      <t>幕张</t>
    </r>
    <phoneticPr fontId="2"/>
  </si>
  <si>
    <r>
      <t>品川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</si>
  <si>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r>
      <rPr>
        <sz val="10"/>
        <color theme="1"/>
        <rFont val="ＭＳ Ｐゴシック"/>
        <family val="3"/>
        <charset val="128"/>
      </rPr>
      <t>台</t>
    </r>
    <r>
      <rPr>
        <sz val="10"/>
        <color theme="1"/>
        <rFont val="SimSun"/>
        <charset val="134"/>
      </rPr>
      <t>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</si>
  <si>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r>
      <t>羽田→台场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</si>
  <si>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t>成田→幕张→台场</t>
    <phoneticPr fontId="2"/>
  </si>
  <si>
    <t>品川→成田</t>
    <phoneticPr fontId="2"/>
  </si>
  <si>
    <t>羽田→台场</t>
    <phoneticPr fontId="2"/>
  </si>
  <si>
    <t>品川→成田（49座）</t>
    <phoneticPr fontId="2"/>
  </si>
  <si>
    <t>品川→羽田（49座）</t>
    <phoneticPr fontId="2"/>
  </si>
  <si>
    <t>幕张新大谷酒店会议室</t>
    <phoneticPr fontId="2"/>
  </si>
  <si>
    <r>
      <t>1</t>
    </r>
    <r>
      <rPr>
        <sz val="10"/>
        <color theme="1"/>
        <rFont val="SimSun"/>
        <charset val="134"/>
      </rPr>
      <t xml:space="preserve">5：30-18：30 </t>
    </r>
    <phoneticPr fontId="2"/>
  </si>
  <si>
    <r>
      <t>当天取消1</t>
    </r>
    <r>
      <rPr>
        <sz val="10"/>
        <color theme="1"/>
        <rFont val="SimSun"/>
        <charset val="134"/>
      </rPr>
      <t>00%取消费用</t>
    </r>
    <phoneticPr fontId="2"/>
  </si>
  <si>
    <t>陌陌影业孙梦</t>
    <phoneticPr fontId="2"/>
  </si>
  <si>
    <t>陌陌工作间</t>
    <phoneticPr fontId="2"/>
  </si>
  <si>
    <t>探探工作间</t>
    <phoneticPr fontId="2"/>
  </si>
  <si>
    <t>乐队费用</t>
    <phoneticPr fontId="2"/>
  </si>
  <si>
    <t>新大阪-品川</t>
    <phoneticPr fontId="2"/>
  </si>
  <si>
    <t>品川-新大阪</t>
    <phoneticPr fontId="2"/>
  </si>
  <si>
    <t>X</t>
    <phoneticPr fontId="2"/>
  </si>
  <si>
    <t>=</t>
    <phoneticPr fontId="2"/>
  </si>
  <si>
    <t>手续费</t>
    <phoneticPr fontId="2"/>
  </si>
  <si>
    <t>小计</t>
    <phoneticPr fontId="2"/>
  </si>
  <si>
    <r>
      <t>活动费 以8月23日的报价为准 VER.</t>
    </r>
    <r>
      <rPr>
        <sz val="10"/>
        <color theme="1"/>
        <rFont val="SimSun"/>
        <charset val="134"/>
      </rPr>
      <t>6</t>
    </r>
    <phoneticPr fontId="2"/>
  </si>
  <si>
    <t>活动+杂费+工作间</t>
    <phoneticPr fontId="2"/>
  </si>
  <si>
    <t>宴会用餐费用</t>
    <phoneticPr fontId="2"/>
  </si>
  <si>
    <t>幕张活动</t>
    <phoneticPr fontId="2"/>
  </si>
  <si>
    <t>司机餐费</t>
    <phoneticPr fontId="2"/>
  </si>
  <si>
    <t>20：00-26：40加班</t>
    <phoneticPr fontId="2"/>
  </si>
  <si>
    <t>小计</t>
  </si>
  <si>
    <t>东京用车费用（井手口，林福栋，全雷）</t>
    <phoneticPr fontId="2"/>
  </si>
  <si>
    <t>20：00-25：00加班</t>
    <phoneticPr fontId="2"/>
  </si>
  <si>
    <t>20：00-26：30加班</t>
    <phoneticPr fontId="2"/>
  </si>
  <si>
    <t>20：00-22：00加班</t>
    <phoneticPr fontId="2"/>
  </si>
  <si>
    <t>20：00-21：00加班</t>
    <phoneticPr fontId="2"/>
  </si>
  <si>
    <t>20：00-23：30加班</t>
    <phoneticPr fontId="2"/>
  </si>
  <si>
    <t>20：00-22：30加班</t>
    <phoneticPr fontId="2"/>
  </si>
  <si>
    <t>打印机</t>
    <phoneticPr fontId="2"/>
  </si>
  <si>
    <r>
      <t>U</t>
    </r>
    <r>
      <rPr>
        <sz val="10"/>
        <color theme="1"/>
        <rFont val="SimSun"/>
        <charset val="134"/>
      </rPr>
      <t>SB线</t>
    </r>
    <phoneticPr fontId="2"/>
  </si>
  <si>
    <t>办公用品</t>
    <phoneticPr fontId="2"/>
  </si>
  <si>
    <t>垫付费用</t>
    <phoneticPr fontId="2"/>
  </si>
  <si>
    <t>垫付费用明细</t>
    <phoneticPr fontId="2"/>
  </si>
  <si>
    <t>20：00-27：00加班</t>
    <phoneticPr fontId="2"/>
  </si>
  <si>
    <t>20：00-23：30加班</t>
    <phoneticPr fontId="2"/>
  </si>
  <si>
    <t>20：00-21：30加班</t>
    <phoneticPr fontId="2"/>
  </si>
  <si>
    <t>20：00-21：00加班</t>
    <phoneticPr fontId="2"/>
  </si>
  <si>
    <t>20：00-22：00加班</t>
    <phoneticPr fontId="2"/>
  </si>
  <si>
    <t>20：00-22：30加班</t>
    <phoneticPr fontId="2"/>
  </si>
  <si>
    <t>20：00-24：00加班</t>
    <phoneticPr fontId="2"/>
  </si>
  <si>
    <t>司机餐费</t>
    <phoneticPr fontId="2"/>
  </si>
  <si>
    <t>用车费用（马嘉琦）</t>
    <phoneticPr fontId="2"/>
  </si>
  <si>
    <t>用车费用（高玲）</t>
    <phoneticPr fontId="2"/>
  </si>
  <si>
    <t>20：00-23：00加班</t>
    <phoneticPr fontId="2"/>
  </si>
  <si>
    <t>用车费用（肖志刚）</t>
    <phoneticPr fontId="2"/>
  </si>
  <si>
    <t>20：00-23：00加班</t>
    <phoneticPr fontId="2"/>
  </si>
  <si>
    <t>20：00-24：30加班</t>
    <phoneticPr fontId="2"/>
  </si>
  <si>
    <t>5：00-9：00加班
20：00-23：00加班</t>
    <phoneticPr fontId="2"/>
  </si>
  <si>
    <t>用车费用（菊池雅俊）</t>
    <phoneticPr fontId="2"/>
  </si>
  <si>
    <t>20：00-26：00加班</t>
    <phoneticPr fontId="2"/>
  </si>
  <si>
    <t>20：00-25：00加班</t>
    <phoneticPr fontId="2"/>
  </si>
  <si>
    <t>用车费用（李翔）</t>
    <phoneticPr fontId="2"/>
  </si>
  <si>
    <t>用车费用（李雯）</t>
    <phoneticPr fontId="2"/>
  </si>
  <si>
    <t>新高轮王子VIP用车①(董帅）</t>
    <phoneticPr fontId="2"/>
  </si>
  <si>
    <t>20：00-24：30加班</t>
    <phoneticPr fontId="2"/>
  </si>
  <si>
    <t>20：00-23：30加班</t>
    <phoneticPr fontId="2"/>
  </si>
  <si>
    <t>20：00-27：00加班</t>
    <phoneticPr fontId="2"/>
  </si>
  <si>
    <t>司机餐费</t>
    <phoneticPr fontId="2"/>
  </si>
  <si>
    <t>新高轮王子VIP用车②（赵勇）</t>
    <phoneticPr fontId="2"/>
  </si>
  <si>
    <t>20：00-23：00加班</t>
    <phoneticPr fontId="2"/>
  </si>
  <si>
    <t>新高轮王子VIP用车③（陈卓）</t>
    <phoneticPr fontId="2"/>
  </si>
  <si>
    <t>10：30-15：30</t>
    <phoneticPr fontId="2"/>
  </si>
  <si>
    <t>16：30-26：30</t>
    <phoneticPr fontId="2"/>
  </si>
  <si>
    <t>MU9816羽田送机</t>
    <phoneticPr fontId="2"/>
  </si>
  <si>
    <t>CA168 羽田送机</t>
    <phoneticPr fontId="2"/>
  </si>
  <si>
    <t>临时追加刘睿用车费用</t>
    <phoneticPr fontId="2"/>
  </si>
  <si>
    <t>加班时间</t>
    <phoneticPr fontId="2"/>
  </si>
  <si>
    <t>垫付费用明细</t>
  </si>
  <si>
    <t>雨伞</t>
    <phoneticPr fontId="2"/>
  </si>
  <si>
    <t>水（6人X3天）</t>
    <phoneticPr fontId="2"/>
  </si>
  <si>
    <t>充电宝/充电线</t>
  </si>
  <si>
    <t>充电宝/充电线</t>
    <phoneticPr fontId="2"/>
  </si>
  <si>
    <t>V2 TOKYO 俱乐部</t>
    <phoneticPr fontId="2"/>
  </si>
  <si>
    <t>水（3人X4天）</t>
    <phoneticPr fontId="2"/>
  </si>
  <si>
    <t>水（3人X1天）</t>
    <phoneticPr fontId="2"/>
  </si>
  <si>
    <t>水（4人X4天）</t>
    <phoneticPr fontId="2"/>
  </si>
  <si>
    <t>加班时间</t>
    <phoneticPr fontId="2"/>
  </si>
  <si>
    <t>垫付费用明细</t>
    <phoneticPr fontId="2"/>
  </si>
  <si>
    <t>充电宝/充电线</t>
    <phoneticPr fontId="2"/>
  </si>
  <si>
    <t>电池</t>
    <phoneticPr fontId="2"/>
  </si>
  <si>
    <t>水（1人X9天）</t>
  </si>
  <si>
    <t>加班时间</t>
    <phoneticPr fontId="2"/>
  </si>
  <si>
    <t>充电宝/充电线/便利店</t>
    <phoneticPr fontId="2"/>
  </si>
  <si>
    <t>便利店</t>
    <phoneticPr fontId="2"/>
  </si>
  <si>
    <t>水（2人X4天+1人X2天）</t>
    <phoneticPr fontId="2"/>
  </si>
  <si>
    <t>充电宝/充电线</t>
    <phoneticPr fontId="2"/>
  </si>
  <si>
    <t>水（1人X6天）</t>
    <phoneticPr fontId="2"/>
  </si>
  <si>
    <t>出东京观光</t>
    <phoneticPr fontId="2"/>
  </si>
  <si>
    <t>9：00-10：00加班
20：00-23：00加班</t>
    <phoneticPr fontId="2"/>
  </si>
  <si>
    <t>9：00-10：00加班
20：00-21：00加班</t>
    <phoneticPr fontId="2"/>
  </si>
  <si>
    <t>垫付费用明细</t>
    <phoneticPr fontId="2"/>
  </si>
  <si>
    <t>药妆店</t>
    <phoneticPr fontId="2"/>
  </si>
  <si>
    <t>水（2人X6天）</t>
    <phoneticPr fontId="2"/>
  </si>
  <si>
    <t>加班时间</t>
    <phoneticPr fontId="2"/>
  </si>
  <si>
    <t>水（2人X4天）</t>
  </si>
  <si>
    <t>水（2人X4天）</t>
    <phoneticPr fontId="2"/>
  </si>
  <si>
    <t>出东京观光
20：00-21：30加班</t>
    <phoneticPr fontId="2"/>
  </si>
  <si>
    <t>2天前取消费50%</t>
    <phoneticPr fontId="2"/>
  </si>
  <si>
    <t>20：00-22：00加班</t>
    <phoneticPr fontId="2"/>
  </si>
  <si>
    <t>垫付费用明细</t>
    <phoneticPr fontId="2"/>
  </si>
  <si>
    <t>水</t>
    <phoneticPr fontId="2"/>
  </si>
  <si>
    <t>充电宝</t>
    <phoneticPr fontId="2"/>
  </si>
  <si>
    <t>20：00-22：00加班</t>
    <phoneticPr fontId="2"/>
  </si>
  <si>
    <t>20：00-22：30加班</t>
    <phoneticPr fontId="2"/>
  </si>
  <si>
    <t>出东京观光，游船，入馆料</t>
    <phoneticPr fontId="2"/>
  </si>
  <si>
    <t>7：00-10：00加班
20：00-23：00加班</t>
    <phoneticPr fontId="2"/>
  </si>
  <si>
    <t>新高轮王子VIP用车④（赵京生）</t>
    <phoneticPr fontId="2"/>
  </si>
  <si>
    <t>7：30-10：00加班</t>
    <phoneticPr fontId="2"/>
  </si>
  <si>
    <t>8：00-10：00加班
20：00-24：30加班</t>
    <phoneticPr fontId="2"/>
  </si>
  <si>
    <t>4：00-10：00加班</t>
    <phoneticPr fontId="2"/>
  </si>
  <si>
    <t>新高轮王子工作用车①（张春江）</t>
    <phoneticPr fontId="2"/>
  </si>
  <si>
    <t>会场用饮料费</t>
    <phoneticPr fontId="2"/>
  </si>
  <si>
    <t>台场希尔顿工作用车①（程）</t>
    <phoneticPr fontId="2"/>
  </si>
  <si>
    <t>会场备用车（郭）</t>
    <phoneticPr fontId="2"/>
  </si>
  <si>
    <t>导游费用</t>
    <phoneticPr fontId="2"/>
  </si>
  <si>
    <t>导游费用</t>
    <phoneticPr fontId="2"/>
  </si>
  <si>
    <t>导游餐费</t>
    <phoneticPr fontId="2"/>
  </si>
  <si>
    <t>海狮一台</t>
    <phoneticPr fontId="2"/>
  </si>
  <si>
    <t>6：30-10：00 加班
20：00-23：30加班</t>
    <phoneticPr fontId="2"/>
  </si>
  <si>
    <t>20：00-23：00加班</t>
    <phoneticPr fontId="2"/>
  </si>
  <si>
    <t>新干线取消费</t>
    <phoneticPr fontId="2"/>
  </si>
  <si>
    <t>新干线取消费</t>
    <phoneticPr fontId="2"/>
  </si>
  <si>
    <t>酒店</t>
    <phoneticPr fontId="2"/>
  </si>
  <si>
    <t>VIP利用</t>
    <phoneticPr fontId="2"/>
  </si>
  <si>
    <t>司机住宿</t>
    <phoneticPr fontId="2"/>
  </si>
  <si>
    <t>垫付费用</t>
    <phoneticPr fontId="2"/>
  </si>
  <si>
    <t>司机餐费</t>
    <phoneticPr fontId="2"/>
  </si>
  <si>
    <t>加班费</t>
    <phoneticPr fontId="2"/>
  </si>
  <si>
    <t>酒店费用</t>
    <phoneticPr fontId="2"/>
  </si>
  <si>
    <t>日期</t>
    <phoneticPr fontId="2"/>
  </si>
  <si>
    <t>酒店杂费</t>
    <phoneticPr fontId="2"/>
  </si>
  <si>
    <t>用车费用</t>
    <phoneticPr fontId="2"/>
  </si>
  <si>
    <t>关西用车费用（连友谊）</t>
    <phoneticPr fontId="2"/>
  </si>
  <si>
    <t>关西用车费用（房文波）</t>
    <phoneticPr fontId="2"/>
  </si>
  <si>
    <t>VIP MR.唐岩/MS.李莎莎/MS.YAO DI</t>
    <phoneticPr fontId="2"/>
  </si>
  <si>
    <t>东京安曼酒店</t>
    <phoneticPr fontId="2"/>
  </si>
  <si>
    <t>李莎莎</t>
    <phoneticPr fontId="2"/>
  </si>
  <si>
    <t>京都丽兹凯尔顿</t>
    <phoneticPr fontId="2"/>
  </si>
  <si>
    <t>东京安曼酒店</t>
    <phoneticPr fontId="2"/>
  </si>
  <si>
    <t>总额</t>
    <phoneticPr fontId="2"/>
  </si>
  <si>
    <r>
      <t>Y</t>
    </r>
    <r>
      <rPr>
        <sz val="10"/>
        <color theme="1"/>
        <rFont val="SimSun"/>
        <charset val="134"/>
      </rPr>
      <t>AO DI</t>
    </r>
    <phoneticPr fontId="2"/>
  </si>
  <si>
    <t>京都丽兹凯尔顿</t>
    <phoneticPr fontId="2"/>
  </si>
  <si>
    <t>京都丽兹凯尔顿</t>
    <phoneticPr fontId="2"/>
  </si>
  <si>
    <t>刘睿</t>
    <phoneticPr fontId="2"/>
  </si>
  <si>
    <t>梁翘柏</t>
    <phoneticPr fontId="2"/>
  </si>
  <si>
    <t>京都丽兹凯尔顿</t>
    <phoneticPr fontId="2"/>
  </si>
  <si>
    <t>涩谷蓝塔酒店</t>
    <phoneticPr fontId="2"/>
  </si>
  <si>
    <t>李紫昂</t>
    <phoneticPr fontId="2"/>
  </si>
  <si>
    <t>星野度假村 轻井泽</t>
    <phoneticPr fontId="2"/>
  </si>
  <si>
    <t>银座凯悦中心酒店</t>
    <phoneticPr fontId="2"/>
  </si>
  <si>
    <t>花香路</t>
    <phoneticPr fontId="2"/>
  </si>
  <si>
    <t>东京安达仕酒店</t>
    <phoneticPr fontId="2"/>
  </si>
  <si>
    <t>王春来</t>
    <phoneticPr fontId="2"/>
  </si>
  <si>
    <t>东京半岛酒店</t>
    <phoneticPr fontId="2"/>
  </si>
  <si>
    <t>东京湾洲际酒店</t>
    <phoneticPr fontId="2"/>
  </si>
  <si>
    <t>王力</t>
    <phoneticPr fontId="2"/>
  </si>
  <si>
    <t>王敏言</t>
    <phoneticPr fontId="2"/>
  </si>
  <si>
    <t>东京万豪酒店</t>
    <phoneticPr fontId="2"/>
  </si>
  <si>
    <t>刘春莲</t>
    <phoneticPr fontId="2"/>
  </si>
  <si>
    <t>王宇</t>
    <phoneticPr fontId="2"/>
  </si>
  <si>
    <t>东京湾希尔顿酒店</t>
    <phoneticPr fontId="2"/>
  </si>
  <si>
    <t>小计</t>
    <phoneticPr fontId="2"/>
  </si>
  <si>
    <t>用车名</t>
    <phoneticPr fontId="2"/>
  </si>
  <si>
    <t>加班时间</t>
    <phoneticPr fontId="2"/>
  </si>
  <si>
    <t>新高轮王子</t>
    <phoneticPr fontId="2"/>
  </si>
  <si>
    <r>
      <t>2</t>
    </r>
    <r>
      <rPr>
        <sz val="10"/>
        <color theme="1"/>
        <rFont val="SimSun"/>
        <charset val="134"/>
      </rPr>
      <t>0：00-22：00</t>
    </r>
    <phoneticPr fontId="2"/>
  </si>
  <si>
    <r>
      <t>2</t>
    </r>
    <r>
      <rPr>
        <sz val="10"/>
        <color theme="1"/>
        <rFont val="SimSun"/>
        <charset val="134"/>
      </rPr>
      <t>0：00-24：30</t>
    </r>
    <phoneticPr fontId="2"/>
  </si>
  <si>
    <r>
      <t>2</t>
    </r>
    <r>
      <rPr>
        <sz val="10"/>
        <color theme="1"/>
        <rFont val="SimSun"/>
        <charset val="134"/>
      </rPr>
      <t>0：00-23：30</t>
    </r>
    <phoneticPr fontId="2"/>
  </si>
  <si>
    <r>
      <t>2</t>
    </r>
    <r>
      <rPr>
        <sz val="10"/>
        <color theme="1"/>
        <rFont val="SimSun"/>
        <charset val="134"/>
      </rPr>
      <t>0：00-27：00</t>
    </r>
    <phoneticPr fontId="2"/>
  </si>
  <si>
    <t>新高轮王子VIP专用车②</t>
    <phoneticPr fontId="2"/>
  </si>
  <si>
    <t>新高轮王子VIP专用车③</t>
    <phoneticPr fontId="2"/>
  </si>
  <si>
    <t>新高轮王子VIP专用车④</t>
    <phoneticPr fontId="2"/>
  </si>
  <si>
    <t>20：00-23：00</t>
    <phoneticPr fontId="2"/>
  </si>
  <si>
    <t>20：00-23：30</t>
    <phoneticPr fontId="2"/>
  </si>
  <si>
    <t>7：00-10：00，20：00-23：00</t>
    <phoneticPr fontId="2"/>
  </si>
  <si>
    <t>20：00-22：00</t>
    <phoneticPr fontId="2"/>
  </si>
  <si>
    <t>20：00-24：00</t>
    <phoneticPr fontId="2"/>
  </si>
  <si>
    <t>7：00-10：00</t>
    <phoneticPr fontId="2"/>
  </si>
  <si>
    <t>8：00-10：00/20：00-24：30</t>
    <phoneticPr fontId="2"/>
  </si>
  <si>
    <r>
      <t>4：</t>
    </r>
    <r>
      <rPr>
        <sz val="10"/>
        <color theme="1"/>
        <rFont val="SimSun"/>
        <charset val="134"/>
      </rPr>
      <t>00-10：00</t>
    </r>
    <phoneticPr fontId="2"/>
  </si>
  <si>
    <t>新高轮王子VIP专用车①</t>
    <phoneticPr fontId="2"/>
  </si>
  <si>
    <t>新高轮王子工作用车①</t>
    <phoneticPr fontId="2"/>
  </si>
  <si>
    <t>6：30-10：00，20：00-23：30</t>
    <phoneticPr fontId="2"/>
  </si>
  <si>
    <t>台场希尔顿工作用车①</t>
    <phoneticPr fontId="2"/>
  </si>
  <si>
    <t>台场希尔顿</t>
    <phoneticPr fontId="2"/>
  </si>
  <si>
    <t>会场备用车</t>
    <phoneticPr fontId="2"/>
  </si>
  <si>
    <t>幕张会场</t>
    <phoneticPr fontId="2"/>
  </si>
  <si>
    <t>新高轮王子</t>
    <phoneticPr fontId="2"/>
  </si>
  <si>
    <t>导游费用</t>
    <phoneticPr fontId="2"/>
  </si>
  <si>
    <t>导游餐费</t>
    <phoneticPr fontId="2"/>
  </si>
  <si>
    <t>新高轮王子观光用车①</t>
    <phoneticPr fontId="2"/>
  </si>
  <si>
    <t>新高轮王子观光用车②</t>
    <phoneticPr fontId="2"/>
  </si>
  <si>
    <t>专用车总计</t>
    <phoneticPr fontId="2"/>
  </si>
  <si>
    <t>VIP总计</t>
    <phoneticPr fontId="2"/>
  </si>
  <si>
    <t>专用车全天用车</t>
    <phoneticPr fontId="2"/>
  </si>
  <si>
    <t>接送机用车</t>
    <phoneticPr fontId="2"/>
  </si>
  <si>
    <t>利用名</t>
    <phoneticPr fontId="2"/>
  </si>
  <si>
    <t>行珵</t>
    <phoneticPr fontId="2"/>
  </si>
  <si>
    <t>水费</t>
    <phoneticPr fontId="2"/>
  </si>
  <si>
    <t>张宇轩/刘雅鑫</t>
    <phoneticPr fontId="2"/>
  </si>
  <si>
    <t>CA167-羽田接机</t>
    <phoneticPr fontId="2"/>
  </si>
  <si>
    <r>
      <t>C</t>
    </r>
    <r>
      <rPr>
        <sz val="10"/>
        <color theme="1"/>
        <rFont val="SimSun"/>
        <charset val="134"/>
      </rPr>
      <t>A168-羽田送机</t>
    </r>
    <phoneticPr fontId="2"/>
  </si>
  <si>
    <t>张维</t>
    <phoneticPr fontId="2"/>
  </si>
  <si>
    <r>
      <t>N</t>
    </r>
    <r>
      <rPr>
        <sz val="10"/>
        <color theme="1"/>
        <rFont val="SimSun"/>
        <charset val="134"/>
      </rPr>
      <t>H964-羽田接机</t>
    </r>
    <phoneticPr fontId="2"/>
  </si>
  <si>
    <r>
      <t>钱晶晶X</t>
    </r>
    <r>
      <rPr>
        <sz val="10"/>
        <color theme="1"/>
        <rFont val="SimSun"/>
        <charset val="134"/>
      </rPr>
      <t>4位</t>
    </r>
    <phoneticPr fontId="2"/>
  </si>
  <si>
    <r>
      <t>C</t>
    </r>
    <r>
      <rPr>
        <sz val="10"/>
        <color theme="1"/>
        <rFont val="SimSun"/>
        <charset val="134"/>
      </rPr>
      <t>A925-成田接机</t>
    </r>
    <phoneticPr fontId="2"/>
  </si>
  <si>
    <r>
      <t>C</t>
    </r>
    <r>
      <rPr>
        <sz val="10"/>
        <color theme="1"/>
        <rFont val="SimSun"/>
        <charset val="134"/>
      </rPr>
      <t>HUA　SIEW　WOON
马来西亚人</t>
    </r>
    <phoneticPr fontId="2"/>
  </si>
  <si>
    <r>
      <t>N</t>
    </r>
    <r>
      <rPr>
        <sz val="10"/>
        <color theme="1"/>
        <rFont val="SimSun"/>
        <charset val="134"/>
      </rPr>
      <t>H816-成田接机</t>
    </r>
    <phoneticPr fontId="2"/>
  </si>
  <si>
    <r>
      <t>N</t>
    </r>
    <r>
      <rPr>
        <sz val="10"/>
        <color theme="1"/>
        <rFont val="SimSun"/>
        <charset val="134"/>
      </rPr>
      <t>H815-成田送机</t>
    </r>
    <phoneticPr fontId="2"/>
  </si>
  <si>
    <t>MAHESHWARI RAHUL
印度人</t>
    <phoneticPr fontId="2"/>
  </si>
  <si>
    <t>NH828-成田接机</t>
    <phoneticPr fontId="2"/>
  </si>
  <si>
    <t>CA926-成田送机</t>
    <phoneticPr fontId="2"/>
  </si>
  <si>
    <t>张云虹</t>
    <phoneticPr fontId="2"/>
  </si>
  <si>
    <t>CX520-成田接机</t>
    <phoneticPr fontId="2"/>
  </si>
  <si>
    <t>MU9816-羽田送机</t>
    <phoneticPr fontId="2"/>
  </si>
  <si>
    <t>接送机用车总计</t>
    <phoneticPr fontId="2"/>
  </si>
  <si>
    <t>成田机场</t>
    <phoneticPr fontId="2"/>
  </si>
  <si>
    <t>成田机场服务</t>
    <phoneticPr fontId="2"/>
  </si>
  <si>
    <t>接机引导</t>
    <phoneticPr fontId="2"/>
  </si>
  <si>
    <t>送机引导</t>
    <phoneticPr fontId="2"/>
  </si>
  <si>
    <t>羽田机场服务</t>
    <phoneticPr fontId="2"/>
  </si>
  <si>
    <t>羽田机场</t>
    <phoneticPr fontId="2"/>
  </si>
  <si>
    <t>2小时以内</t>
    <phoneticPr fontId="2"/>
  </si>
  <si>
    <t>成田/羽田→品川</t>
    <rPh sb="6" eb="8">
      <t>シナガワ</t>
    </rPh>
    <phoneticPr fontId="2"/>
  </si>
  <si>
    <t>成田/羽田→台场</t>
    <rPh sb="6" eb="7">
      <t>ダイ</t>
    </rPh>
    <phoneticPr fontId="2"/>
  </si>
  <si>
    <r>
      <t>品川/台场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</si>
  <si>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t>6小时以内</t>
    <phoneticPr fontId="2"/>
  </si>
  <si>
    <t>10小时以内</t>
    <phoneticPr fontId="2"/>
  </si>
  <si>
    <t>品川→成田/羽田</t>
    <phoneticPr fontId="2"/>
  </si>
  <si>
    <t>品川→成田/羽田</t>
    <phoneticPr fontId="2"/>
  </si>
  <si>
    <t>台场→成田/羽田</t>
    <phoneticPr fontId="2"/>
  </si>
  <si>
    <t>接送机</t>
    <phoneticPr fontId="2"/>
  </si>
  <si>
    <t>值班柜台导游</t>
    <phoneticPr fontId="2"/>
  </si>
  <si>
    <t>新高轮王子
高轮王子
樱花塔王子</t>
    <phoneticPr fontId="2"/>
  </si>
  <si>
    <t>希尔顿酒店</t>
    <phoneticPr fontId="2"/>
  </si>
  <si>
    <r>
      <t>幕张M</t>
    </r>
    <r>
      <rPr>
        <sz val="10"/>
        <color theme="1"/>
        <rFont val="SimSun"/>
        <charset val="134"/>
      </rPr>
      <t>ESSE工作组</t>
    </r>
    <phoneticPr fontId="2"/>
  </si>
  <si>
    <t>6小时以内</t>
    <phoneticPr fontId="2"/>
  </si>
  <si>
    <t>打气球及翻译</t>
    <phoneticPr fontId="2"/>
  </si>
  <si>
    <r>
      <t>1</t>
    </r>
    <r>
      <rPr>
        <sz val="10"/>
        <color theme="1"/>
        <rFont val="SimSun"/>
        <charset val="134"/>
      </rPr>
      <t>3</t>
    </r>
    <r>
      <rPr>
        <sz val="10"/>
        <color theme="1"/>
        <rFont val="SimSun"/>
        <charset val="134"/>
      </rPr>
      <t>小时以内</t>
    </r>
    <phoneticPr fontId="2"/>
  </si>
  <si>
    <t>品川区</t>
    <phoneticPr fontId="2"/>
  </si>
  <si>
    <t>品川区/台场希尔顿</t>
    <phoneticPr fontId="2"/>
  </si>
  <si>
    <t>台场希尔顿</t>
    <phoneticPr fontId="2"/>
  </si>
  <si>
    <t>接机用</t>
    <phoneticPr fontId="2"/>
  </si>
  <si>
    <t>送机用</t>
    <phoneticPr fontId="2"/>
  </si>
  <si>
    <r>
      <t>9</t>
    </r>
    <r>
      <rPr>
        <sz val="10"/>
        <color theme="1"/>
        <rFont val="SimSun"/>
        <charset val="134"/>
      </rPr>
      <t>/8-9/10</t>
    </r>
    <phoneticPr fontId="2"/>
  </si>
  <si>
    <r>
      <t>9</t>
    </r>
    <r>
      <rPr>
        <sz val="10"/>
        <color theme="1"/>
        <rFont val="SimSun"/>
        <charset val="134"/>
      </rPr>
      <t>/11-9/13</t>
    </r>
    <phoneticPr fontId="2"/>
  </si>
  <si>
    <t>③导游总价</t>
    <phoneticPr fontId="2"/>
  </si>
  <si>
    <t>④VIP总价</t>
    <phoneticPr fontId="2"/>
  </si>
  <si>
    <t>⑤活动总价</t>
    <phoneticPr fontId="2"/>
  </si>
  <si>
    <t>总价</t>
    <phoneticPr fontId="2"/>
  </si>
  <si>
    <t>内容</t>
    <phoneticPr fontId="2"/>
  </si>
  <si>
    <t>场地</t>
    <phoneticPr fontId="2"/>
  </si>
  <si>
    <t>电源施工</t>
    <phoneticPr fontId="2"/>
  </si>
  <si>
    <t>网络线施工</t>
    <phoneticPr fontId="2"/>
  </si>
  <si>
    <t>格兰德王子新高轮  黄玉　119平米</t>
    <phoneticPr fontId="2"/>
  </si>
  <si>
    <t>网络费用</t>
    <phoneticPr fontId="2"/>
  </si>
  <si>
    <t>贺宏震</t>
    <phoneticPr fontId="2"/>
  </si>
  <si>
    <t>踩点加班费(有酒店柜台服务）</t>
    <phoneticPr fontId="2"/>
  </si>
  <si>
    <t>摊位协助(有酒店柜台服务）</t>
    <phoneticPr fontId="2"/>
  </si>
  <si>
    <t>摊位协助另班费（有接送服务）</t>
    <phoneticPr fontId="2"/>
  </si>
  <si>
    <t>巴士诱导/VIP诱导</t>
    <phoneticPr fontId="2"/>
  </si>
  <si>
    <t>摊位协助（电玩区）</t>
    <phoneticPr fontId="2"/>
  </si>
  <si>
    <t>办理紧急护照</t>
    <phoneticPr fontId="2"/>
  </si>
  <si>
    <t>中国大使馆</t>
    <phoneticPr fontId="2"/>
  </si>
  <si>
    <r>
      <t>V</t>
    </r>
    <r>
      <rPr>
        <sz val="10"/>
        <color theme="1"/>
        <rFont val="SimSun"/>
        <charset val="134"/>
      </rPr>
      <t>IP对应</t>
    </r>
    <phoneticPr fontId="2"/>
  </si>
  <si>
    <t>4小时以内</t>
    <phoneticPr fontId="2"/>
  </si>
  <si>
    <t>VIP酒吧对应加班</t>
    <phoneticPr fontId="2"/>
  </si>
  <si>
    <r>
      <t>唐岩
(唐总用车</t>
    </r>
    <r>
      <rPr>
        <sz val="10"/>
        <color theme="1"/>
        <rFont val="SimSun"/>
        <charset val="134"/>
      </rPr>
      <t>9折优惠）</t>
    </r>
    <phoneticPr fontId="2"/>
  </si>
</sst>
</file>

<file path=xl/styles.xml><?xml version="1.0" encoding="utf-8"?>
<styleSheet xmlns="http://schemas.openxmlformats.org/spreadsheetml/2006/main">
  <numFmts count="4">
    <numFmt numFmtId="5" formatCode="&quot;¥&quot;#,##0;&quot;¥&quot;\-#,##0"/>
    <numFmt numFmtId="176" formatCode="m&quot;月&quot;d&quot;日&quot;;@"/>
    <numFmt numFmtId="177" formatCode="#,##0_ ;[Red]\-#,##0\ "/>
    <numFmt numFmtId="178" formatCode="0_);[Red]\(0\)"/>
  </numFmts>
  <fonts count="51">
    <font>
      <sz val="11"/>
      <color theme="1"/>
      <name val="宋体"/>
      <family val="2"/>
      <charset val="128"/>
      <scheme val="minor"/>
    </font>
    <font>
      <sz val="11"/>
      <color theme="1"/>
      <name val="宋体"/>
      <family val="2"/>
      <charset val="128"/>
      <scheme val="minor"/>
    </font>
    <font>
      <sz val="6"/>
      <name val="宋体"/>
      <family val="2"/>
      <charset val="128"/>
      <scheme val="minor"/>
    </font>
    <font>
      <sz val="11"/>
      <color theme="1"/>
      <name val="SimSun"/>
      <charset val="134"/>
    </font>
    <font>
      <sz val="10"/>
      <color theme="1"/>
      <name val="SimSun"/>
      <charset val="134"/>
    </font>
    <font>
      <sz val="10"/>
      <color theme="0"/>
      <name val="SimSun"/>
      <charset val="134"/>
    </font>
    <font>
      <sz val="10"/>
      <color theme="1"/>
      <name val="ＭＳ Ｐゴシック"/>
      <family val="3"/>
      <charset val="128"/>
    </font>
    <font>
      <sz val="22"/>
      <color theme="1"/>
      <name val="SimSun"/>
      <charset val="134"/>
    </font>
    <font>
      <sz val="10"/>
      <color rgb="FFFF0000"/>
      <name val="SimSun"/>
      <charset val="134"/>
    </font>
    <font>
      <sz val="14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u/>
      <sz val="11"/>
      <color theme="10"/>
      <name val="宋体"/>
      <family val="2"/>
      <charset val="128"/>
      <scheme val="minor"/>
    </font>
    <font>
      <sz val="10"/>
      <color rgb="FFFF0000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1"/>
      <color rgb="FFFF0000"/>
      <name val="SimSun"/>
      <charset val="134"/>
    </font>
    <font>
      <sz val="10"/>
      <color theme="1"/>
      <name val="SimSun"/>
      <charset val="134"/>
    </font>
    <font>
      <sz val="11"/>
      <color theme="1"/>
      <name val="KaiTi"/>
      <family val="3"/>
      <charset val="134"/>
    </font>
    <font>
      <sz val="16"/>
      <color theme="1"/>
      <name val="KaiTi"/>
      <family val="3"/>
      <charset val="134"/>
    </font>
    <font>
      <b/>
      <sz val="16"/>
      <color theme="1"/>
      <name val="KaiTi"/>
      <family val="3"/>
      <charset val="134"/>
    </font>
    <font>
      <sz val="14"/>
      <color theme="1"/>
      <name val="KaiTi"/>
      <family val="3"/>
      <charset val="134"/>
    </font>
    <font>
      <sz val="12"/>
      <color theme="1"/>
      <name val="KaiTi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charset val="128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28"/>
      <scheme val="minor"/>
    </font>
    <font>
      <sz val="14"/>
      <color theme="1"/>
      <name val="宋体"/>
      <family val="2"/>
      <charset val="128"/>
      <scheme val="minor"/>
    </font>
    <font>
      <sz val="14"/>
      <color theme="1"/>
      <name val="宋体"/>
      <family val="3"/>
      <charset val="128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28"/>
      <scheme val="minor"/>
    </font>
    <font>
      <sz val="12"/>
      <color theme="1"/>
      <name val="宋体"/>
      <family val="3"/>
      <charset val="128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KaiTi"/>
      <family val="3"/>
      <charset val="134"/>
    </font>
    <font>
      <sz val="14"/>
      <color theme="1"/>
      <name val="KaiTi"/>
      <family val="3"/>
    </font>
    <font>
      <sz val="10"/>
      <color theme="1"/>
      <name val="SimSun"/>
      <charset val="134"/>
    </font>
    <font>
      <sz val="6"/>
      <name val="宋体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SimSun"/>
      <charset val="134"/>
    </font>
    <font>
      <sz val="16"/>
      <color theme="1"/>
      <name val="宋体"/>
      <family val="2"/>
      <charset val="128"/>
      <scheme val="minor"/>
    </font>
    <font>
      <sz val="10"/>
      <name val="SimSun"/>
      <charset val="134"/>
    </font>
    <font>
      <sz val="10"/>
      <color theme="1"/>
      <name val="SimSun"/>
      <charset val="134"/>
    </font>
    <font>
      <sz val="12"/>
      <color theme="1"/>
      <name val="KaiTi"/>
      <family val="3"/>
    </font>
    <font>
      <sz val="16"/>
      <color theme="1"/>
      <name val="KaiTi"/>
      <family val="3"/>
    </font>
    <font>
      <sz val="10"/>
      <color theme="1"/>
      <name val="SimSun"/>
      <charset val="134"/>
    </font>
    <font>
      <sz val="14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>
      <alignment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38" fontId="4" fillId="2" borderId="1" xfId="1" applyFont="1" applyFill="1" applyBorder="1">
      <alignment vertical="center"/>
    </xf>
    <xf numFmtId="38" fontId="4" fillId="0" borderId="15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5" xfId="1" applyFont="1" applyBorder="1">
      <alignment vertical="center"/>
    </xf>
    <xf numFmtId="38" fontId="4" fillId="5" borderId="3" xfId="1" applyFont="1" applyFill="1" applyBorder="1" applyAlignment="1">
      <alignment horizontal="center" vertical="center"/>
    </xf>
    <xf numFmtId="38" fontId="4" fillId="5" borderId="2" xfId="1" applyFont="1" applyFill="1" applyBorder="1" applyAlignment="1">
      <alignment horizontal="center" vertical="center"/>
    </xf>
    <xf numFmtId="38" fontId="4" fillId="5" borderId="1" xfId="1" applyFont="1" applyFill="1" applyBorder="1" applyAlignment="1">
      <alignment horizontal="center" vertical="center"/>
    </xf>
    <xf numFmtId="0" fontId="4" fillId="3" borderId="0" xfId="0" applyFont="1" applyFill="1" applyBorder="1">
      <alignment vertical="center"/>
    </xf>
    <xf numFmtId="38" fontId="4" fillId="0" borderId="29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4" borderId="22" xfId="1" applyFont="1" applyFill="1" applyBorder="1" applyAlignment="1">
      <alignment horizontal="center" vertical="center"/>
    </xf>
    <xf numFmtId="38" fontId="4" fillId="0" borderId="23" xfId="1" applyFont="1" applyBorder="1">
      <alignment vertical="center"/>
    </xf>
    <xf numFmtId="38" fontId="4" fillId="0" borderId="29" xfId="1" applyFont="1" applyBorder="1">
      <alignment vertical="center"/>
    </xf>
    <xf numFmtId="38" fontId="4" fillId="0" borderId="30" xfId="1" applyFont="1" applyBorder="1" applyAlignment="1">
      <alignment horizontal="center" vertical="center"/>
    </xf>
    <xf numFmtId="38" fontId="4" fillId="4" borderId="1" xfId="1" applyFont="1" applyFill="1" applyBorder="1" applyAlignment="1">
      <alignment horizontal="center" vertical="center"/>
    </xf>
    <xf numFmtId="38" fontId="4" fillId="0" borderId="25" xfId="1" applyFont="1" applyBorder="1">
      <alignment vertical="center"/>
    </xf>
    <xf numFmtId="38" fontId="4" fillId="0" borderId="30" xfId="1" applyFont="1" applyBorder="1">
      <alignment vertical="center"/>
    </xf>
    <xf numFmtId="38" fontId="4" fillId="0" borderId="26" xfId="1" applyFont="1" applyBorder="1" applyAlignment="1">
      <alignment horizontal="center" vertical="center"/>
    </xf>
    <xf numFmtId="176" fontId="4" fillId="0" borderId="27" xfId="1" applyNumberFormat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4" borderId="27" xfId="1" applyFont="1" applyFill="1" applyBorder="1" applyAlignment="1">
      <alignment horizontal="center" vertical="center"/>
    </xf>
    <xf numFmtId="38" fontId="4" fillId="0" borderId="28" xfId="1" applyFont="1" applyBorder="1">
      <alignment vertical="center"/>
    </xf>
    <xf numFmtId="176" fontId="4" fillId="5" borderId="1" xfId="1" applyNumberFormat="1" applyFont="1" applyFill="1" applyBorder="1" applyAlignment="1">
      <alignment horizontal="center" vertical="center"/>
    </xf>
    <xf numFmtId="38" fontId="4" fillId="5" borderId="25" xfId="1" applyFont="1" applyFill="1" applyBorder="1">
      <alignment vertical="center"/>
    </xf>
    <xf numFmtId="38" fontId="4" fillId="5" borderId="26" xfId="1" applyFont="1" applyFill="1" applyBorder="1" applyAlignment="1">
      <alignment horizontal="center" vertical="center"/>
    </xf>
    <xf numFmtId="176" fontId="4" fillId="5" borderId="27" xfId="1" applyNumberFormat="1" applyFont="1" applyFill="1" applyBorder="1" applyAlignment="1">
      <alignment horizontal="center" vertical="center"/>
    </xf>
    <xf numFmtId="38" fontId="4" fillId="5" borderId="27" xfId="1" applyFont="1" applyFill="1" applyBorder="1" applyAlignment="1">
      <alignment horizontal="center" vertical="center"/>
    </xf>
    <xf numFmtId="38" fontId="4" fillId="5" borderId="28" xfId="1" applyFont="1" applyFill="1" applyBorder="1">
      <alignment vertical="center"/>
    </xf>
    <xf numFmtId="38" fontId="4" fillId="4" borderId="3" xfId="1" applyFont="1" applyFill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4" borderId="32" xfId="1" applyFont="1" applyFill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42" xfId="1" applyNumberFormat="1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" fillId="2" borderId="47" xfId="1" applyFont="1" applyFill="1" applyBorder="1" applyAlignment="1">
      <alignment horizontal="center" vertical="center"/>
    </xf>
    <xf numFmtId="38" fontId="4" fillId="2" borderId="48" xfId="1" applyFont="1" applyFill="1" applyBorder="1" applyAlignment="1">
      <alignment horizontal="center" vertical="center"/>
    </xf>
    <xf numFmtId="38" fontId="4" fillId="2" borderId="46" xfId="1" applyFont="1" applyFill="1" applyBorder="1">
      <alignment vertical="center"/>
    </xf>
    <xf numFmtId="38" fontId="4" fillId="2" borderId="47" xfId="1" applyFont="1" applyFill="1" applyBorder="1">
      <alignment vertical="center"/>
    </xf>
    <xf numFmtId="38" fontId="4" fillId="2" borderId="49" xfId="1" applyFont="1" applyFill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4" fillId="0" borderId="40" xfId="1" applyFont="1" applyBorder="1">
      <alignment vertical="center"/>
    </xf>
    <xf numFmtId="176" fontId="4" fillId="0" borderId="15" xfId="1" applyNumberFormat="1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left" vertical="center"/>
    </xf>
    <xf numFmtId="38" fontId="4" fillId="0" borderId="34" xfId="1" applyFont="1" applyBorder="1" applyAlignment="1">
      <alignment horizontal="center" vertical="center"/>
    </xf>
    <xf numFmtId="38" fontId="4" fillId="0" borderId="9" xfId="1" applyFont="1" applyBorder="1">
      <alignment vertical="center"/>
    </xf>
    <xf numFmtId="38" fontId="4" fillId="2" borderId="24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2" borderId="8" xfId="1" applyFont="1" applyFill="1" applyBorder="1">
      <alignment vertical="center"/>
    </xf>
    <xf numFmtId="38" fontId="4" fillId="2" borderId="3" xfId="1" applyFont="1" applyFill="1" applyBorder="1">
      <alignment vertical="center"/>
    </xf>
    <xf numFmtId="38" fontId="4" fillId="2" borderId="7" xfId="1" applyFont="1" applyFill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176" fontId="4" fillId="0" borderId="50" xfId="1" applyNumberFormat="1" applyFont="1" applyBorder="1" applyAlignment="1">
      <alignment horizontal="left" vertical="center"/>
    </xf>
    <xf numFmtId="38" fontId="4" fillId="0" borderId="51" xfId="1" applyFont="1" applyBorder="1" applyAlignment="1">
      <alignment horizontal="center" vertical="center"/>
    </xf>
    <xf numFmtId="38" fontId="4" fillId="2" borderId="22" xfId="1" applyFont="1" applyFill="1" applyBorder="1" applyAlignment="1">
      <alignment horizontal="center" vertical="center"/>
    </xf>
    <xf numFmtId="38" fontId="4" fillId="5" borderId="6" xfId="1" applyFont="1" applyFill="1" applyBorder="1" applyAlignment="1">
      <alignment horizontal="center" vertical="center"/>
    </xf>
    <xf numFmtId="38" fontId="4" fillId="2" borderId="25" xfId="1" applyFont="1" applyFill="1" applyBorder="1">
      <alignment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5" xfId="1" applyFont="1" applyFill="1" applyBorder="1">
      <alignment vertical="center"/>
    </xf>
    <xf numFmtId="38" fontId="4" fillId="0" borderId="38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38" fontId="4" fillId="0" borderId="12" xfId="0" applyNumberFormat="1" applyFont="1" applyBorder="1">
      <alignment vertical="center"/>
    </xf>
    <xf numFmtId="38" fontId="4" fillId="0" borderId="13" xfId="1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176" fontId="4" fillId="0" borderId="20" xfId="1" applyNumberFormat="1" applyFont="1" applyBorder="1" applyAlignment="1">
      <alignment horizontal="left" vertical="center"/>
    </xf>
    <xf numFmtId="38" fontId="4" fillId="2" borderId="7" xfId="1" applyFont="1" applyFill="1" applyBorder="1">
      <alignment vertical="center"/>
    </xf>
    <xf numFmtId="38" fontId="4" fillId="2" borderId="44" xfId="1" applyFont="1" applyFill="1" applyBorder="1" applyAlignment="1">
      <alignment horizontal="center" vertical="center"/>
    </xf>
    <xf numFmtId="38" fontId="4" fillId="2" borderId="21" xfId="1" applyFont="1" applyFill="1" applyBorder="1">
      <alignment vertical="center"/>
    </xf>
    <xf numFmtId="38" fontId="4" fillId="2" borderId="22" xfId="1" applyFont="1" applyFill="1" applyBorder="1">
      <alignment vertical="center"/>
    </xf>
    <xf numFmtId="38" fontId="4" fillId="2" borderId="23" xfId="1" applyFont="1" applyFill="1" applyBorder="1" applyAlignment="1">
      <alignment horizontal="center" vertical="center"/>
    </xf>
    <xf numFmtId="38" fontId="4" fillId="2" borderId="53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/>
    </xf>
    <xf numFmtId="38" fontId="4" fillId="2" borderId="42" xfId="1" applyFont="1" applyFill="1" applyBorder="1" applyAlignment="1">
      <alignment horizontal="center" vertical="center"/>
    </xf>
    <xf numFmtId="38" fontId="4" fillId="0" borderId="54" xfId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38" fontId="4" fillId="0" borderId="56" xfId="1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left" vertical="center"/>
    </xf>
    <xf numFmtId="38" fontId="4" fillId="0" borderId="19" xfId="1" applyFont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6" borderId="9" xfId="1" applyFont="1" applyFill="1" applyBorder="1">
      <alignment vertical="center"/>
    </xf>
    <xf numFmtId="38" fontId="4" fillId="6" borderId="11" xfId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38" fontId="4" fillId="6" borderId="9" xfId="0" applyNumberFormat="1" applyFont="1" applyFill="1" applyBorder="1">
      <alignment vertical="center"/>
    </xf>
    <xf numFmtId="38" fontId="4" fillId="2" borderId="36" xfId="1" applyFont="1" applyFill="1" applyBorder="1" applyAlignment="1">
      <alignment horizontal="center" vertical="center"/>
    </xf>
    <xf numFmtId="38" fontId="4" fillId="2" borderId="3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4" fillId="2" borderId="17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4" fillId="2" borderId="39" xfId="1" applyFont="1" applyFill="1" applyBorder="1" applyAlignment="1">
      <alignment horizontal="center" vertical="center"/>
    </xf>
    <xf numFmtId="38" fontId="4" fillId="6" borderId="13" xfId="1" applyFont="1" applyFill="1" applyBorder="1" applyAlignment="1">
      <alignment horizontal="center" vertical="center"/>
    </xf>
    <xf numFmtId="176" fontId="4" fillId="6" borderId="13" xfId="1" applyNumberFormat="1" applyFont="1" applyFill="1" applyBorder="1" applyAlignment="1">
      <alignment horizontal="center" vertical="center"/>
    </xf>
    <xf numFmtId="38" fontId="4" fillId="6" borderId="41" xfId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176" fontId="4" fillId="6" borderId="13" xfId="1" applyNumberFormat="1" applyFont="1" applyFill="1" applyBorder="1" applyAlignment="1">
      <alignment horizontal="left" vertical="center"/>
    </xf>
    <xf numFmtId="38" fontId="4" fillId="6" borderId="12" xfId="1" applyFont="1" applyFill="1" applyBorder="1" applyAlignment="1">
      <alignment horizontal="center" vertical="center"/>
    </xf>
    <xf numFmtId="38" fontId="4" fillId="0" borderId="57" xfId="1" applyFont="1" applyBorder="1" applyAlignment="1">
      <alignment horizontal="center" vertical="center"/>
    </xf>
    <xf numFmtId="38" fontId="4" fillId="2" borderId="52" xfId="1" applyFont="1" applyFill="1" applyBorder="1" applyAlignment="1">
      <alignment horizontal="center" vertical="center"/>
    </xf>
    <xf numFmtId="38" fontId="4" fillId="2" borderId="41" xfId="1" applyFont="1" applyFill="1" applyBorder="1">
      <alignment vertical="center"/>
    </xf>
    <xf numFmtId="38" fontId="4" fillId="2" borderId="42" xfId="1" applyFont="1" applyFill="1" applyBorder="1">
      <alignment vertical="center"/>
    </xf>
    <xf numFmtId="38" fontId="4" fillId="2" borderId="43" xfId="1" applyFont="1" applyFill="1" applyBorder="1" applyAlignment="1">
      <alignment horizontal="center" vertical="center"/>
    </xf>
    <xf numFmtId="38" fontId="4" fillId="7" borderId="1" xfId="1" applyFont="1" applyFill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5" borderId="37" xfId="1" applyFont="1" applyFill="1" applyBorder="1" applyAlignment="1">
      <alignment horizontal="center" vertical="center"/>
    </xf>
    <xf numFmtId="38" fontId="4" fillId="5" borderId="36" xfId="1" applyFont="1" applyFill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38" fontId="4" fillId="0" borderId="55" xfId="0" applyNumberFormat="1" applyFont="1" applyBorder="1" applyAlignment="1">
      <alignment horizontal="right" vertical="center"/>
    </xf>
    <xf numFmtId="38" fontId="4" fillId="2" borderId="55" xfId="1" applyFont="1" applyFill="1" applyBorder="1" applyAlignment="1">
      <alignment horizontal="center" vertical="center"/>
    </xf>
    <xf numFmtId="38" fontId="4" fillId="5" borderId="7" xfId="1" applyFont="1" applyFill="1" applyBorder="1">
      <alignment vertical="center"/>
    </xf>
    <xf numFmtId="38" fontId="4" fillId="5" borderId="15" xfId="1" applyFont="1" applyFill="1" applyBorder="1" applyAlignment="1">
      <alignment horizontal="center" vertical="center"/>
    </xf>
    <xf numFmtId="38" fontId="4" fillId="5" borderId="5" xfId="1" applyFont="1" applyFill="1" applyBorder="1">
      <alignment vertical="center"/>
    </xf>
    <xf numFmtId="38" fontId="4" fillId="2" borderId="25" xfId="1" applyFont="1" applyFill="1" applyBorder="1" applyAlignment="1">
      <alignment horizontal="center" vertical="center"/>
    </xf>
    <xf numFmtId="9" fontId="9" fillId="0" borderId="9" xfId="2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8" fontId="4" fillId="0" borderId="39" xfId="1" applyFont="1" applyBorder="1">
      <alignment vertical="center"/>
    </xf>
    <xf numFmtId="38" fontId="4" fillId="0" borderId="58" xfId="1" applyFont="1" applyBorder="1" applyAlignment="1">
      <alignment horizontal="center" vertical="center"/>
    </xf>
    <xf numFmtId="38" fontId="4" fillId="0" borderId="32" xfId="1" applyFont="1" applyBorder="1">
      <alignment vertical="center"/>
    </xf>
    <xf numFmtId="38" fontId="4" fillId="0" borderId="50" xfId="1" applyFont="1" applyBorder="1">
      <alignment vertical="center"/>
    </xf>
    <xf numFmtId="38" fontId="4" fillId="0" borderId="58" xfId="1" applyFont="1" applyBorder="1">
      <alignment vertical="center"/>
    </xf>
    <xf numFmtId="38" fontId="4" fillId="0" borderId="59" xfId="1" applyFont="1" applyBorder="1">
      <alignment vertical="center"/>
    </xf>
    <xf numFmtId="38" fontId="10" fillId="2" borderId="35" xfId="1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center" vertical="center"/>
    </xf>
    <xf numFmtId="38" fontId="4" fillId="0" borderId="60" xfId="1" applyFont="1" applyBorder="1" applyAlignment="1">
      <alignment horizontal="center" vertical="center"/>
    </xf>
    <xf numFmtId="38" fontId="4" fillId="0" borderId="27" xfId="1" applyFont="1" applyBorder="1">
      <alignment vertical="center"/>
    </xf>
    <xf numFmtId="38" fontId="4" fillId="0" borderId="61" xfId="1" applyFont="1" applyBorder="1">
      <alignment vertical="center"/>
    </xf>
    <xf numFmtId="38" fontId="4" fillId="0" borderId="26" xfId="1" applyFont="1" applyBorder="1">
      <alignment vertical="center"/>
    </xf>
    <xf numFmtId="38" fontId="4" fillId="2" borderId="35" xfId="1" applyFont="1" applyFill="1" applyBorder="1" applyAlignment="1">
      <alignment horizontal="center" vertical="center"/>
    </xf>
    <xf numFmtId="38" fontId="3" fillId="0" borderId="0" xfId="0" applyNumberFormat="1" applyFont="1">
      <alignment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38" fontId="11" fillId="2" borderId="1" xfId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2" xfId="1" applyFont="1" applyFill="1" applyBorder="1">
      <alignment vertical="center"/>
    </xf>
    <xf numFmtId="38" fontId="11" fillId="2" borderId="1" xfId="1" applyFont="1" applyFill="1" applyBorder="1">
      <alignment vertical="center"/>
    </xf>
    <xf numFmtId="38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4" xfId="1" applyFont="1" applyBorder="1">
      <alignment vertical="center"/>
    </xf>
    <xf numFmtId="38" fontId="11" fillId="0" borderId="18" xfId="1" applyFont="1" applyBorder="1" applyAlignment="1">
      <alignment horizontal="center" vertical="center"/>
    </xf>
    <xf numFmtId="38" fontId="11" fillId="0" borderId="18" xfId="1" applyFont="1" applyBorder="1">
      <alignment vertical="center"/>
    </xf>
    <xf numFmtId="38" fontId="11" fillId="0" borderId="3" xfId="1" applyFont="1" applyBorder="1" applyAlignment="1">
      <alignment horizontal="center" vertical="center"/>
    </xf>
    <xf numFmtId="38" fontId="11" fillId="0" borderId="3" xfId="1" applyFont="1" applyBorder="1">
      <alignment vertical="center"/>
    </xf>
    <xf numFmtId="38" fontId="11" fillId="0" borderId="8" xfId="1" applyFont="1" applyBorder="1" applyAlignment="1">
      <alignment horizontal="center" vertical="center"/>
    </xf>
    <xf numFmtId="38" fontId="11" fillId="0" borderId="10" xfId="1" applyFont="1" applyBorder="1">
      <alignment vertical="center"/>
    </xf>
    <xf numFmtId="38" fontId="11" fillId="0" borderId="8" xfId="1" applyFont="1" applyBorder="1">
      <alignment vertical="center"/>
    </xf>
    <xf numFmtId="38" fontId="11" fillId="0" borderId="6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20" xfId="1" applyFont="1" applyBorder="1">
      <alignment vertical="center"/>
    </xf>
    <xf numFmtId="38" fontId="11" fillId="0" borderId="14" xfId="1" applyFont="1" applyBorder="1" applyAlignment="1">
      <alignment horizontal="center" vertical="center"/>
    </xf>
    <xf numFmtId="176" fontId="11" fillId="0" borderId="15" xfId="1" applyNumberFormat="1" applyFont="1" applyBorder="1" applyAlignment="1">
      <alignment horizontal="center" vertical="center"/>
    </xf>
    <xf numFmtId="38" fontId="11" fillId="0" borderId="17" xfId="1" applyFont="1" applyBorder="1">
      <alignment vertical="center"/>
    </xf>
    <xf numFmtId="38" fontId="11" fillId="0" borderId="39" xfId="1" applyFont="1" applyBorder="1">
      <alignment vertical="center"/>
    </xf>
    <xf numFmtId="38" fontId="8" fillId="6" borderId="62" xfId="1" applyFont="1" applyFill="1" applyBorder="1" applyAlignment="1">
      <alignment horizontal="center" vertical="center"/>
    </xf>
    <xf numFmtId="38" fontId="8" fillId="6" borderId="41" xfId="1" applyFont="1" applyFill="1" applyBorder="1" applyAlignment="1">
      <alignment horizontal="center" vertical="center"/>
    </xf>
    <xf numFmtId="38" fontId="8" fillId="6" borderId="42" xfId="1" applyFont="1" applyFill="1" applyBorder="1" applyAlignment="1">
      <alignment horizontal="center" vertical="center"/>
    </xf>
    <xf numFmtId="38" fontId="8" fillId="6" borderId="42" xfId="1" applyFont="1" applyFill="1" applyBorder="1">
      <alignment vertical="center"/>
    </xf>
    <xf numFmtId="38" fontId="8" fillId="6" borderId="52" xfId="1" applyFont="1" applyFill="1" applyBorder="1">
      <alignment vertical="center"/>
    </xf>
    <xf numFmtId="38" fontId="8" fillId="6" borderId="41" xfId="1" applyFont="1" applyFill="1" applyBorder="1">
      <alignment vertical="center"/>
    </xf>
    <xf numFmtId="0" fontId="4" fillId="6" borderId="9" xfId="0" applyFont="1" applyFill="1" applyBorder="1" applyAlignment="1">
      <alignment horizontal="center" vertical="center"/>
    </xf>
    <xf numFmtId="177" fontId="4" fillId="6" borderId="9" xfId="1" applyNumberFormat="1" applyFont="1" applyFill="1" applyBorder="1" applyAlignment="1">
      <alignment horizontal="center" vertical="center"/>
    </xf>
    <xf numFmtId="38" fontId="11" fillId="2" borderId="35" xfId="1" applyFont="1" applyFill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5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13" fillId="0" borderId="3" xfId="1" applyFont="1" applyBorder="1" applyAlignment="1">
      <alignment horizontal="center" vertical="center"/>
    </xf>
    <xf numFmtId="38" fontId="13" fillId="0" borderId="2" xfId="1" applyFont="1" applyBorder="1" applyAlignment="1">
      <alignment horizontal="center" vertical="center"/>
    </xf>
    <xf numFmtId="38" fontId="13" fillId="0" borderId="57" xfId="1" applyFont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0" borderId="1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14" xfId="1" applyFont="1" applyBorder="1" applyAlignment="1">
      <alignment horizontal="center" vertical="center"/>
    </xf>
    <xf numFmtId="38" fontId="13" fillId="0" borderId="15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8" xfId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38" fontId="13" fillId="2" borderId="15" xfId="1" applyFont="1" applyFill="1" applyBorder="1" applyAlignment="1">
      <alignment horizontal="center" vertical="center"/>
    </xf>
    <xf numFmtId="38" fontId="4" fillId="2" borderId="14" xfId="1" applyFont="1" applyFill="1" applyBorder="1">
      <alignment vertical="center"/>
    </xf>
    <xf numFmtId="38" fontId="4" fillId="2" borderId="15" xfId="1" applyFont="1" applyFill="1" applyBorder="1">
      <alignment vertical="center"/>
    </xf>
    <xf numFmtId="38" fontId="13" fillId="0" borderId="27" xfId="1" applyFont="1" applyBorder="1" applyAlignment="1">
      <alignment horizontal="center" vertical="center"/>
    </xf>
    <xf numFmtId="38" fontId="4" fillId="4" borderId="15" xfId="1" applyFont="1" applyFill="1" applyBorder="1" applyAlignment="1">
      <alignment horizontal="center" vertical="center"/>
    </xf>
    <xf numFmtId="176" fontId="4" fillId="5" borderId="3" xfId="1" applyNumberFormat="1" applyFont="1" applyFill="1" applyBorder="1" applyAlignment="1">
      <alignment horizontal="center" vertical="center"/>
    </xf>
    <xf numFmtId="38" fontId="4" fillId="5" borderId="8" xfId="1" applyFont="1" applyFill="1" applyBorder="1" applyAlignment="1">
      <alignment horizontal="center" vertical="center"/>
    </xf>
    <xf numFmtId="38" fontId="15" fillId="8" borderId="55" xfId="1" applyFont="1" applyFill="1" applyBorder="1" applyAlignment="1">
      <alignment horizontal="center" vertical="center"/>
    </xf>
    <xf numFmtId="38" fontId="15" fillId="8" borderId="36" xfId="1" applyFont="1" applyFill="1" applyBorder="1" applyAlignment="1">
      <alignment horizontal="center" vertical="center"/>
    </xf>
    <xf numFmtId="38" fontId="15" fillId="0" borderId="37" xfId="1" applyFont="1" applyBorder="1" applyAlignment="1">
      <alignment horizontal="center" vertical="center"/>
    </xf>
    <xf numFmtId="38" fontId="13" fillId="0" borderId="62" xfId="1" applyFont="1" applyBorder="1" applyAlignment="1">
      <alignment horizontal="center" vertical="center"/>
    </xf>
    <xf numFmtId="38" fontId="13" fillId="0" borderId="41" xfId="1" applyFont="1" applyBorder="1" applyAlignment="1">
      <alignment horizontal="center" vertical="center"/>
    </xf>
    <xf numFmtId="38" fontId="13" fillId="0" borderId="42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0" borderId="43" xfId="1" applyFont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3" xfId="0" applyFont="1" applyFill="1" applyBorder="1">
      <alignment vertical="center"/>
    </xf>
    <xf numFmtId="0" fontId="4" fillId="3" borderId="45" xfId="0" applyFont="1" applyFill="1" applyBorder="1">
      <alignment vertical="center"/>
    </xf>
    <xf numFmtId="38" fontId="11" fillId="0" borderId="33" xfId="1" applyFont="1" applyBorder="1" applyAlignment="1">
      <alignment horizontal="center" vertical="center"/>
    </xf>
    <xf numFmtId="38" fontId="11" fillId="0" borderId="5" xfId="1" applyFont="1" applyBorder="1">
      <alignment vertical="center"/>
    </xf>
    <xf numFmtId="38" fontId="11" fillId="0" borderId="7" xfId="1" applyFont="1" applyBorder="1">
      <alignment vertical="center"/>
    </xf>
    <xf numFmtId="38" fontId="11" fillId="2" borderId="33" xfId="1" applyFont="1" applyFill="1" applyBorder="1" applyAlignment="1">
      <alignment horizontal="center" vertical="center"/>
    </xf>
    <xf numFmtId="38" fontId="11" fillId="2" borderId="25" xfId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4" fillId="3" borderId="40" xfId="0" applyFont="1" applyFill="1" applyBorder="1">
      <alignment vertical="center"/>
    </xf>
    <xf numFmtId="38" fontId="4" fillId="2" borderId="33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13" fillId="0" borderId="6" xfId="1" applyFont="1" applyBorder="1" applyAlignment="1">
      <alignment horizontal="center" vertical="center"/>
    </xf>
    <xf numFmtId="38" fontId="4" fillId="0" borderId="64" xfId="1" applyFont="1" applyBorder="1">
      <alignment vertical="center"/>
    </xf>
    <xf numFmtId="38" fontId="13" fillId="0" borderId="37" xfId="1" applyFont="1" applyBorder="1" applyAlignment="1">
      <alignment horizontal="center" vertical="center"/>
    </xf>
    <xf numFmtId="38" fontId="4" fillId="0" borderId="65" xfId="1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40" xfId="0" applyFont="1" applyBorder="1">
      <alignment vertical="center"/>
    </xf>
    <xf numFmtId="0" fontId="5" fillId="3" borderId="57" xfId="0" applyFont="1" applyFill="1" applyBorder="1" applyAlignment="1">
      <alignment horizontal="center" vertical="center"/>
    </xf>
    <xf numFmtId="0" fontId="4" fillId="3" borderId="64" xfId="0" applyFont="1" applyFill="1" applyBorder="1">
      <alignment vertical="center"/>
    </xf>
    <xf numFmtId="38" fontId="11" fillId="0" borderId="57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15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57" xfId="1" applyFont="1" applyBorder="1" applyAlignment="1">
      <alignment horizontal="center" vertical="center"/>
    </xf>
    <xf numFmtId="38" fontId="16" fillId="0" borderId="37" xfId="1" applyFont="1" applyBorder="1" applyAlignment="1">
      <alignment horizontal="center" vertical="center"/>
    </xf>
    <xf numFmtId="38" fontId="16" fillId="2" borderId="6" xfId="1" applyFont="1" applyFill="1" applyBorder="1" applyAlignment="1">
      <alignment horizontal="center" vertical="center"/>
    </xf>
    <xf numFmtId="38" fontId="16" fillId="0" borderId="6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38" fontId="16" fillId="0" borderId="1" xfId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2" borderId="1" xfId="1" applyFont="1" applyFill="1" applyBorder="1" applyAlignment="1">
      <alignment horizontal="center" vertical="center"/>
    </xf>
    <xf numFmtId="38" fontId="16" fillId="7" borderId="1" xfId="1" applyFont="1" applyFill="1" applyBorder="1" applyAlignment="1">
      <alignment horizontal="center" vertical="center"/>
    </xf>
    <xf numFmtId="38" fontId="13" fillId="7" borderId="1" xfId="1" applyFont="1" applyFill="1" applyBorder="1" applyAlignment="1">
      <alignment horizontal="center" vertical="center"/>
    </xf>
    <xf numFmtId="38" fontId="4" fillId="7" borderId="1" xfId="1" applyFont="1" applyFill="1" applyBorder="1">
      <alignment vertical="center"/>
    </xf>
    <xf numFmtId="176" fontId="16" fillId="0" borderId="16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left" vertical="center"/>
    </xf>
    <xf numFmtId="38" fontId="4" fillId="0" borderId="31" xfId="1" applyFont="1" applyBorder="1">
      <alignment vertical="center"/>
    </xf>
    <xf numFmtId="38" fontId="11" fillId="5" borderId="3" xfId="1" applyFont="1" applyFill="1" applyBorder="1" applyAlignment="1">
      <alignment horizontal="center" vertical="center"/>
    </xf>
    <xf numFmtId="38" fontId="17" fillId="0" borderId="2" xfId="1" applyFont="1" applyBorder="1" applyAlignment="1">
      <alignment horizontal="center" vertical="center"/>
    </xf>
    <xf numFmtId="38" fontId="17" fillId="2" borderId="56" xfId="1" applyFont="1" applyFill="1" applyBorder="1" applyAlignment="1">
      <alignment horizontal="center" vertical="center"/>
    </xf>
    <xf numFmtId="38" fontId="4" fillId="7" borderId="37" xfId="1" applyFont="1" applyFill="1" applyBorder="1" applyAlignment="1">
      <alignment horizontal="center" vertical="center"/>
    </xf>
    <xf numFmtId="176" fontId="4" fillId="7" borderId="2" xfId="1" applyNumberFormat="1" applyFont="1" applyFill="1" applyBorder="1" applyAlignment="1">
      <alignment horizontal="center" vertical="center"/>
    </xf>
    <xf numFmtId="38" fontId="4" fillId="7" borderId="3" xfId="1" applyFont="1" applyFill="1" applyBorder="1" applyAlignment="1">
      <alignment horizontal="center" vertical="center"/>
    </xf>
    <xf numFmtId="38" fontId="4" fillId="7" borderId="10" xfId="1" applyFont="1" applyFill="1" applyBorder="1" applyAlignment="1">
      <alignment horizontal="center" vertical="center"/>
    </xf>
    <xf numFmtId="38" fontId="4" fillId="7" borderId="2" xfId="1" applyFont="1" applyFill="1" applyBorder="1" applyAlignment="1">
      <alignment horizontal="center" vertical="center"/>
    </xf>
    <xf numFmtId="38" fontId="4" fillId="7" borderId="4" xfId="1" applyFont="1" applyFill="1" applyBorder="1">
      <alignment vertical="center"/>
    </xf>
    <xf numFmtId="38" fontId="18" fillId="5" borderId="1" xfId="1" applyFont="1" applyFill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16" fillId="0" borderId="1" xfId="1" applyFont="1" applyBorder="1" applyAlignment="1">
      <alignment horizontal="center" vertical="center"/>
    </xf>
    <xf numFmtId="0" fontId="19" fillId="0" borderId="0" xfId="0" applyFont="1">
      <alignment vertical="center"/>
    </xf>
    <xf numFmtId="176" fontId="20" fillId="0" borderId="2" xfId="1" applyNumberFormat="1" applyFont="1" applyBorder="1" applyAlignment="1">
      <alignment horizontal="center" vertical="center"/>
    </xf>
    <xf numFmtId="38" fontId="20" fillId="0" borderId="4" xfId="1" applyFont="1" applyBorder="1" applyAlignment="1">
      <alignment horizontal="center" vertical="center"/>
    </xf>
    <xf numFmtId="38" fontId="20" fillId="0" borderId="10" xfId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left" vertical="center"/>
    </xf>
    <xf numFmtId="38" fontId="16" fillId="0" borderId="66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/>
    </xf>
    <xf numFmtId="38" fontId="16" fillId="0" borderId="60" xfId="1" applyFont="1" applyBorder="1" applyAlignment="1">
      <alignment horizontal="center" vertical="center"/>
    </xf>
    <xf numFmtId="0" fontId="21" fillId="0" borderId="0" xfId="0" applyFont="1" applyAlignment="1"/>
    <xf numFmtId="56" fontId="25" fillId="0" borderId="1" xfId="0" applyNumberFormat="1" applyFont="1" applyBorder="1" applyAlignment="1">
      <alignment vertical="center"/>
    </xf>
    <xf numFmtId="0" fontId="22" fillId="0" borderId="0" xfId="0" applyFont="1" applyAlignment="1">
      <alignment horizontal="center"/>
    </xf>
    <xf numFmtId="5" fontId="21" fillId="0" borderId="1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56" fontId="2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3" fontId="29" fillId="3" borderId="0" xfId="0" applyNumberFormat="1" applyFont="1" applyFill="1">
      <alignment vertical="center"/>
    </xf>
    <xf numFmtId="56" fontId="0" fillId="0" borderId="0" xfId="0" applyNumberForma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3" fontId="0" fillId="0" borderId="0" xfId="0" applyNumberForma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/>
    </xf>
    <xf numFmtId="56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>
      <alignment vertical="center"/>
    </xf>
    <xf numFmtId="3" fontId="31" fillId="0" borderId="1" xfId="0" applyNumberFormat="1" applyFont="1" applyBorder="1">
      <alignment vertical="center"/>
    </xf>
    <xf numFmtId="3" fontId="31" fillId="0" borderId="1" xfId="0" applyNumberFormat="1" applyFont="1" applyBorder="1" applyAlignment="1">
      <alignment horizontal="center" vertical="center"/>
    </xf>
    <xf numFmtId="56" fontId="31" fillId="0" borderId="18" xfId="0" applyNumberFormat="1" applyFont="1" applyBorder="1" applyAlignment="1">
      <alignment horizontal="center" vertical="center"/>
    </xf>
    <xf numFmtId="56" fontId="31" fillId="0" borderId="3" xfId="0" applyNumberFormat="1" applyFont="1" applyBorder="1" applyAlignment="1">
      <alignment horizontal="center" vertical="center"/>
    </xf>
    <xf numFmtId="3" fontId="31" fillId="0" borderId="3" xfId="0" applyNumberFormat="1" applyFont="1" applyBorder="1" applyAlignment="1">
      <alignment horizontal="center" vertical="center"/>
    </xf>
    <xf numFmtId="56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>
      <alignment vertical="center"/>
    </xf>
    <xf numFmtId="0" fontId="31" fillId="0" borderId="18" xfId="0" applyFont="1" applyFill="1" applyBorder="1">
      <alignment vertical="center"/>
    </xf>
    <xf numFmtId="56" fontId="30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4" fillId="0" borderId="1" xfId="0" applyFont="1" applyFill="1" applyBorder="1" applyAlignment="1">
      <alignment horizontal="center" vertical="center"/>
    </xf>
    <xf numFmtId="56" fontId="34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56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5" fontId="37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8" borderId="4" xfId="0" applyFont="1" applyFill="1" applyBorder="1" applyAlignment="1">
      <alignment horizontal="center" vertical="center"/>
    </xf>
    <xf numFmtId="5" fontId="37" fillId="8" borderId="1" xfId="0" applyNumberFormat="1" applyFont="1" applyFill="1" applyBorder="1" applyAlignment="1">
      <alignment vertical="center"/>
    </xf>
    <xf numFmtId="0" fontId="37" fillId="8" borderId="1" xfId="0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3" fontId="31" fillId="0" borderId="1" xfId="0" applyNumberFormat="1" applyFont="1" applyBorder="1" applyAlignment="1">
      <alignment horizontal="left" vertical="center"/>
    </xf>
    <xf numFmtId="0" fontId="32" fillId="0" borderId="1" xfId="0" applyFont="1" applyBorder="1">
      <alignment vertical="center"/>
    </xf>
    <xf numFmtId="3" fontId="31" fillId="0" borderId="1" xfId="0" applyNumberFormat="1" applyFont="1" applyBorder="1" applyAlignment="1">
      <alignment horizontal="right" vertical="center"/>
    </xf>
    <xf numFmtId="0" fontId="31" fillId="0" borderId="1" xfId="4" applyFont="1" applyBorder="1">
      <alignment vertical="center"/>
    </xf>
    <xf numFmtId="178" fontId="22" fillId="0" borderId="0" xfId="0" applyNumberFormat="1" applyFont="1" applyAlignment="1">
      <alignment horizontal="center" vertical="center"/>
    </xf>
    <xf numFmtId="178" fontId="21" fillId="0" borderId="0" xfId="0" applyNumberFormat="1" applyFont="1" applyAlignment="1">
      <alignment horizontal="center" vertical="center"/>
    </xf>
    <xf numFmtId="38" fontId="38" fillId="0" borderId="3" xfId="1" applyFont="1" applyBorder="1" applyAlignment="1">
      <alignment horizontal="center" vertical="center"/>
    </xf>
    <xf numFmtId="38" fontId="38" fillId="5" borderId="1" xfId="1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56" fontId="24" fillId="0" borderId="1" xfId="0" applyNumberFormat="1" applyFont="1" applyBorder="1" applyAlignment="1">
      <alignment horizontal="center" vertical="center"/>
    </xf>
    <xf numFmtId="178" fontId="24" fillId="0" borderId="1" xfId="0" applyNumberFormat="1" applyFont="1" applyBorder="1" applyAlignment="1">
      <alignment horizontal="center" vertical="center"/>
    </xf>
    <xf numFmtId="5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56" fontId="25" fillId="0" borderId="1" xfId="0" applyNumberFormat="1" applyFont="1" applyBorder="1" applyAlignment="1">
      <alignment horizontal="center" vertical="center"/>
    </xf>
    <xf numFmtId="38" fontId="4" fillId="5" borderId="4" xfId="1" applyFont="1" applyFill="1" applyBorder="1">
      <alignment vertical="center"/>
    </xf>
    <xf numFmtId="38" fontId="41" fillId="2" borderId="22" xfId="1" applyFont="1" applyFill="1" applyBorder="1" applyAlignment="1">
      <alignment horizontal="center" vertical="center"/>
    </xf>
    <xf numFmtId="38" fontId="41" fillId="0" borderId="3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38" fontId="4" fillId="0" borderId="2" xfId="1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4" xfId="1" applyFont="1" applyFill="1" applyBorder="1">
      <alignment vertical="center"/>
    </xf>
    <xf numFmtId="178" fontId="4" fillId="0" borderId="18" xfId="1" applyNumberFormat="1" applyFont="1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38" fontId="4" fillId="2" borderId="66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horizontal="center" vertical="center"/>
    </xf>
    <xf numFmtId="38" fontId="4" fillId="5" borderId="1" xfId="1" applyFont="1" applyFill="1" applyBorder="1">
      <alignment vertical="center"/>
    </xf>
    <xf numFmtId="38" fontId="41" fillId="2" borderId="1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3" fontId="37" fillId="8" borderId="1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177" fontId="4" fillId="3" borderId="9" xfId="1" applyNumberFormat="1" applyFont="1" applyFill="1" applyBorder="1" applyAlignment="1">
      <alignment horizontal="center" vertical="center"/>
    </xf>
    <xf numFmtId="38" fontId="41" fillId="2" borderId="4" xfId="1" applyFont="1" applyFill="1" applyBorder="1" applyAlignment="1">
      <alignment horizontal="center" vertical="center"/>
    </xf>
    <xf numFmtId="38" fontId="4" fillId="3" borderId="36" xfId="1" applyFont="1" applyFill="1" applyBorder="1" applyAlignment="1">
      <alignment horizontal="center" vertical="center"/>
    </xf>
    <xf numFmtId="38" fontId="4" fillId="3" borderId="51" xfId="1" applyFont="1" applyFill="1" applyBorder="1" applyAlignment="1">
      <alignment horizontal="center" vertical="center"/>
    </xf>
    <xf numFmtId="176" fontId="4" fillId="3" borderId="51" xfId="1" applyNumberFormat="1" applyFont="1" applyFill="1" applyBorder="1" applyAlignment="1">
      <alignment horizontal="center" vertical="center"/>
    </xf>
    <xf numFmtId="38" fontId="4" fillId="3" borderId="58" xfId="1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56" fontId="25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5" fontId="25" fillId="0" borderId="1" xfId="0" applyNumberFormat="1" applyFont="1" applyBorder="1" applyAlignment="1">
      <alignment vertical="center"/>
    </xf>
    <xf numFmtId="5" fontId="25" fillId="2" borderId="1" xfId="0" applyNumberFormat="1" applyFont="1" applyFill="1" applyBorder="1" applyAlignment="1">
      <alignment vertical="center"/>
    </xf>
    <xf numFmtId="0" fontId="21" fillId="0" borderId="67" xfId="0" applyFont="1" applyBorder="1" applyAlignment="1">
      <alignment horizontal="center" vertical="center"/>
    </xf>
    <xf numFmtId="5" fontId="21" fillId="0" borderId="67" xfId="0" applyNumberFormat="1" applyFont="1" applyBorder="1" applyAlignment="1">
      <alignment vertical="center"/>
    </xf>
    <xf numFmtId="0" fontId="21" fillId="0" borderId="67" xfId="0" applyFont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5" fontId="25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5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5" fontId="21" fillId="2" borderId="1" xfId="0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56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5" fontId="21" fillId="2" borderId="2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56" fontId="21" fillId="2" borderId="1" xfId="0" applyNumberFormat="1" applyFont="1" applyFill="1" applyBorder="1" applyAlignment="1">
      <alignment horizontal="center" vertical="center"/>
    </xf>
    <xf numFmtId="5" fontId="21" fillId="2" borderId="1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5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5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1" fillId="0" borderId="1" xfId="1" applyFont="1" applyBorder="1" applyAlignment="1">
      <alignment horizontal="center" vertical="center"/>
    </xf>
    <xf numFmtId="38" fontId="4" fillId="4" borderId="1" xfId="1" applyFont="1" applyFill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38" fontId="41" fillId="0" borderId="2" xfId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5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56" fontId="45" fillId="2" borderId="1" xfId="0" applyNumberFormat="1" applyFont="1" applyFill="1" applyBorder="1" applyAlignment="1">
      <alignment horizontal="center" vertical="center"/>
    </xf>
    <xf numFmtId="5" fontId="45" fillId="2" borderId="1" xfId="0" applyNumberFormat="1" applyFont="1" applyFill="1" applyBorder="1" applyAlignment="1">
      <alignment vertical="center"/>
    </xf>
    <xf numFmtId="5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56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/>
    </xf>
    <xf numFmtId="5" fontId="45" fillId="2" borderId="1" xfId="0" applyNumberFormat="1" applyFont="1" applyFill="1" applyBorder="1" applyAlignment="1">
      <alignment horizontal="center" vertical="center"/>
    </xf>
    <xf numFmtId="56" fontId="45" fillId="0" borderId="1" xfId="0" applyNumberFormat="1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1" xfId="0" applyFont="1" applyBorder="1" applyAlignment="1">
      <alignment horizontal="left" vertical="center"/>
    </xf>
    <xf numFmtId="56" fontId="45" fillId="0" borderId="4" xfId="0" applyNumberFormat="1" applyFont="1" applyBorder="1" applyAlignment="1">
      <alignment horizontal="center" vertical="center"/>
    </xf>
    <xf numFmtId="0" fontId="45" fillId="8" borderId="4" xfId="0" applyFont="1" applyFill="1" applyBorder="1" applyAlignment="1">
      <alignment horizontal="center" vertical="center"/>
    </xf>
    <xf numFmtId="5" fontId="45" fillId="8" borderId="1" xfId="0" applyNumberFormat="1" applyFont="1" applyFill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center"/>
    </xf>
    <xf numFmtId="5" fontId="45" fillId="0" borderId="1" xfId="0" applyNumberFormat="1" applyFont="1" applyFill="1" applyBorder="1" applyAlignment="1">
      <alignment vertical="center"/>
    </xf>
    <xf numFmtId="0" fontId="45" fillId="0" borderId="0" xfId="0" applyFont="1" applyAlignment="1">
      <alignment horizontal="center" vertical="center"/>
    </xf>
    <xf numFmtId="5" fontId="45" fillId="8" borderId="3" xfId="0" applyNumberFormat="1" applyFont="1" applyFill="1" applyBorder="1" applyAlignment="1">
      <alignment vertical="center"/>
    </xf>
    <xf numFmtId="0" fontId="22" fillId="6" borderId="1" xfId="0" applyFont="1" applyFill="1" applyBorder="1" applyAlignment="1">
      <alignment horizontal="center" vertical="center"/>
    </xf>
    <xf numFmtId="38" fontId="47" fillId="0" borderId="1" xfId="1" applyFont="1" applyFill="1" applyBorder="1" applyAlignment="1">
      <alignment horizontal="center" vertical="center"/>
    </xf>
    <xf numFmtId="38" fontId="47" fillId="2" borderId="45" xfId="1" applyFont="1" applyFill="1" applyBorder="1" applyAlignment="1">
      <alignment horizontal="center" vertical="center"/>
    </xf>
    <xf numFmtId="38" fontId="47" fillId="2" borderId="15" xfId="1" applyFont="1" applyFill="1" applyBorder="1" applyAlignment="1">
      <alignment horizontal="center" vertical="center"/>
    </xf>
    <xf numFmtId="38" fontId="47" fillId="2" borderId="15" xfId="1" applyFont="1" applyFill="1" applyBorder="1">
      <alignment vertical="center"/>
    </xf>
    <xf numFmtId="38" fontId="47" fillId="0" borderId="22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7" fillId="0" borderId="11" xfId="1" applyFont="1" applyBorder="1" applyAlignment="1">
      <alignment horizontal="center" vertical="center"/>
    </xf>
    <xf numFmtId="38" fontId="47" fillId="0" borderId="62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49" xfId="1" applyFont="1" applyBorder="1" applyAlignment="1">
      <alignment horizontal="center" vertical="center"/>
    </xf>
    <xf numFmtId="38" fontId="47" fillId="2" borderId="47" xfId="1" applyFont="1" applyFill="1" applyBorder="1" applyAlignment="1">
      <alignment horizontal="center" vertical="center"/>
    </xf>
    <xf numFmtId="38" fontId="47" fillId="2" borderId="47" xfId="1" applyFont="1" applyFill="1" applyBorder="1">
      <alignment vertical="center"/>
    </xf>
    <xf numFmtId="176" fontId="4" fillId="0" borderId="47" xfId="1" applyNumberFormat="1" applyFont="1" applyBorder="1" applyAlignment="1">
      <alignment horizontal="center" vertical="center"/>
    </xf>
    <xf numFmtId="38" fontId="47" fillId="2" borderId="22" xfId="1" applyFont="1" applyFill="1" applyBorder="1" applyAlignment="1">
      <alignment horizontal="center" vertical="center"/>
    </xf>
    <xf numFmtId="38" fontId="47" fillId="0" borderId="15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7" fillId="0" borderId="3" xfId="1" applyFont="1" applyBorder="1" applyAlignment="1">
      <alignment horizontal="center" vertical="center"/>
    </xf>
    <xf numFmtId="38" fontId="47" fillId="0" borderId="1" xfId="1" applyFont="1" applyBorder="1" applyAlignment="1">
      <alignment horizontal="center" vertical="center"/>
    </xf>
    <xf numFmtId="38" fontId="41" fillId="2" borderId="35" xfId="1" applyFont="1" applyFill="1" applyBorder="1" applyAlignment="1">
      <alignment horizontal="center" vertical="center"/>
    </xf>
    <xf numFmtId="38" fontId="41" fillId="2" borderId="47" xfId="1" applyFont="1" applyFill="1" applyBorder="1" applyAlignment="1">
      <alignment horizontal="center" vertical="center"/>
    </xf>
    <xf numFmtId="38" fontId="41" fillId="2" borderId="48" xfId="1" applyFont="1" applyFill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176" fontId="41" fillId="0" borderId="24" xfId="1" applyNumberFormat="1" applyFont="1" applyBorder="1" applyAlignment="1">
      <alignment horizontal="center" vertical="center"/>
    </xf>
    <xf numFmtId="38" fontId="4" fillId="3" borderId="31" xfId="0" applyNumberFormat="1" applyFont="1" applyFill="1" applyBorder="1">
      <alignment vertical="center"/>
    </xf>
    <xf numFmtId="38" fontId="47" fillId="2" borderId="33" xfId="1" applyFont="1" applyFill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2" xfId="1" applyFont="1" applyBorder="1">
      <alignment vertical="center"/>
    </xf>
    <xf numFmtId="38" fontId="4" fillId="0" borderId="27" xfId="1" applyFont="1" applyBorder="1" applyAlignment="1">
      <alignment horizontal="center" vertical="center"/>
    </xf>
    <xf numFmtId="38" fontId="47" fillId="2" borderId="40" xfId="1" applyFont="1" applyFill="1" applyBorder="1" applyAlignment="1">
      <alignment horizontal="center" vertical="center"/>
    </xf>
    <xf numFmtId="38" fontId="47" fillId="0" borderId="22" xfId="1" applyFont="1" applyBorder="1" applyAlignment="1">
      <alignment horizontal="center" vertical="center"/>
    </xf>
    <xf numFmtId="38" fontId="47" fillId="0" borderId="27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" fillId="0" borderId="46" xfId="1" applyFont="1" applyBorder="1" applyAlignment="1">
      <alignment horizontal="center" vertical="center"/>
    </xf>
    <xf numFmtId="38" fontId="4" fillId="0" borderId="47" xfId="1" applyFont="1" applyBorder="1" applyAlignment="1">
      <alignment horizontal="center" vertical="center"/>
    </xf>
    <xf numFmtId="38" fontId="47" fillId="0" borderId="55" xfId="1" applyFont="1" applyBorder="1" applyAlignment="1">
      <alignment horizontal="center" vertical="center"/>
    </xf>
    <xf numFmtId="38" fontId="47" fillId="0" borderId="46" xfId="1" applyFont="1" applyBorder="1" applyAlignment="1">
      <alignment horizontal="center" vertical="center"/>
    </xf>
    <xf numFmtId="38" fontId="47" fillId="0" borderId="41" xfId="1" applyFont="1" applyBorder="1" applyAlignment="1">
      <alignment horizontal="center" vertical="center"/>
    </xf>
    <xf numFmtId="38" fontId="47" fillId="0" borderId="21" xfId="1" applyFont="1" applyBorder="1" applyAlignment="1">
      <alignment horizontal="center" vertical="center"/>
    </xf>
    <xf numFmtId="38" fontId="47" fillId="0" borderId="26" xfId="1" applyFont="1" applyBorder="1" applyAlignment="1">
      <alignment horizontal="center" vertical="center"/>
    </xf>
    <xf numFmtId="38" fontId="4" fillId="12" borderId="9" xfId="1" applyFont="1" applyFill="1" applyBorder="1" applyAlignment="1">
      <alignment horizontal="center" vertical="center"/>
    </xf>
    <xf numFmtId="38" fontId="4" fillId="12" borderId="31" xfId="1" applyFont="1" applyFill="1" applyBorder="1" applyAlignment="1">
      <alignment horizontal="center" vertical="center"/>
    </xf>
    <xf numFmtId="38" fontId="4" fillId="3" borderId="9" xfId="1" applyFont="1" applyFill="1" applyBorder="1">
      <alignment vertical="center"/>
    </xf>
    <xf numFmtId="38" fontId="4" fillId="0" borderId="4" xfId="1" applyFont="1" applyFill="1" applyBorder="1" applyAlignment="1">
      <alignment horizontal="right" vertical="center"/>
    </xf>
    <xf numFmtId="38" fontId="49" fillId="0" borderId="1" xfId="1" applyFont="1" applyBorder="1" applyAlignment="1">
      <alignment horizontal="center" vertical="center"/>
    </xf>
    <xf numFmtId="38" fontId="4" fillId="0" borderId="19" xfId="1" applyFont="1" applyFill="1" applyBorder="1" applyAlignment="1">
      <alignment horizontal="right" vertical="center"/>
    </xf>
    <xf numFmtId="38" fontId="4" fillId="3" borderId="11" xfId="1" applyFont="1" applyFill="1" applyBorder="1" applyAlignment="1">
      <alignment horizontal="center" vertical="center"/>
    </xf>
    <xf numFmtId="38" fontId="4" fillId="3" borderId="13" xfId="1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left" vertical="center"/>
    </xf>
    <xf numFmtId="38" fontId="4" fillId="3" borderId="12" xfId="1" applyFont="1" applyFill="1" applyBorder="1" applyAlignment="1">
      <alignment horizontal="center" vertical="center"/>
    </xf>
    <xf numFmtId="38" fontId="4" fillId="3" borderId="9" xfId="0" applyNumberFormat="1" applyFont="1" applyFill="1" applyBorder="1">
      <alignment vertical="center"/>
    </xf>
    <xf numFmtId="38" fontId="49" fillId="12" borderId="38" xfId="1" applyFont="1" applyFill="1" applyBorder="1" applyAlignment="1">
      <alignment horizontal="center" vertical="center"/>
    </xf>
    <xf numFmtId="0" fontId="49" fillId="3" borderId="70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/>
    </xf>
    <xf numFmtId="38" fontId="4" fillId="6" borderId="12" xfId="0" applyNumberFormat="1" applyFont="1" applyFill="1" applyBorder="1">
      <alignment vertical="center"/>
    </xf>
    <xf numFmtId="38" fontId="49" fillId="2" borderId="1" xfId="1" applyFont="1" applyFill="1" applyBorder="1" applyAlignment="1">
      <alignment horizontal="center" vertical="center"/>
    </xf>
    <xf numFmtId="38" fontId="49" fillId="0" borderId="15" xfId="1" applyFont="1" applyBorder="1" applyAlignment="1">
      <alignment horizontal="center" vertical="center"/>
    </xf>
    <xf numFmtId="38" fontId="4" fillId="5" borderId="5" xfId="1" applyFont="1" applyFill="1" applyBorder="1" applyAlignment="1">
      <alignment horizontal="center" vertical="center"/>
    </xf>
    <xf numFmtId="38" fontId="4" fillId="3" borderId="28" xfId="1" applyFont="1" applyFill="1" applyBorder="1" applyAlignment="1">
      <alignment vertical="center"/>
    </xf>
    <xf numFmtId="38" fontId="4" fillId="0" borderId="75" xfId="1" applyFont="1" applyBorder="1" applyAlignment="1">
      <alignment horizontal="center" vertical="center"/>
    </xf>
    <xf numFmtId="38" fontId="47" fillId="0" borderId="54" xfId="1" applyFont="1" applyBorder="1" applyAlignment="1">
      <alignment horizontal="center" vertical="center"/>
    </xf>
    <xf numFmtId="38" fontId="49" fillId="0" borderId="24" xfId="1" applyFont="1" applyBorder="1" applyAlignment="1">
      <alignment horizontal="center" vertical="center"/>
    </xf>
    <xf numFmtId="38" fontId="16" fillId="2" borderId="24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176" fontId="49" fillId="0" borderId="1" xfId="1" applyNumberFormat="1" applyFont="1" applyFill="1" applyBorder="1" applyAlignment="1">
      <alignment horizontal="center" vertical="center"/>
    </xf>
    <xf numFmtId="38" fontId="49" fillId="0" borderId="1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38" fontId="4" fillId="0" borderId="54" xfId="1" applyFont="1" applyFill="1" applyBorder="1" applyAlignment="1">
      <alignment horizontal="center" vertical="center"/>
    </xf>
    <xf numFmtId="178" fontId="4" fillId="9" borderId="1" xfId="1" applyNumberFormat="1" applyFont="1" applyFill="1" applyBorder="1" applyAlignment="1">
      <alignment horizontal="center" vertical="center"/>
    </xf>
    <xf numFmtId="38" fontId="50" fillId="9" borderId="22" xfId="1" applyFont="1" applyFill="1" applyBorder="1" applyAlignment="1">
      <alignment horizontal="center" vertical="center"/>
    </xf>
    <xf numFmtId="38" fontId="4" fillId="9" borderId="1" xfId="1" applyFont="1" applyFill="1" applyBorder="1" applyAlignment="1">
      <alignment horizontal="center" vertical="center"/>
    </xf>
    <xf numFmtId="38" fontId="4" fillId="9" borderId="27" xfId="1" applyFont="1" applyFill="1" applyBorder="1" applyAlignment="1">
      <alignment horizontal="center" vertical="center"/>
    </xf>
    <xf numFmtId="5" fontId="21" fillId="9" borderId="1" xfId="0" applyNumberFormat="1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38" fontId="16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horizontal="center" vertical="center"/>
    </xf>
    <xf numFmtId="38" fontId="13" fillId="0" borderId="1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14" fillId="0" borderId="20" xfId="3" applyNumberForma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14" fillId="0" borderId="20" xfId="3" applyNumberFormat="1" applyBorder="1" applyAlignment="1">
      <alignment horizontal="center" vertical="center" shrinkToFit="1"/>
    </xf>
    <xf numFmtId="38" fontId="4" fillId="0" borderId="17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55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38" fontId="4" fillId="5" borderId="11" xfId="1" applyFont="1" applyFill="1" applyBorder="1" applyAlignment="1">
      <alignment horizontal="center" vertical="center"/>
    </xf>
    <xf numFmtId="38" fontId="4" fillId="5" borderId="12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16" fillId="7" borderId="4" xfId="1" applyFont="1" applyFill="1" applyBorder="1" applyAlignment="1">
      <alignment horizontal="center" vertical="center"/>
    </xf>
    <xf numFmtId="38" fontId="4" fillId="7" borderId="2" xfId="1" applyFont="1" applyFill="1" applyBorder="1" applyAlignment="1">
      <alignment horizontal="center" vertical="center"/>
    </xf>
    <xf numFmtId="38" fontId="16" fillId="0" borderId="1" xfId="1" applyFont="1" applyBorder="1" applyAlignment="1">
      <alignment horizontal="center" vertical="center"/>
    </xf>
    <xf numFmtId="38" fontId="4" fillId="7" borderId="1" xfId="1" applyFont="1" applyFill="1" applyBorder="1" applyAlignment="1">
      <alignment horizontal="center" vertical="center"/>
    </xf>
    <xf numFmtId="38" fontId="47" fillId="0" borderId="35" xfId="1" applyFont="1" applyBorder="1" applyAlignment="1">
      <alignment horizontal="center" vertical="center"/>
    </xf>
    <xf numFmtId="38" fontId="47" fillId="0" borderId="6" xfId="1" applyFont="1" applyBorder="1" applyAlignment="1">
      <alignment horizontal="center" vertical="center"/>
    </xf>
    <xf numFmtId="38" fontId="47" fillId="0" borderId="38" xfId="1" applyFont="1" applyBorder="1" applyAlignment="1">
      <alignment horizontal="center" vertical="center"/>
    </xf>
    <xf numFmtId="38" fontId="47" fillId="0" borderId="47" xfId="1" applyFont="1" applyBorder="1" applyAlignment="1">
      <alignment horizontal="center" vertical="center"/>
    </xf>
    <xf numFmtId="38" fontId="47" fillId="0" borderId="18" xfId="1" applyFont="1" applyBorder="1" applyAlignment="1">
      <alignment horizontal="center" vertical="center"/>
    </xf>
    <xf numFmtId="38" fontId="47" fillId="0" borderId="3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9" fillId="0" borderId="33" xfId="1" applyFont="1" applyFill="1" applyBorder="1" applyAlignment="1">
      <alignment horizontal="center" vertical="center"/>
    </xf>
    <xf numFmtId="38" fontId="49" fillId="0" borderId="6" xfId="1" applyFont="1" applyFill="1" applyBorder="1" applyAlignment="1">
      <alignment horizontal="center" vertical="center"/>
    </xf>
    <xf numFmtId="38" fontId="49" fillId="0" borderId="54" xfId="1" applyFont="1" applyFill="1" applyBorder="1" applyAlignment="1">
      <alignment horizontal="center" vertical="center"/>
    </xf>
    <xf numFmtId="38" fontId="47" fillId="0" borderId="33" xfId="1" applyFont="1" applyBorder="1" applyAlignment="1">
      <alignment horizontal="center" vertical="center"/>
    </xf>
    <xf numFmtId="38" fontId="47" fillId="0" borderId="15" xfId="1" applyFont="1" applyBorder="1" applyAlignment="1">
      <alignment horizontal="center" vertical="center"/>
    </xf>
    <xf numFmtId="38" fontId="47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38" fontId="49" fillId="0" borderId="16" xfId="1" applyFont="1" applyBorder="1" applyAlignment="1">
      <alignment horizontal="center" vertical="center" wrapText="1"/>
    </xf>
    <xf numFmtId="38" fontId="49" fillId="0" borderId="14" xfId="1" applyFont="1" applyBorder="1" applyAlignment="1">
      <alignment horizontal="center" vertical="center"/>
    </xf>
    <xf numFmtId="38" fontId="49" fillId="0" borderId="20" xfId="1" applyFont="1" applyBorder="1" applyAlignment="1">
      <alignment horizontal="center" vertical="center"/>
    </xf>
    <xf numFmtId="38" fontId="49" fillId="0" borderId="17" xfId="1" applyFont="1" applyBorder="1" applyAlignment="1">
      <alignment horizontal="center" vertical="center"/>
    </xf>
    <xf numFmtId="38" fontId="49" fillId="0" borderId="10" xfId="1" applyFont="1" applyBorder="1" applyAlignment="1">
      <alignment horizontal="center" vertical="center"/>
    </xf>
    <xf numFmtId="38" fontId="49" fillId="0" borderId="8" xfId="1" applyFont="1" applyBorder="1" applyAlignment="1">
      <alignment horizontal="center" vertical="center"/>
    </xf>
    <xf numFmtId="38" fontId="13" fillId="0" borderId="14" xfId="1" applyFont="1" applyBorder="1" applyAlignment="1">
      <alignment horizontal="center" vertical="center"/>
    </xf>
    <xf numFmtId="38" fontId="13" fillId="0" borderId="20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8" xfId="1" applyFont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horizontal="center" vertical="center"/>
    </xf>
    <xf numFmtId="176" fontId="49" fillId="0" borderId="4" xfId="1" applyNumberFormat="1" applyFont="1" applyBorder="1" applyAlignment="1">
      <alignment horizontal="center" vertical="center"/>
    </xf>
    <xf numFmtId="176" fontId="20" fillId="0" borderId="2" xfId="1" applyNumberFormat="1" applyFont="1" applyBorder="1" applyAlignment="1">
      <alignment horizontal="center" vertical="center"/>
    </xf>
    <xf numFmtId="38" fontId="4" fillId="0" borderId="39" xfId="1" applyFont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13" fillId="0" borderId="2" xfId="1" applyFont="1" applyFill="1" applyBorder="1" applyAlignment="1">
      <alignment horizontal="center" vertical="center"/>
    </xf>
    <xf numFmtId="38" fontId="49" fillId="0" borderId="4" xfId="1" applyFont="1" applyFill="1" applyBorder="1" applyAlignment="1">
      <alignment horizontal="center" vertical="center"/>
    </xf>
    <xf numFmtId="38" fontId="48" fillId="9" borderId="37" xfId="1" applyFont="1" applyFill="1" applyBorder="1" applyAlignment="1">
      <alignment horizontal="center" vertical="center"/>
    </xf>
    <xf numFmtId="38" fontId="48" fillId="9" borderId="0" xfId="1" applyFont="1" applyFill="1" applyBorder="1" applyAlignment="1">
      <alignment horizontal="center" vertical="center"/>
    </xf>
    <xf numFmtId="38" fontId="48" fillId="9" borderId="40" xfId="1" applyFont="1" applyFill="1" applyBorder="1" applyAlignment="1">
      <alignment horizontal="center" vertical="center"/>
    </xf>
    <xf numFmtId="38" fontId="47" fillId="0" borderId="47" xfId="1" applyFont="1" applyFill="1" applyBorder="1" applyAlignment="1">
      <alignment horizontal="center" vertical="center"/>
    </xf>
    <xf numFmtId="38" fontId="47" fillId="0" borderId="18" xfId="1" applyFont="1" applyFill="1" applyBorder="1" applyAlignment="1">
      <alignment horizontal="center" vertical="center"/>
    </xf>
    <xf numFmtId="38" fontId="47" fillId="0" borderId="3" xfId="1" applyFont="1" applyFill="1" applyBorder="1" applyAlignment="1">
      <alignment horizontal="center" vertical="center"/>
    </xf>
    <xf numFmtId="176" fontId="47" fillId="0" borderId="15" xfId="1" applyNumberFormat="1" applyFont="1" applyBorder="1" applyAlignment="1">
      <alignment horizontal="center" vertical="center"/>
    </xf>
    <xf numFmtId="176" fontId="47" fillId="0" borderId="18" xfId="1" applyNumberFormat="1" applyFont="1" applyBorder="1" applyAlignment="1">
      <alignment horizontal="center" vertical="center"/>
    </xf>
    <xf numFmtId="176" fontId="47" fillId="0" borderId="32" xfId="1" applyNumberFormat="1" applyFont="1" applyBorder="1" applyAlignment="1">
      <alignment horizontal="center" vertical="center"/>
    </xf>
    <xf numFmtId="38" fontId="50" fillId="0" borderId="35" xfId="1" applyFont="1" applyFill="1" applyBorder="1" applyAlignment="1">
      <alignment horizontal="center" vertical="center" wrapText="1"/>
    </xf>
    <xf numFmtId="38" fontId="47" fillId="0" borderId="6" xfId="1" applyFont="1" applyFill="1" applyBorder="1" applyAlignment="1">
      <alignment horizontal="center" vertical="center"/>
    </xf>
    <xf numFmtId="38" fontId="47" fillId="0" borderId="38" xfId="1" applyFont="1" applyFill="1" applyBorder="1" applyAlignment="1">
      <alignment horizontal="center" vertical="center"/>
    </xf>
    <xf numFmtId="38" fontId="4" fillId="0" borderId="49" xfId="1" applyFont="1" applyBorder="1" applyAlignment="1">
      <alignment horizontal="center" vertical="center"/>
    </xf>
    <xf numFmtId="38" fontId="4" fillId="0" borderId="59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70" xfId="1" applyFont="1" applyBorder="1" applyAlignment="1">
      <alignment horizontal="center" vertical="center"/>
    </xf>
    <xf numFmtId="38" fontId="47" fillId="0" borderId="15" xfId="1" applyFont="1" applyFill="1" applyBorder="1" applyAlignment="1">
      <alignment horizontal="center" vertical="center"/>
    </xf>
    <xf numFmtId="38" fontId="47" fillId="0" borderId="32" xfId="1" applyFont="1" applyFill="1" applyBorder="1" applyAlignment="1">
      <alignment horizontal="center" vertical="center"/>
    </xf>
    <xf numFmtId="38" fontId="47" fillId="0" borderId="55" xfId="1" applyFont="1" applyFill="1" applyBorder="1" applyAlignment="1">
      <alignment horizontal="center" vertical="center"/>
    </xf>
    <xf numFmtId="38" fontId="47" fillId="0" borderId="37" xfId="1" applyFont="1" applyFill="1" applyBorder="1" applyAlignment="1">
      <alignment horizontal="center" vertical="center"/>
    </xf>
    <xf numFmtId="38" fontId="47" fillId="0" borderId="36" xfId="1" applyFont="1" applyFill="1" applyBorder="1" applyAlignment="1">
      <alignment horizontal="center" vertical="center"/>
    </xf>
    <xf numFmtId="176" fontId="4" fillId="0" borderId="32" xfId="1" applyNumberFormat="1" applyFont="1" applyBorder="1" applyAlignment="1">
      <alignment horizontal="center" vertical="center"/>
    </xf>
    <xf numFmtId="38" fontId="47" fillId="0" borderId="55" xfId="1" applyFont="1" applyBorder="1" applyAlignment="1">
      <alignment horizontal="center" vertical="center"/>
    </xf>
    <xf numFmtId="38" fontId="47" fillId="0" borderId="37" xfId="1" applyFont="1" applyBorder="1" applyAlignment="1">
      <alignment horizontal="center" vertical="center"/>
    </xf>
    <xf numFmtId="38" fontId="47" fillId="0" borderId="36" xfId="1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176" fontId="4" fillId="0" borderId="33" xfId="1" applyNumberFormat="1" applyFont="1" applyBorder="1" applyAlignment="1">
      <alignment horizontal="center" vertical="center"/>
    </xf>
    <xf numFmtId="176" fontId="4" fillId="0" borderId="54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38" fontId="44" fillId="0" borderId="16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38" fontId="44" fillId="0" borderId="33" xfId="1" applyFont="1" applyBorder="1" applyAlignment="1">
      <alignment horizontal="center" vertical="center"/>
    </xf>
    <xf numFmtId="38" fontId="41" fillId="0" borderId="54" xfId="1" applyFont="1" applyBorder="1" applyAlignment="1">
      <alignment horizontal="center" vertical="center"/>
    </xf>
    <xf numFmtId="38" fontId="4" fillId="12" borderId="61" xfId="1" applyFont="1" applyFill="1" applyBorder="1" applyAlignment="1">
      <alignment horizontal="right" vertical="center"/>
    </xf>
    <xf numFmtId="38" fontId="4" fillId="12" borderId="68" xfId="1" applyFont="1" applyFill="1" applyBorder="1" applyAlignment="1">
      <alignment horizontal="right" vertical="center"/>
    </xf>
    <xf numFmtId="38" fontId="4" fillId="12" borderId="69" xfId="1" applyFont="1" applyFill="1" applyBorder="1" applyAlignment="1">
      <alignment horizontal="right" vertical="center"/>
    </xf>
    <xf numFmtId="38" fontId="41" fillId="0" borderId="1" xfId="1" applyFont="1" applyFill="1" applyBorder="1" applyAlignment="1">
      <alignment horizontal="left" vertical="center"/>
    </xf>
    <xf numFmtId="176" fontId="4" fillId="0" borderId="24" xfId="1" applyNumberFormat="1" applyFont="1" applyBorder="1" applyAlignment="1">
      <alignment horizontal="center" vertical="center"/>
    </xf>
    <xf numFmtId="38" fontId="41" fillId="0" borderId="1" xfId="1" applyFont="1" applyBorder="1" applyAlignment="1">
      <alignment horizontal="left" vertical="center"/>
    </xf>
    <xf numFmtId="38" fontId="4" fillId="0" borderId="25" xfId="1" applyFont="1" applyFill="1" applyBorder="1" applyAlignment="1">
      <alignment horizontal="center" vertical="center"/>
    </xf>
    <xf numFmtId="0" fontId="41" fillId="6" borderId="55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1" fillId="10" borderId="11" xfId="0" applyFont="1" applyFill="1" applyBorder="1" applyAlignment="1">
      <alignment horizontal="center" vertical="center"/>
    </xf>
    <xf numFmtId="38" fontId="41" fillId="0" borderId="4" xfId="1" applyFont="1" applyFill="1" applyBorder="1" applyAlignment="1">
      <alignment horizontal="left" vertical="center"/>
    </xf>
    <xf numFmtId="38" fontId="41" fillId="0" borderId="34" xfId="1" applyFont="1" applyFill="1" applyBorder="1" applyAlignment="1">
      <alignment horizontal="left" vertical="center"/>
    </xf>
    <xf numFmtId="38" fontId="41" fillId="0" borderId="2" xfId="1" applyFont="1" applyFill="1" applyBorder="1" applyAlignment="1">
      <alignment horizontal="left" vertical="center"/>
    </xf>
    <xf numFmtId="38" fontId="41" fillId="0" borderId="4" xfId="1" applyFont="1" applyBorder="1" applyAlignment="1">
      <alignment horizontal="left" vertical="center"/>
    </xf>
    <xf numFmtId="38" fontId="41" fillId="0" borderId="34" xfId="1" applyFont="1" applyBorder="1" applyAlignment="1">
      <alignment horizontal="left" vertical="center"/>
    </xf>
    <xf numFmtId="38" fontId="41" fillId="0" borderId="2" xfId="1" applyFont="1" applyBorder="1" applyAlignment="1">
      <alignment horizontal="left" vertical="center"/>
    </xf>
    <xf numFmtId="0" fontId="49" fillId="10" borderId="11" xfId="0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0" fontId="41" fillId="8" borderId="55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176" fontId="4" fillId="0" borderId="33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54" xfId="1" applyNumberFormat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41" fillId="9" borderId="55" xfId="0" applyFont="1" applyFill="1" applyBorder="1" applyAlignment="1">
      <alignment horizontal="center" vertical="center"/>
    </xf>
    <xf numFmtId="0" fontId="4" fillId="9" borderId="63" xfId="0" applyFont="1" applyFill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38" fontId="13" fillId="2" borderId="4" xfId="1" applyFont="1" applyFill="1" applyBorder="1" applyAlignment="1">
      <alignment horizontal="center" vertical="center"/>
    </xf>
    <xf numFmtId="38" fontId="13" fillId="2" borderId="2" xfId="1" applyFont="1" applyFill="1" applyBorder="1" applyAlignment="1">
      <alignment horizontal="center" vertical="center"/>
    </xf>
    <xf numFmtId="38" fontId="49" fillId="2" borderId="4" xfId="1" applyFont="1" applyFill="1" applyBorder="1" applyAlignment="1">
      <alignment horizontal="center" vertical="center"/>
    </xf>
    <xf numFmtId="38" fontId="13" fillId="2" borderId="34" xfId="1" applyFont="1" applyFill="1" applyBorder="1" applyAlignment="1">
      <alignment horizontal="center" vertical="center"/>
    </xf>
    <xf numFmtId="38" fontId="49" fillId="0" borderId="24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176" fontId="4" fillId="0" borderId="57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176" fontId="4" fillId="0" borderId="56" xfId="1" applyNumberFormat="1" applyFont="1" applyFill="1" applyBorder="1" applyAlignment="1">
      <alignment horizontal="center" vertical="center"/>
    </xf>
    <xf numFmtId="38" fontId="43" fillId="11" borderId="55" xfId="1" applyFont="1" applyFill="1" applyBorder="1" applyAlignment="1">
      <alignment horizontal="center" vertical="center"/>
    </xf>
    <xf numFmtId="38" fontId="43" fillId="11" borderId="63" xfId="1" applyFont="1" applyFill="1" applyBorder="1" applyAlignment="1">
      <alignment horizontal="center" vertical="center"/>
    </xf>
    <xf numFmtId="38" fontId="43" fillId="11" borderId="45" xfId="1" applyFont="1" applyFill="1" applyBorder="1" applyAlignment="1">
      <alignment horizontal="center" vertical="center"/>
    </xf>
    <xf numFmtId="38" fontId="41" fillId="0" borderId="33" xfId="1" applyFont="1" applyBorder="1" applyAlignment="1">
      <alignment horizontal="center" vertical="center"/>
    </xf>
    <xf numFmtId="38" fontId="4" fillId="0" borderId="54" xfId="1" applyFont="1" applyBorder="1" applyAlignment="1">
      <alignment horizontal="center" vertical="center"/>
    </xf>
    <xf numFmtId="38" fontId="41" fillId="0" borderId="4" xfId="1" applyFont="1" applyBorder="1" applyAlignment="1">
      <alignment horizontal="center" vertical="center"/>
    </xf>
    <xf numFmtId="38" fontId="41" fillId="0" borderId="2" xfId="1" applyFont="1" applyBorder="1" applyAlignment="1">
      <alignment horizontal="center" vertical="center"/>
    </xf>
    <xf numFmtId="38" fontId="49" fillId="2" borderId="16" xfId="1" applyFont="1" applyFill="1" applyBorder="1" applyAlignment="1">
      <alignment horizontal="center" vertical="center"/>
    </xf>
    <xf numFmtId="38" fontId="8" fillId="3" borderId="11" xfId="1" applyFont="1" applyFill="1" applyBorder="1" applyAlignment="1">
      <alignment horizontal="center" vertical="center"/>
    </xf>
    <xf numFmtId="38" fontId="8" fillId="3" borderId="13" xfId="1" applyFont="1" applyFill="1" applyBorder="1" applyAlignment="1">
      <alignment horizontal="center" vertical="center"/>
    </xf>
    <xf numFmtId="38" fontId="8" fillId="3" borderId="12" xfId="1" applyFont="1" applyFill="1" applyBorder="1" applyAlignment="1">
      <alignment horizontal="center" vertical="center"/>
    </xf>
    <xf numFmtId="0" fontId="43" fillId="9" borderId="73" xfId="0" applyFont="1" applyFill="1" applyBorder="1" applyAlignment="1">
      <alignment horizontal="center" vertical="center"/>
    </xf>
    <xf numFmtId="0" fontId="43" fillId="9" borderId="34" xfId="0" applyFont="1" applyFill="1" applyBorder="1" applyAlignment="1">
      <alignment horizontal="center" vertical="center"/>
    </xf>
    <xf numFmtId="0" fontId="43" fillId="9" borderId="74" xfId="0" applyFont="1" applyFill="1" applyBorder="1" applyAlignment="1">
      <alignment horizontal="center" vertical="center"/>
    </xf>
    <xf numFmtId="176" fontId="41" fillId="0" borderId="4" xfId="1" applyNumberFormat="1" applyFont="1" applyBorder="1" applyAlignment="1">
      <alignment horizontal="center" vertical="center"/>
    </xf>
    <xf numFmtId="176" fontId="4" fillId="0" borderId="34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7" fillId="0" borderId="1" xfId="1" applyFont="1" applyBorder="1" applyAlignment="1">
      <alignment horizontal="center" vertical="center"/>
    </xf>
    <xf numFmtId="176" fontId="4" fillId="0" borderId="61" xfId="1" applyNumberFormat="1" applyFont="1" applyBorder="1" applyAlignment="1">
      <alignment horizontal="left" vertical="center"/>
    </xf>
    <xf numFmtId="176" fontId="4" fillId="0" borderId="68" xfId="1" applyNumberFormat="1" applyFont="1" applyBorder="1" applyAlignment="1">
      <alignment horizontal="left" vertical="center"/>
    </xf>
    <xf numFmtId="176" fontId="4" fillId="0" borderId="69" xfId="1" applyNumberFormat="1" applyFont="1" applyBorder="1" applyAlignment="1">
      <alignment horizontal="left" vertical="center"/>
    </xf>
    <xf numFmtId="38" fontId="41" fillId="0" borderId="6" xfId="1" applyFont="1" applyBorder="1" applyAlignment="1">
      <alignment horizontal="center" vertical="center"/>
    </xf>
    <xf numFmtId="38" fontId="47" fillId="2" borderId="16" xfId="1" applyFont="1" applyFill="1" applyBorder="1" applyAlignment="1">
      <alignment horizontal="center" vertical="center"/>
    </xf>
    <xf numFmtId="38" fontId="47" fillId="2" borderId="14" xfId="1" applyFont="1" applyFill="1" applyBorder="1" applyAlignment="1">
      <alignment horizontal="center" vertical="center"/>
    </xf>
    <xf numFmtId="38" fontId="47" fillId="0" borderId="22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7" fillId="0" borderId="73" xfId="1" applyFont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7" fillId="0" borderId="16" xfId="1" applyFont="1" applyBorder="1" applyAlignment="1">
      <alignment horizontal="center" vertical="center"/>
    </xf>
    <xf numFmtId="38" fontId="47" fillId="0" borderId="14" xfId="1" applyFont="1" applyBorder="1" applyAlignment="1">
      <alignment horizontal="center" vertical="center"/>
    </xf>
    <xf numFmtId="38" fontId="47" fillId="0" borderId="20" xfId="1" applyFont="1" applyBorder="1" applyAlignment="1">
      <alignment horizontal="center" vertical="center"/>
    </xf>
    <xf numFmtId="38" fontId="47" fillId="0" borderId="17" xfId="1" applyFont="1" applyBorder="1" applyAlignment="1">
      <alignment horizontal="center" vertical="center"/>
    </xf>
    <xf numFmtId="38" fontId="47" fillId="0" borderId="10" xfId="1" applyFont="1" applyBorder="1" applyAlignment="1">
      <alignment horizontal="center" vertical="center"/>
    </xf>
    <xf numFmtId="38" fontId="47" fillId="0" borderId="8" xfId="1" applyFont="1" applyBorder="1" applyAlignment="1">
      <alignment horizontal="center" vertical="center"/>
    </xf>
    <xf numFmtId="38" fontId="47" fillId="0" borderId="16" xfId="1" applyFont="1" applyBorder="1" applyAlignment="1">
      <alignment horizontal="center" vertical="center" wrapText="1"/>
    </xf>
    <xf numFmtId="38" fontId="47" fillId="0" borderId="14" xfId="1" applyFont="1" applyBorder="1" applyAlignment="1">
      <alignment horizontal="center" vertical="center" wrapText="1"/>
    </xf>
    <xf numFmtId="38" fontId="47" fillId="0" borderId="20" xfId="1" applyFont="1" applyBorder="1" applyAlignment="1">
      <alignment horizontal="center" vertical="center" wrapText="1"/>
    </xf>
    <xf numFmtId="38" fontId="47" fillId="0" borderId="17" xfId="1" applyFont="1" applyBorder="1" applyAlignment="1">
      <alignment horizontal="center" vertical="center" wrapText="1"/>
    </xf>
    <xf numFmtId="38" fontId="41" fillId="0" borderId="1" xfId="1" applyFont="1" applyBorder="1" applyAlignment="1">
      <alignment horizontal="center" vertical="center"/>
    </xf>
    <xf numFmtId="38" fontId="4" fillId="4" borderId="1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7" fillId="0" borderId="24" xfId="1" applyFont="1" applyBorder="1" applyAlignment="1">
      <alignment horizontal="center" vertical="center"/>
    </xf>
    <xf numFmtId="38" fontId="47" fillId="12" borderId="11" xfId="1" applyFont="1" applyFill="1" applyBorder="1" applyAlignment="1">
      <alignment horizontal="right" vertical="center"/>
    </xf>
    <xf numFmtId="38" fontId="47" fillId="12" borderId="13" xfId="1" applyFont="1" applyFill="1" applyBorder="1" applyAlignment="1">
      <alignment horizontal="right" vertical="center"/>
    </xf>
    <xf numFmtId="38" fontId="47" fillId="12" borderId="12" xfId="1" applyFont="1" applyFill="1" applyBorder="1" applyAlignment="1">
      <alignment horizontal="right" vertical="center"/>
    </xf>
    <xf numFmtId="38" fontId="47" fillId="0" borderId="2" xfId="1" applyFont="1" applyFill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7" fillId="0" borderId="66" xfId="1" applyFont="1" applyBorder="1" applyAlignment="1">
      <alignment horizontal="center" vertical="center"/>
    </xf>
    <xf numFmtId="38" fontId="47" fillId="0" borderId="60" xfId="1" applyFont="1" applyBorder="1" applyAlignment="1">
      <alignment horizontal="center" vertical="center"/>
    </xf>
    <xf numFmtId="38" fontId="47" fillId="0" borderId="27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7" fillId="0" borderId="22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2" borderId="19" xfId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7" fillId="0" borderId="54" xfId="1" applyFont="1" applyBorder="1" applyAlignment="1">
      <alignment horizontal="center" vertical="center" wrapText="1"/>
    </xf>
    <xf numFmtId="38" fontId="47" fillId="0" borderId="60" xfId="1" applyFont="1" applyBorder="1" applyAlignment="1">
      <alignment horizontal="center" vertical="center" wrapText="1"/>
    </xf>
    <xf numFmtId="38" fontId="47" fillId="12" borderId="36" xfId="1" applyFont="1" applyFill="1" applyBorder="1" applyAlignment="1">
      <alignment horizontal="right" vertical="center"/>
    </xf>
    <xf numFmtId="38" fontId="47" fillId="12" borderId="51" xfId="1" applyFont="1" applyFill="1" applyBorder="1" applyAlignment="1">
      <alignment horizontal="right" vertical="center"/>
    </xf>
    <xf numFmtId="38" fontId="47" fillId="12" borderId="70" xfId="1" applyFont="1" applyFill="1" applyBorder="1" applyAlignment="1">
      <alignment horizontal="right" vertical="center"/>
    </xf>
    <xf numFmtId="0" fontId="49" fillId="3" borderId="11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43" fillId="11" borderId="53" xfId="0" applyFont="1" applyFill="1" applyBorder="1" applyAlignment="1">
      <alignment horizontal="center" vertical="center"/>
    </xf>
    <xf numFmtId="0" fontId="43" fillId="11" borderId="71" xfId="0" applyFont="1" applyFill="1" applyBorder="1" applyAlignment="1">
      <alignment horizontal="center" vertical="center"/>
    </xf>
    <xf numFmtId="0" fontId="43" fillId="11" borderId="72" xfId="0" applyFont="1" applyFill="1" applyBorder="1" applyAlignment="1">
      <alignment horizontal="center" vertical="center"/>
    </xf>
    <xf numFmtId="38" fontId="47" fillId="0" borderId="54" xfId="1" applyFont="1" applyBorder="1" applyAlignment="1">
      <alignment horizontal="center" vertical="center"/>
    </xf>
    <xf numFmtId="38" fontId="47" fillId="0" borderId="4" xfId="1" applyFont="1" applyBorder="1" applyAlignment="1">
      <alignment horizontal="center" vertical="center"/>
    </xf>
    <xf numFmtId="38" fontId="47" fillId="0" borderId="2" xfId="1" applyFont="1" applyBorder="1" applyAlignment="1">
      <alignment horizontal="center" vertical="center"/>
    </xf>
    <xf numFmtId="38" fontId="4" fillId="0" borderId="48" xfId="1" applyFont="1" applyBorder="1" applyAlignment="1">
      <alignment horizontal="center" vertical="center"/>
    </xf>
    <xf numFmtId="38" fontId="4" fillId="0" borderId="46" xfId="1" applyFont="1" applyBorder="1" applyAlignment="1">
      <alignment horizontal="center" vertical="center"/>
    </xf>
    <xf numFmtId="38" fontId="4" fillId="0" borderId="47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56" fontId="25" fillId="0" borderId="15" xfId="0" applyNumberFormat="1" applyFont="1" applyBorder="1" applyAlignment="1">
      <alignment horizontal="center" vertical="center"/>
    </xf>
    <xf numFmtId="56" fontId="25" fillId="0" borderId="3" xfId="0" applyNumberFormat="1" applyFont="1" applyBorder="1" applyAlignment="1">
      <alignment horizontal="center" vertical="center"/>
    </xf>
    <xf numFmtId="56" fontId="25" fillId="0" borderId="18" xfId="0" applyNumberFormat="1" applyFont="1" applyBorder="1" applyAlignment="1">
      <alignment horizontal="center" vertical="center"/>
    </xf>
    <xf numFmtId="5" fontId="46" fillId="3" borderId="1" xfId="0" applyNumberFormat="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46" fillId="3" borderId="34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5" fillId="3" borderId="3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5" fontId="46" fillId="3" borderId="4" xfId="0" applyNumberFormat="1" applyFont="1" applyFill="1" applyBorder="1" applyAlignment="1">
      <alignment horizontal="center" vertical="center"/>
    </xf>
    <xf numFmtId="5" fontId="46" fillId="3" borderId="2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5" fontId="22" fillId="3" borderId="4" xfId="0" applyNumberFormat="1" applyFont="1" applyFill="1" applyBorder="1" applyAlignment="1">
      <alignment horizontal="center" vertical="center"/>
    </xf>
    <xf numFmtId="5" fontId="22" fillId="3" borderId="34" xfId="0" applyNumberFormat="1" applyFont="1" applyFill="1" applyBorder="1" applyAlignment="1">
      <alignment horizontal="center" vertical="center"/>
    </xf>
    <xf numFmtId="5" fontId="22" fillId="3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56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45" fillId="2" borderId="1" xfId="0" applyFont="1" applyFill="1" applyBorder="1" applyAlignment="1">
      <alignment horizontal="center" vertical="center"/>
    </xf>
    <xf numFmtId="0" fontId="46" fillId="3" borderId="4" xfId="0" applyFont="1" applyFill="1" applyBorder="1" applyAlignment="1">
      <alignment horizontal="center" vertical="center"/>
    </xf>
    <xf numFmtId="5" fontId="46" fillId="3" borderId="34" xfId="0" applyNumberFormat="1" applyFont="1" applyFill="1" applyBorder="1" applyAlignment="1">
      <alignment horizontal="center" vertical="center"/>
    </xf>
    <xf numFmtId="0" fontId="46" fillId="6" borderId="4" xfId="0" applyFont="1" applyFill="1" applyBorder="1" applyAlignment="1">
      <alignment horizontal="center" vertical="center"/>
    </xf>
    <xf numFmtId="0" fontId="46" fillId="6" borderId="34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5" fillId="6" borderId="4" xfId="0" applyFont="1" applyFill="1" applyBorder="1" applyAlignment="1">
      <alignment horizontal="center" vertical="center"/>
    </xf>
    <xf numFmtId="0" fontId="45" fillId="6" borderId="34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56" fontId="24" fillId="0" borderId="15" xfId="0" applyNumberFormat="1" applyFont="1" applyBorder="1" applyAlignment="1">
      <alignment horizontal="center" vertical="center"/>
    </xf>
    <xf numFmtId="56" fontId="24" fillId="0" borderId="18" xfId="0" applyNumberFormat="1" applyFont="1" applyBorder="1" applyAlignment="1">
      <alignment horizontal="center" vertical="center"/>
    </xf>
    <xf numFmtId="56" fontId="24" fillId="0" borderId="3" xfId="0" applyNumberFormat="1" applyFont="1" applyBorder="1" applyAlignment="1">
      <alignment horizontal="center" vertical="center"/>
    </xf>
    <xf numFmtId="0" fontId="36" fillId="6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37" fillId="6" borderId="34" xfId="0" applyFont="1" applyFill="1" applyBorder="1" applyAlignment="1">
      <alignment horizontal="center" vertical="center"/>
    </xf>
    <xf numFmtId="5" fontId="37" fillId="3" borderId="34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0" fontId="37" fillId="3" borderId="34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56" fontId="31" fillId="0" borderId="14" xfId="0" applyNumberFormat="1" applyFont="1" applyBorder="1" applyAlignment="1">
      <alignment horizontal="center" vertical="center"/>
    </xf>
    <xf numFmtId="56" fontId="31" fillId="0" borderId="17" xfId="0" applyNumberFormat="1" applyFont="1" applyBorder="1" applyAlignment="1">
      <alignment horizontal="center" vertical="center"/>
    </xf>
    <xf numFmtId="56" fontId="31" fillId="0" borderId="8" xfId="0" applyNumberFormat="1" applyFont="1" applyBorder="1" applyAlignment="1">
      <alignment horizontal="center" vertical="center"/>
    </xf>
    <xf numFmtId="5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3" fontId="31" fillId="0" borderId="15" xfId="0" applyNumberFormat="1" applyFont="1" applyBorder="1" applyAlignment="1">
      <alignment horizontal="center" vertical="center"/>
    </xf>
    <xf numFmtId="3" fontId="31" fillId="0" borderId="18" xfId="0" applyNumberFormat="1" applyFont="1" applyBorder="1" applyAlignment="1">
      <alignment horizontal="center" vertical="center"/>
    </xf>
    <xf numFmtId="3" fontId="31" fillId="0" borderId="3" xfId="0" applyNumberFormat="1" applyFont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56" fontId="30" fillId="0" borderId="1" xfId="0" applyNumberFormat="1" applyFont="1" applyBorder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 wrapText="1"/>
    </xf>
    <xf numFmtId="56" fontId="31" fillId="0" borderId="15" xfId="0" applyNumberFormat="1" applyFont="1" applyBorder="1" applyAlignment="1">
      <alignment horizontal="center" vertical="center"/>
    </xf>
    <xf numFmtId="56" fontId="31" fillId="0" borderId="18" xfId="0" applyNumberFormat="1" applyFont="1" applyBorder="1" applyAlignment="1">
      <alignment horizontal="center" vertical="center"/>
    </xf>
    <xf numFmtId="56" fontId="31" fillId="0" borderId="3" xfId="0" applyNumberFormat="1" applyFont="1" applyBorder="1" applyAlignment="1">
      <alignment horizontal="center" vertical="center"/>
    </xf>
    <xf numFmtId="56" fontId="30" fillId="0" borderId="15" xfId="0" applyNumberFormat="1" applyFont="1" applyBorder="1" applyAlignment="1">
      <alignment horizontal="center" vertical="center"/>
    </xf>
    <xf numFmtId="56" fontId="30" fillId="0" borderId="3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7" fillId="6" borderId="67" xfId="0" applyFont="1" applyFill="1" applyBorder="1" applyAlignment="1">
      <alignment horizontal="center" vertical="center"/>
    </xf>
    <xf numFmtId="0" fontId="29" fillId="6" borderId="67" xfId="0" applyFont="1" applyFill="1" applyBorder="1" applyAlignment="1">
      <alignment horizontal="center" vertical="center"/>
    </xf>
    <xf numFmtId="56" fontId="34" fillId="0" borderId="15" xfId="0" applyNumberFormat="1" applyFont="1" applyBorder="1" applyAlignment="1">
      <alignment horizontal="center" vertical="center"/>
    </xf>
    <xf numFmtId="56" fontId="34" fillId="0" borderId="3" xfId="0" applyNumberFormat="1" applyFont="1" applyBorder="1" applyAlignment="1">
      <alignment horizontal="center" vertical="center"/>
    </xf>
    <xf numFmtId="3" fontId="31" fillId="0" borderId="15" xfId="0" applyNumberFormat="1" applyFont="1" applyBorder="1" applyAlignment="1">
      <alignment horizontal="center" vertical="center" wrapText="1"/>
    </xf>
    <xf numFmtId="3" fontId="31" fillId="0" borderId="18" xfId="0" applyNumberFormat="1" applyFont="1" applyBorder="1" applyAlignment="1">
      <alignment horizontal="center" vertical="center" wrapText="1"/>
    </xf>
    <xf numFmtId="3" fontId="31" fillId="0" borderId="3" xfId="0" applyNumberFormat="1" applyFont="1" applyBorder="1" applyAlignment="1">
      <alignment horizontal="center" vertical="center" wrapText="1"/>
    </xf>
  </cellXfs>
  <cellStyles count="5">
    <cellStyle name="百分比" xfId="2" builtinId="5"/>
    <cellStyle name="標準 2" xfId="4"/>
    <cellStyle name="常规" xfId="0" builtinId="0"/>
    <cellStyle name="超链接" xfId="3" builtinId="8"/>
    <cellStyle name="千位分隔[0]" xfId="1" builtinId="6"/>
  </cellStyles>
  <dxfs count="0"/>
  <tableStyles count="0" defaultTableStyle="TableStyleMedium2" defaultPivotStyle="PivotStyleLight16"/>
  <colors>
    <mruColors>
      <color rgb="FFFF99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2.princehotels.co.jp/takanawa-area/banquet/detail/kougyoku.html" TargetMode="External"/><Relationship Id="rId1" Type="http://schemas.openxmlformats.org/officeDocument/2006/relationships/hyperlink" Target="https://www.hiltonodaiba.jp/mice/sunset_terrac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1"/>
  <sheetViews>
    <sheetView view="pageBreakPreview" topLeftCell="A409" zoomScale="60" zoomScaleNormal="100" workbookViewId="0">
      <selection activeCell="C11" sqref="C11"/>
    </sheetView>
  </sheetViews>
  <sheetFormatPr defaultColWidth="9" defaultRowHeight="13.5"/>
  <cols>
    <col min="1" max="1" width="28" style="1" customWidth="1"/>
    <col min="2" max="2" width="22.73046875" style="1" customWidth="1"/>
    <col min="3" max="3" width="20.3984375" style="1" customWidth="1"/>
    <col min="4" max="4" width="16.265625" style="1" customWidth="1"/>
    <col min="5" max="5" width="17.3984375" style="2" customWidth="1"/>
    <col min="6" max="7" width="14.46484375" style="2" customWidth="1"/>
    <col min="8" max="8" width="9" style="2"/>
    <col min="9" max="9" width="9" style="1"/>
    <col min="10" max="10" width="9" style="2"/>
    <col min="11" max="11" width="21.1328125" style="2" customWidth="1"/>
    <col min="12" max="12" width="15.86328125" style="2" customWidth="1"/>
    <col min="13" max="13" width="9" style="2"/>
    <col min="14" max="14" width="22.73046875" style="2" customWidth="1"/>
    <col min="15" max="16384" width="9" style="2"/>
  </cols>
  <sheetData>
    <row r="1" spans="1:12" ht="50.25" customHeight="1" thickBot="1">
      <c r="A1" s="580" t="s">
        <v>20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</row>
    <row r="2" spans="1:12" ht="28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144" t="s">
        <v>19</v>
      </c>
      <c r="L2" s="143">
        <v>0.95</v>
      </c>
    </row>
    <row r="3" spans="1:12" ht="18.75" customHeight="1" thickBot="1">
      <c r="A3" s="3"/>
      <c r="B3" s="3"/>
      <c r="C3" s="3"/>
      <c r="D3" s="3"/>
      <c r="E3" s="4"/>
      <c r="F3" s="4"/>
      <c r="G3" s="4"/>
      <c r="H3" s="4"/>
      <c r="I3" s="3"/>
      <c r="J3" s="4"/>
      <c r="K3" s="4"/>
      <c r="L3" s="4"/>
    </row>
    <row r="4" spans="1:12" ht="18.75" customHeight="1" thickBot="1">
      <c r="A4" s="238" t="s">
        <v>23</v>
      </c>
      <c r="B4" s="239"/>
      <c r="C4" s="239"/>
      <c r="D4" s="239"/>
      <c r="E4" s="240"/>
      <c r="F4" s="240"/>
      <c r="G4" s="240"/>
      <c r="H4" s="240"/>
      <c r="I4" s="239"/>
      <c r="J4" s="240"/>
      <c r="K4" s="240"/>
      <c r="L4" s="241"/>
    </row>
    <row r="5" spans="1:12" ht="18.75" customHeight="1">
      <c r="A5" s="157" t="s">
        <v>501</v>
      </c>
      <c r="B5" s="81" t="s">
        <v>2</v>
      </c>
      <c r="C5" s="81" t="s">
        <v>9</v>
      </c>
      <c r="D5" s="81" t="s">
        <v>3</v>
      </c>
      <c r="E5" s="81" t="s">
        <v>5</v>
      </c>
      <c r="F5" s="96" t="s">
        <v>7</v>
      </c>
      <c r="G5" s="81" t="s">
        <v>18</v>
      </c>
      <c r="H5" s="97"/>
      <c r="I5" s="81" t="s">
        <v>17</v>
      </c>
      <c r="J5" s="98"/>
      <c r="K5" s="81" t="s">
        <v>8</v>
      </c>
      <c r="L5" s="62" t="s">
        <v>4</v>
      </c>
    </row>
    <row r="6" spans="1:12" ht="18.75" customHeight="1">
      <c r="A6" s="109" t="s">
        <v>12</v>
      </c>
      <c r="B6" s="282" t="s">
        <v>275</v>
      </c>
      <c r="C6" s="206" t="s">
        <v>10</v>
      </c>
      <c r="D6" s="12">
        <v>43351</v>
      </c>
      <c r="E6" s="13">
        <v>40885</v>
      </c>
      <c r="F6" s="205">
        <f>E6/2</f>
        <v>20442.5</v>
      </c>
      <c r="G6" s="13">
        <f>F6*L2</f>
        <v>19420.375</v>
      </c>
      <c r="H6" s="206" t="s">
        <v>1</v>
      </c>
      <c r="I6" s="13">
        <v>80</v>
      </c>
      <c r="J6" s="13" t="s">
        <v>0</v>
      </c>
      <c r="K6" s="14">
        <f>G6*I6</f>
        <v>1553630</v>
      </c>
      <c r="L6" s="25"/>
    </row>
    <row r="7" spans="1:12" ht="18.75" customHeight="1">
      <c r="A7" s="22" t="s">
        <v>13</v>
      </c>
      <c r="B7" s="282" t="s">
        <v>275</v>
      </c>
      <c r="C7" s="206" t="s">
        <v>10</v>
      </c>
      <c r="D7" s="12">
        <v>43352</v>
      </c>
      <c r="E7" s="13">
        <v>27524</v>
      </c>
      <c r="F7" s="205">
        <f t="shared" ref="F7:F8" si="0">E7/2</f>
        <v>13762</v>
      </c>
      <c r="G7" s="13">
        <f>F7*L2</f>
        <v>13073.9</v>
      </c>
      <c r="H7" s="206" t="s">
        <v>1</v>
      </c>
      <c r="I7" s="13">
        <v>80</v>
      </c>
      <c r="J7" s="13" t="s">
        <v>0</v>
      </c>
      <c r="K7" s="14">
        <f t="shared" ref="K7:K14" si="1">G7*I7</f>
        <v>1045912</v>
      </c>
      <c r="L7" s="145"/>
    </row>
    <row r="8" spans="1:12" ht="18.75" customHeight="1">
      <c r="A8" s="22"/>
      <c r="B8" s="282" t="s">
        <v>275</v>
      </c>
      <c r="C8" s="206" t="s">
        <v>10</v>
      </c>
      <c r="D8" s="12">
        <v>43353</v>
      </c>
      <c r="E8" s="13">
        <v>27524</v>
      </c>
      <c r="F8" s="205">
        <f t="shared" si="0"/>
        <v>13762</v>
      </c>
      <c r="G8" s="13">
        <f>F8*L2</f>
        <v>13073.9</v>
      </c>
      <c r="H8" s="206" t="s">
        <v>1</v>
      </c>
      <c r="I8" s="13">
        <v>80</v>
      </c>
      <c r="J8" s="13" t="s">
        <v>0</v>
      </c>
      <c r="K8" s="14">
        <f t="shared" si="1"/>
        <v>1045912</v>
      </c>
      <c r="L8" s="145">
        <f>SUM(K6:K8)</f>
        <v>3645454</v>
      </c>
    </row>
    <row r="9" spans="1:12" ht="18.75" customHeight="1">
      <c r="A9" s="109" t="s">
        <v>11</v>
      </c>
      <c r="B9" s="282" t="s">
        <v>275</v>
      </c>
      <c r="C9" s="206" t="s">
        <v>10</v>
      </c>
      <c r="D9" s="12">
        <v>43351</v>
      </c>
      <c r="E9" s="13">
        <v>40885</v>
      </c>
      <c r="F9" s="205">
        <f>E9/2</f>
        <v>20442.5</v>
      </c>
      <c r="G9" s="13">
        <f>F9*L2</f>
        <v>19420.375</v>
      </c>
      <c r="H9" s="206" t="s">
        <v>1</v>
      </c>
      <c r="I9" s="13">
        <v>400</v>
      </c>
      <c r="J9" s="13" t="s">
        <v>0</v>
      </c>
      <c r="K9" s="14">
        <f t="shared" si="1"/>
        <v>7768150</v>
      </c>
      <c r="L9" s="25"/>
    </row>
    <row r="10" spans="1:12" ht="18.75" customHeight="1">
      <c r="A10" s="22" t="s">
        <v>14</v>
      </c>
      <c r="B10" s="282" t="s">
        <v>275</v>
      </c>
      <c r="C10" s="206" t="s">
        <v>10</v>
      </c>
      <c r="D10" s="12">
        <v>43352</v>
      </c>
      <c r="E10" s="13">
        <v>27524</v>
      </c>
      <c r="F10" s="205">
        <f t="shared" ref="F10:F14" si="2">E10/2</f>
        <v>13762</v>
      </c>
      <c r="G10" s="13">
        <f>F10*L2</f>
        <v>13073.9</v>
      </c>
      <c r="H10" s="206" t="s">
        <v>1</v>
      </c>
      <c r="I10" s="13">
        <v>400</v>
      </c>
      <c r="J10" s="13" t="s">
        <v>0</v>
      </c>
      <c r="K10" s="14">
        <f t="shared" si="1"/>
        <v>5229560</v>
      </c>
      <c r="L10" s="145"/>
    </row>
    <row r="11" spans="1:12" ht="18.75" customHeight="1">
      <c r="A11" s="22"/>
      <c r="B11" s="282" t="s">
        <v>275</v>
      </c>
      <c r="C11" s="206" t="s">
        <v>10</v>
      </c>
      <c r="D11" s="12">
        <v>43353</v>
      </c>
      <c r="E11" s="13">
        <v>27524</v>
      </c>
      <c r="F11" s="205">
        <f t="shared" si="2"/>
        <v>13762</v>
      </c>
      <c r="G11" s="13">
        <f>F11*L2</f>
        <v>13073.9</v>
      </c>
      <c r="H11" s="206" t="s">
        <v>1</v>
      </c>
      <c r="I11" s="13">
        <v>400</v>
      </c>
      <c r="J11" s="13" t="s">
        <v>0</v>
      </c>
      <c r="K11" s="14">
        <f t="shared" si="1"/>
        <v>5229560</v>
      </c>
      <c r="L11" s="145">
        <f>SUM(K9:K11)</f>
        <v>18227270</v>
      </c>
    </row>
    <row r="12" spans="1:12" ht="18.75" customHeight="1">
      <c r="A12" s="109" t="s">
        <v>15</v>
      </c>
      <c r="B12" s="282" t="s">
        <v>275</v>
      </c>
      <c r="C12" s="206" t="s">
        <v>10</v>
      </c>
      <c r="D12" s="12">
        <v>43351</v>
      </c>
      <c r="E12" s="13">
        <v>53395</v>
      </c>
      <c r="F12" s="205">
        <f t="shared" si="2"/>
        <v>26697.5</v>
      </c>
      <c r="G12" s="17">
        <f>F12*L2</f>
        <v>25362.625</v>
      </c>
      <c r="H12" s="206" t="s">
        <v>1</v>
      </c>
      <c r="I12" s="13">
        <v>100</v>
      </c>
      <c r="J12" s="13" t="s">
        <v>0</v>
      </c>
      <c r="K12" s="14">
        <f t="shared" si="1"/>
        <v>2536262.5</v>
      </c>
      <c r="L12" s="25"/>
    </row>
    <row r="13" spans="1:12" ht="18.75" customHeight="1">
      <c r="A13" s="22" t="s">
        <v>16</v>
      </c>
      <c r="B13" s="282" t="s">
        <v>275</v>
      </c>
      <c r="C13" s="206" t="s">
        <v>10</v>
      </c>
      <c r="D13" s="12">
        <v>43352</v>
      </c>
      <c r="E13" s="13">
        <v>36434</v>
      </c>
      <c r="F13" s="205">
        <f t="shared" si="2"/>
        <v>18217</v>
      </c>
      <c r="G13" s="13">
        <f>F13*L2</f>
        <v>17306.149999999998</v>
      </c>
      <c r="H13" s="206" t="s">
        <v>1</v>
      </c>
      <c r="I13" s="13">
        <v>100</v>
      </c>
      <c r="J13" s="13" t="s">
        <v>0</v>
      </c>
      <c r="K13" s="14">
        <f t="shared" si="1"/>
        <v>1730614.9999999998</v>
      </c>
      <c r="L13" s="145"/>
    </row>
    <row r="14" spans="1:12" ht="18.75" customHeight="1">
      <c r="A14" s="103"/>
      <c r="B14" s="282" t="s">
        <v>275</v>
      </c>
      <c r="C14" s="206" t="s">
        <v>10</v>
      </c>
      <c r="D14" s="12">
        <v>43353</v>
      </c>
      <c r="E14" s="13">
        <v>36434</v>
      </c>
      <c r="F14" s="205">
        <f t="shared" si="2"/>
        <v>18217</v>
      </c>
      <c r="G14" s="13">
        <f>F14*L2</f>
        <v>17306.149999999998</v>
      </c>
      <c r="H14" s="206" t="s">
        <v>1</v>
      </c>
      <c r="I14" s="13">
        <v>100</v>
      </c>
      <c r="J14" s="13" t="s">
        <v>0</v>
      </c>
      <c r="K14" s="14">
        <f t="shared" si="1"/>
        <v>1730614.9999999998</v>
      </c>
      <c r="L14" s="23">
        <f>SUM(K12:K14)</f>
        <v>5997492.5</v>
      </c>
    </row>
    <row r="15" spans="1:12" ht="18.75" customHeight="1" thickBot="1">
      <c r="A15" s="86" t="s">
        <v>4</v>
      </c>
      <c r="B15" s="146"/>
      <c r="C15" s="146"/>
      <c r="D15" s="53"/>
      <c r="E15" s="147"/>
      <c r="F15" s="148"/>
      <c r="G15" s="147"/>
      <c r="H15" s="149"/>
      <c r="I15" s="53"/>
      <c r="J15" s="147"/>
      <c r="K15" s="147">
        <f>SUM(K6:K14)</f>
        <v>27870216.5</v>
      </c>
      <c r="L15" s="150"/>
    </row>
    <row r="16" spans="1:12" ht="18.75" customHeight="1">
      <c r="A16" s="192" t="s">
        <v>183</v>
      </c>
      <c r="B16" s="81" t="s">
        <v>2</v>
      </c>
      <c r="C16" s="81" t="s">
        <v>9</v>
      </c>
      <c r="D16" s="81" t="s">
        <v>3</v>
      </c>
      <c r="E16" s="81" t="s">
        <v>5</v>
      </c>
      <c r="F16" s="96" t="s">
        <v>5</v>
      </c>
      <c r="G16" s="81" t="s">
        <v>18</v>
      </c>
      <c r="H16" s="97"/>
      <c r="I16" s="81" t="s">
        <v>17</v>
      </c>
      <c r="J16" s="98"/>
      <c r="K16" s="81" t="s">
        <v>8</v>
      </c>
      <c r="L16" s="62" t="s">
        <v>4</v>
      </c>
    </row>
    <row r="17" spans="1:12" ht="18.75" customHeight="1">
      <c r="A17" s="109" t="s">
        <v>12</v>
      </c>
      <c r="B17" s="282" t="s">
        <v>276</v>
      </c>
      <c r="C17" s="206" t="s">
        <v>10</v>
      </c>
      <c r="D17" s="12">
        <v>43351</v>
      </c>
      <c r="E17" s="13">
        <v>40885</v>
      </c>
      <c r="F17" s="205">
        <f>E17</f>
        <v>40885</v>
      </c>
      <c r="G17" s="13">
        <f>F17*L2</f>
        <v>38840.75</v>
      </c>
      <c r="H17" s="206" t="s">
        <v>1</v>
      </c>
      <c r="I17" s="13">
        <v>0</v>
      </c>
      <c r="J17" s="13" t="s">
        <v>0</v>
      </c>
      <c r="K17" s="14">
        <f>G17*I17</f>
        <v>0</v>
      </c>
      <c r="L17" s="25"/>
    </row>
    <row r="18" spans="1:12" ht="18.75" customHeight="1">
      <c r="A18" s="22" t="s">
        <v>13</v>
      </c>
      <c r="B18" s="282" t="s">
        <v>276</v>
      </c>
      <c r="C18" s="206" t="s">
        <v>10</v>
      </c>
      <c r="D18" s="12">
        <v>43352</v>
      </c>
      <c r="E18" s="13">
        <v>23960</v>
      </c>
      <c r="F18" s="205">
        <f t="shared" ref="F18:F25" si="3">E18</f>
        <v>23960</v>
      </c>
      <c r="G18" s="13">
        <f>F18*L2</f>
        <v>22762</v>
      </c>
      <c r="H18" s="206" t="s">
        <v>1</v>
      </c>
      <c r="I18" s="13">
        <v>0</v>
      </c>
      <c r="J18" s="13" t="s">
        <v>0</v>
      </c>
      <c r="K18" s="14">
        <f t="shared" ref="K18:K21" si="4">G18*I18</f>
        <v>0</v>
      </c>
      <c r="L18" s="145"/>
    </row>
    <row r="19" spans="1:12" ht="18.75" customHeight="1">
      <c r="A19" s="22"/>
      <c r="B19" s="282" t="s">
        <v>276</v>
      </c>
      <c r="C19" s="206" t="s">
        <v>10</v>
      </c>
      <c r="D19" s="12">
        <v>43353</v>
      </c>
      <c r="E19" s="13">
        <v>27524</v>
      </c>
      <c r="F19" s="205">
        <f t="shared" si="3"/>
        <v>27524</v>
      </c>
      <c r="G19" s="13">
        <f>F19*L2</f>
        <v>26147.8</v>
      </c>
      <c r="H19" s="206" t="s">
        <v>1</v>
      </c>
      <c r="I19" s="13">
        <v>0</v>
      </c>
      <c r="J19" s="13" t="s">
        <v>0</v>
      </c>
      <c r="K19" s="14">
        <f t="shared" si="4"/>
        <v>0</v>
      </c>
      <c r="L19" s="145">
        <f>SUM(K17:K19)</f>
        <v>0</v>
      </c>
    </row>
    <row r="20" spans="1:12" ht="18.75" customHeight="1">
      <c r="A20" s="109" t="s">
        <v>11</v>
      </c>
      <c r="B20" s="282" t="s">
        <v>276</v>
      </c>
      <c r="C20" s="206" t="s">
        <v>10</v>
      </c>
      <c r="D20" s="12">
        <v>43351</v>
      </c>
      <c r="E20" s="13">
        <v>40885</v>
      </c>
      <c r="F20" s="205">
        <f t="shared" si="3"/>
        <v>40885</v>
      </c>
      <c r="G20" s="13">
        <f>F20*L2</f>
        <v>38840.75</v>
      </c>
      <c r="H20" s="206" t="s">
        <v>1</v>
      </c>
      <c r="I20" s="13">
        <v>0</v>
      </c>
      <c r="J20" s="13" t="s">
        <v>0</v>
      </c>
      <c r="K20" s="14">
        <f t="shared" si="4"/>
        <v>0</v>
      </c>
      <c r="L20" s="25"/>
    </row>
    <row r="21" spans="1:12" ht="18.75" customHeight="1">
      <c r="A21" s="22" t="s">
        <v>14</v>
      </c>
      <c r="B21" s="282" t="s">
        <v>276</v>
      </c>
      <c r="C21" s="206" t="s">
        <v>10</v>
      </c>
      <c r="D21" s="12">
        <v>43352</v>
      </c>
      <c r="E21" s="13">
        <v>23960</v>
      </c>
      <c r="F21" s="205">
        <f t="shared" si="3"/>
        <v>23960</v>
      </c>
      <c r="G21" s="13">
        <f>F21*L2</f>
        <v>22762</v>
      </c>
      <c r="H21" s="206" t="s">
        <v>1</v>
      </c>
      <c r="I21" s="13">
        <v>0</v>
      </c>
      <c r="J21" s="13" t="s">
        <v>0</v>
      </c>
      <c r="K21" s="14">
        <f t="shared" si="4"/>
        <v>0</v>
      </c>
      <c r="L21" s="145"/>
    </row>
    <row r="22" spans="1:12" ht="18.75" customHeight="1">
      <c r="A22" s="22"/>
      <c r="B22" s="282" t="s">
        <v>276</v>
      </c>
      <c r="C22" s="206" t="s">
        <v>10</v>
      </c>
      <c r="D22" s="12">
        <v>43353</v>
      </c>
      <c r="E22" s="13">
        <v>27524</v>
      </c>
      <c r="F22" s="205">
        <f t="shared" si="3"/>
        <v>27524</v>
      </c>
      <c r="G22" s="13">
        <f>F22*L2</f>
        <v>26147.8</v>
      </c>
      <c r="H22" s="206" t="s">
        <v>1</v>
      </c>
      <c r="I22" s="13">
        <v>0</v>
      </c>
      <c r="J22" s="13" t="s">
        <v>0</v>
      </c>
      <c r="K22" s="14">
        <f>G22*I22</f>
        <v>0</v>
      </c>
      <c r="L22" s="145">
        <f>SUM(K20:K22)</f>
        <v>0</v>
      </c>
    </row>
    <row r="23" spans="1:12" ht="18.75" customHeight="1">
      <c r="A23" s="109" t="s">
        <v>15</v>
      </c>
      <c r="B23" s="282" t="s">
        <v>276</v>
      </c>
      <c r="C23" s="206" t="s">
        <v>10</v>
      </c>
      <c r="D23" s="12">
        <v>43351</v>
      </c>
      <c r="E23" s="13">
        <v>53395</v>
      </c>
      <c r="F23" s="205">
        <f t="shared" si="3"/>
        <v>53395</v>
      </c>
      <c r="G23" s="13">
        <f>F23*L2</f>
        <v>50725.25</v>
      </c>
      <c r="H23" s="206" t="s">
        <v>1</v>
      </c>
      <c r="I23" s="13">
        <v>0</v>
      </c>
      <c r="J23" s="13" t="s">
        <v>0</v>
      </c>
      <c r="K23" s="14">
        <f t="shared" ref="K23:K25" si="5">G23*I23</f>
        <v>0</v>
      </c>
      <c r="L23" s="25"/>
    </row>
    <row r="24" spans="1:12" ht="18.75" customHeight="1">
      <c r="A24" s="22" t="s">
        <v>16</v>
      </c>
      <c r="B24" s="282" t="s">
        <v>276</v>
      </c>
      <c r="C24" s="206" t="s">
        <v>10</v>
      </c>
      <c r="D24" s="12">
        <v>43352</v>
      </c>
      <c r="E24" s="13">
        <v>32870</v>
      </c>
      <c r="F24" s="205">
        <f t="shared" si="3"/>
        <v>32870</v>
      </c>
      <c r="G24" s="13">
        <f>F24*L2</f>
        <v>31226.5</v>
      </c>
      <c r="H24" s="206" t="s">
        <v>1</v>
      </c>
      <c r="I24" s="13">
        <v>0</v>
      </c>
      <c r="J24" s="13" t="s">
        <v>0</v>
      </c>
      <c r="K24" s="14">
        <f t="shared" si="5"/>
        <v>0</v>
      </c>
      <c r="L24" s="145"/>
    </row>
    <row r="25" spans="1:12" ht="18.75" customHeight="1">
      <c r="A25" s="103"/>
      <c r="B25" s="282" t="s">
        <v>276</v>
      </c>
      <c r="C25" s="206" t="s">
        <v>10</v>
      </c>
      <c r="D25" s="12">
        <v>43353</v>
      </c>
      <c r="E25" s="13">
        <v>36434</v>
      </c>
      <c r="F25" s="205">
        <f t="shared" si="3"/>
        <v>36434</v>
      </c>
      <c r="G25" s="13">
        <f>F25*L2</f>
        <v>34612.299999999996</v>
      </c>
      <c r="H25" s="206" t="s">
        <v>1</v>
      </c>
      <c r="I25" s="13">
        <v>0</v>
      </c>
      <c r="J25" s="13" t="s">
        <v>0</v>
      </c>
      <c r="K25" s="14">
        <f t="shared" si="5"/>
        <v>0</v>
      </c>
      <c r="L25" s="23">
        <f>SUM(K23:K25)</f>
        <v>0</v>
      </c>
    </row>
    <row r="26" spans="1:12" ht="18.75" customHeight="1" thickBot="1">
      <c r="A26" s="153" t="s">
        <v>4</v>
      </c>
      <c r="B26" s="41"/>
      <c r="C26" s="41"/>
      <c r="D26" s="43"/>
      <c r="E26" s="154"/>
      <c r="F26" s="155"/>
      <c r="G26" s="154"/>
      <c r="H26" s="156"/>
      <c r="I26" s="43">
        <v>544</v>
      </c>
      <c r="J26" s="154"/>
      <c r="K26" s="155">
        <f>SUM(K17:K25)</f>
        <v>0</v>
      </c>
      <c r="L26" s="45"/>
    </row>
    <row r="27" spans="1:12" ht="18.75" customHeight="1">
      <c r="A27" s="151" t="s">
        <v>142</v>
      </c>
      <c r="B27" s="81" t="s">
        <v>2</v>
      </c>
      <c r="C27" s="81" t="s">
        <v>9</v>
      </c>
      <c r="D27" s="81" t="s">
        <v>3</v>
      </c>
      <c r="E27" s="81" t="s">
        <v>6</v>
      </c>
      <c r="F27" s="96" t="s">
        <v>7</v>
      </c>
      <c r="G27" s="81" t="s">
        <v>18</v>
      </c>
      <c r="H27" s="97"/>
      <c r="I27" s="81" t="s">
        <v>17</v>
      </c>
      <c r="J27" s="98"/>
      <c r="K27" s="81" t="s">
        <v>8</v>
      </c>
      <c r="L27" s="62" t="s">
        <v>4</v>
      </c>
    </row>
    <row r="28" spans="1:12" ht="18.75" customHeight="1">
      <c r="A28" s="109" t="s">
        <v>12</v>
      </c>
      <c r="B28" s="282" t="s">
        <v>275</v>
      </c>
      <c r="C28" s="206" t="s">
        <v>10</v>
      </c>
      <c r="D28" s="12">
        <v>43351</v>
      </c>
      <c r="E28" s="13">
        <v>27524</v>
      </c>
      <c r="F28" s="205">
        <f>E28/2</f>
        <v>13762</v>
      </c>
      <c r="G28" s="13">
        <f>F28*L2</f>
        <v>13073.9</v>
      </c>
      <c r="H28" s="206" t="s">
        <v>1</v>
      </c>
      <c r="I28" s="13">
        <v>80</v>
      </c>
      <c r="J28" s="13" t="s">
        <v>0</v>
      </c>
      <c r="K28" s="14">
        <f>G28*I28</f>
        <v>1045912</v>
      </c>
      <c r="L28" s="25"/>
    </row>
    <row r="29" spans="1:12" ht="18.75" customHeight="1">
      <c r="A29" s="22" t="s">
        <v>13</v>
      </c>
      <c r="B29" s="282" t="s">
        <v>275</v>
      </c>
      <c r="C29" s="206" t="s">
        <v>10</v>
      </c>
      <c r="D29" s="12">
        <v>43352</v>
      </c>
      <c r="E29" s="13">
        <v>27524</v>
      </c>
      <c r="F29" s="205">
        <f t="shared" ref="F29:F36" si="6">E29/2</f>
        <v>13762</v>
      </c>
      <c r="G29" s="13">
        <f>F29*L2</f>
        <v>13073.9</v>
      </c>
      <c r="H29" s="206" t="s">
        <v>1</v>
      </c>
      <c r="I29" s="13">
        <v>80</v>
      </c>
      <c r="J29" s="13" t="s">
        <v>0</v>
      </c>
      <c r="K29" s="14">
        <f t="shared" ref="K29:K36" si="7">G29*I29</f>
        <v>1045912</v>
      </c>
      <c r="L29" s="145"/>
    </row>
    <row r="30" spans="1:12" ht="18.75" customHeight="1">
      <c r="A30" s="22"/>
      <c r="B30" s="282" t="s">
        <v>275</v>
      </c>
      <c r="C30" s="206" t="s">
        <v>10</v>
      </c>
      <c r="D30" s="12">
        <v>43353</v>
      </c>
      <c r="E30" s="13">
        <v>27524</v>
      </c>
      <c r="F30" s="205">
        <f t="shared" si="6"/>
        <v>13762</v>
      </c>
      <c r="G30" s="13">
        <f>F30*L2</f>
        <v>13073.9</v>
      </c>
      <c r="H30" s="206" t="s">
        <v>1</v>
      </c>
      <c r="I30" s="13">
        <v>80</v>
      </c>
      <c r="J30" s="13" t="s">
        <v>0</v>
      </c>
      <c r="K30" s="14">
        <f t="shared" si="7"/>
        <v>1045912</v>
      </c>
      <c r="L30" s="145">
        <f>SUM(K28:K30)</f>
        <v>3137736</v>
      </c>
    </row>
    <row r="31" spans="1:12" ht="18.75" customHeight="1">
      <c r="A31" s="109" t="s">
        <v>11</v>
      </c>
      <c r="B31" s="282" t="s">
        <v>275</v>
      </c>
      <c r="C31" s="206" t="s">
        <v>10</v>
      </c>
      <c r="D31" s="12">
        <v>43351</v>
      </c>
      <c r="E31" s="13">
        <v>27524</v>
      </c>
      <c r="F31" s="205">
        <f>E31/2</f>
        <v>13762</v>
      </c>
      <c r="G31" s="13">
        <f>F31*L2</f>
        <v>13073.9</v>
      </c>
      <c r="H31" s="206" t="s">
        <v>1</v>
      </c>
      <c r="I31" s="13">
        <v>540</v>
      </c>
      <c r="J31" s="13" t="s">
        <v>0</v>
      </c>
      <c r="K31" s="14">
        <f t="shared" si="7"/>
        <v>7059906</v>
      </c>
      <c r="L31" s="25"/>
    </row>
    <row r="32" spans="1:12" ht="18.75" customHeight="1">
      <c r="A32" s="22" t="s">
        <v>14</v>
      </c>
      <c r="B32" s="282" t="s">
        <v>275</v>
      </c>
      <c r="C32" s="206" t="s">
        <v>10</v>
      </c>
      <c r="D32" s="12">
        <v>43352</v>
      </c>
      <c r="E32" s="13">
        <v>27524</v>
      </c>
      <c r="F32" s="205">
        <f t="shared" si="6"/>
        <v>13762</v>
      </c>
      <c r="G32" s="13">
        <f>F32*L2</f>
        <v>13073.9</v>
      </c>
      <c r="H32" s="206" t="s">
        <v>1</v>
      </c>
      <c r="I32" s="13">
        <v>540</v>
      </c>
      <c r="J32" s="13" t="s">
        <v>0</v>
      </c>
      <c r="K32" s="14">
        <f t="shared" si="7"/>
        <v>7059906</v>
      </c>
      <c r="L32" s="145"/>
    </row>
    <row r="33" spans="1:12" ht="18.75" customHeight="1">
      <c r="A33" s="22"/>
      <c r="B33" s="282" t="s">
        <v>275</v>
      </c>
      <c r="C33" s="206" t="s">
        <v>10</v>
      </c>
      <c r="D33" s="12">
        <v>43353</v>
      </c>
      <c r="E33" s="13">
        <v>27524</v>
      </c>
      <c r="F33" s="205">
        <f t="shared" si="6"/>
        <v>13762</v>
      </c>
      <c r="G33" s="13">
        <f>F33*L2</f>
        <v>13073.9</v>
      </c>
      <c r="H33" s="206" t="s">
        <v>1</v>
      </c>
      <c r="I33" s="13">
        <v>540</v>
      </c>
      <c r="J33" s="13" t="s">
        <v>0</v>
      </c>
      <c r="K33" s="14">
        <f t="shared" si="7"/>
        <v>7059906</v>
      </c>
      <c r="L33" s="145">
        <f>SUM(K31:K33)</f>
        <v>21179718</v>
      </c>
    </row>
    <row r="34" spans="1:12" ht="18.75" customHeight="1">
      <c r="A34" s="109" t="s">
        <v>15</v>
      </c>
      <c r="B34" s="282" t="s">
        <v>275</v>
      </c>
      <c r="C34" s="206" t="s">
        <v>10</v>
      </c>
      <c r="D34" s="12">
        <v>43351</v>
      </c>
      <c r="E34" s="13">
        <v>36434</v>
      </c>
      <c r="F34" s="205">
        <f t="shared" si="6"/>
        <v>18217</v>
      </c>
      <c r="G34" s="17">
        <f>F34*L2</f>
        <v>17306.149999999998</v>
      </c>
      <c r="H34" s="206" t="s">
        <v>1</v>
      </c>
      <c r="I34" s="13">
        <v>150</v>
      </c>
      <c r="J34" s="13" t="s">
        <v>0</v>
      </c>
      <c r="K34" s="14">
        <f t="shared" si="7"/>
        <v>2595922.4999999995</v>
      </c>
      <c r="L34" s="25"/>
    </row>
    <row r="35" spans="1:12" ht="18.75" customHeight="1">
      <c r="A35" s="22" t="s">
        <v>16</v>
      </c>
      <c r="B35" s="282" t="s">
        <v>275</v>
      </c>
      <c r="C35" s="206" t="s">
        <v>10</v>
      </c>
      <c r="D35" s="12">
        <v>43352</v>
      </c>
      <c r="E35" s="13">
        <v>36434</v>
      </c>
      <c r="F35" s="205">
        <f t="shared" si="6"/>
        <v>18217</v>
      </c>
      <c r="G35" s="13">
        <f>F35*L2</f>
        <v>17306.149999999998</v>
      </c>
      <c r="H35" s="206" t="s">
        <v>1</v>
      </c>
      <c r="I35" s="13">
        <v>150</v>
      </c>
      <c r="J35" s="13" t="s">
        <v>0</v>
      </c>
      <c r="K35" s="14">
        <f t="shared" si="7"/>
        <v>2595922.4999999995</v>
      </c>
      <c r="L35" s="145"/>
    </row>
    <row r="36" spans="1:12" ht="18.75" customHeight="1">
      <c r="A36" s="103"/>
      <c r="B36" s="282" t="s">
        <v>275</v>
      </c>
      <c r="C36" s="206" t="s">
        <v>10</v>
      </c>
      <c r="D36" s="12">
        <v>43353</v>
      </c>
      <c r="E36" s="13">
        <v>36434</v>
      </c>
      <c r="F36" s="205">
        <f t="shared" si="6"/>
        <v>18217</v>
      </c>
      <c r="G36" s="13">
        <f>F36*L2</f>
        <v>17306.149999999998</v>
      </c>
      <c r="H36" s="206" t="s">
        <v>1</v>
      </c>
      <c r="I36" s="13">
        <v>150</v>
      </c>
      <c r="J36" s="13" t="s">
        <v>0</v>
      </c>
      <c r="K36" s="14">
        <f t="shared" si="7"/>
        <v>2595922.4999999995</v>
      </c>
      <c r="L36" s="23">
        <f>SUM(K34:K36)</f>
        <v>7787767.4999999981</v>
      </c>
    </row>
    <row r="37" spans="1:12" ht="18.75" customHeight="1" thickBot="1">
      <c r="A37" s="86" t="s">
        <v>4</v>
      </c>
      <c r="B37" s="146"/>
      <c r="C37" s="146"/>
      <c r="D37" s="53"/>
      <c r="E37" s="147"/>
      <c r="F37" s="148"/>
      <c r="G37" s="147"/>
      <c r="H37" s="149"/>
      <c r="I37" s="53"/>
      <c r="J37" s="147"/>
      <c r="K37" s="147">
        <f>SUM(K28:K36)</f>
        <v>32105221.5</v>
      </c>
      <c r="L37" s="150"/>
    </row>
    <row r="38" spans="1:12" ht="18.75" customHeight="1">
      <c r="A38" s="152" t="s">
        <v>143</v>
      </c>
      <c r="B38" s="71" t="s">
        <v>2</v>
      </c>
      <c r="C38" s="71" t="s">
        <v>9</v>
      </c>
      <c r="D38" s="71" t="s">
        <v>3</v>
      </c>
      <c r="E38" s="71" t="s">
        <v>6</v>
      </c>
      <c r="F38" s="72" t="s">
        <v>5</v>
      </c>
      <c r="G38" s="71" t="s">
        <v>18</v>
      </c>
      <c r="H38" s="73"/>
      <c r="I38" s="71" t="s">
        <v>17</v>
      </c>
      <c r="J38" s="74"/>
      <c r="K38" s="71" t="s">
        <v>8</v>
      </c>
      <c r="L38" s="119" t="s">
        <v>4</v>
      </c>
    </row>
    <row r="39" spans="1:12" ht="18.75" customHeight="1">
      <c r="A39" s="109" t="s">
        <v>12</v>
      </c>
      <c r="B39" s="282" t="s">
        <v>276</v>
      </c>
      <c r="C39" s="206" t="s">
        <v>10</v>
      </c>
      <c r="D39" s="12">
        <v>43352</v>
      </c>
      <c r="E39" s="13">
        <v>23960</v>
      </c>
      <c r="F39" s="205">
        <f>E39</f>
        <v>23960</v>
      </c>
      <c r="G39" s="13">
        <f>F39*L2</f>
        <v>22762</v>
      </c>
      <c r="H39" s="206" t="s">
        <v>1</v>
      </c>
      <c r="I39" s="13">
        <v>0</v>
      </c>
      <c r="J39" s="13" t="s">
        <v>0</v>
      </c>
      <c r="K39" s="14">
        <f>G39*I39</f>
        <v>0</v>
      </c>
      <c r="L39" s="25"/>
    </row>
    <row r="40" spans="1:12" ht="18.75" customHeight="1">
      <c r="A40" s="22" t="s">
        <v>13</v>
      </c>
      <c r="B40" s="282" t="s">
        <v>276</v>
      </c>
      <c r="C40" s="206" t="s">
        <v>10</v>
      </c>
      <c r="D40" s="12">
        <v>43353</v>
      </c>
      <c r="E40" s="13">
        <v>27524</v>
      </c>
      <c r="F40" s="205">
        <f t="shared" ref="F40:F47" si="8">E40</f>
        <v>27524</v>
      </c>
      <c r="G40" s="13">
        <f>F40*L2</f>
        <v>26147.8</v>
      </c>
      <c r="H40" s="206" t="s">
        <v>1</v>
      </c>
      <c r="I40" s="13">
        <v>0</v>
      </c>
      <c r="J40" s="13" t="s">
        <v>0</v>
      </c>
      <c r="K40" s="14">
        <f t="shared" ref="K40:K47" si="9">G40*I40</f>
        <v>0</v>
      </c>
      <c r="L40" s="145"/>
    </row>
    <row r="41" spans="1:12" ht="18.75" customHeight="1">
      <c r="A41" s="22"/>
      <c r="B41" s="282" t="s">
        <v>276</v>
      </c>
      <c r="C41" s="206" t="s">
        <v>10</v>
      </c>
      <c r="D41" s="12">
        <v>43354</v>
      </c>
      <c r="E41" s="13">
        <v>23960</v>
      </c>
      <c r="F41" s="205">
        <f t="shared" si="8"/>
        <v>23960</v>
      </c>
      <c r="G41" s="13">
        <f>F41*L2</f>
        <v>22762</v>
      </c>
      <c r="H41" s="206" t="s">
        <v>1</v>
      </c>
      <c r="I41" s="13">
        <v>0</v>
      </c>
      <c r="J41" s="13" t="s">
        <v>0</v>
      </c>
      <c r="K41" s="14">
        <f t="shared" si="9"/>
        <v>0</v>
      </c>
      <c r="L41" s="145">
        <f>SUM(K39:K41)</f>
        <v>0</v>
      </c>
    </row>
    <row r="42" spans="1:12" ht="18.75" customHeight="1">
      <c r="A42" s="109" t="s">
        <v>11</v>
      </c>
      <c r="B42" s="282" t="s">
        <v>276</v>
      </c>
      <c r="C42" s="206" t="s">
        <v>10</v>
      </c>
      <c r="D42" s="12">
        <v>43352</v>
      </c>
      <c r="E42" s="13">
        <v>23960</v>
      </c>
      <c r="F42" s="205">
        <f t="shared" si="8"/>
        <v>23960</v>
      </c>
      <c r="G42" s="13">
        <f>F42*L2</f>
        <v>22762</v>
      </c>
      <c r="H42" s="206" t="s">
        <v>1</v>
      </c>
      <c r="I42" s="13">
        <v>0</v>
      </c>
      <c r="J42" s="13" t="s">
        <v>0</v>
      </c>
      <c r="K42" s="14">
        <f t="shared" si="9"/>
        <v>0</v>
      </c>
      <c r="L42" s="25"/>
    </row>
    <row r="43" spans="1:12" ht="18.75" customHeight="1">
      <c r="A43" s="22" t="s">
        <v>14</v>
      </c>
      <c r="B43" s="282" t="s">
        <v>276</v>
      </c>
      <c r="C43" s="206" t="s">
        <v>10</v>
      </c>
      <c r="D43" s="12">
        <v>43353</v>
      </c>
      <c r="E43" s="13">
        <v>27524</v>
      </c>
      <c r="F43" s="205">
        <f t="shared" si="8"/>
        <v>27524</v>
      </c>
      <c r="G43" s="13">
        <f>F43*L2</f>
        <v>26147.8</v>
      </c>
      <c r="H43" s="206" t="s">
        <v>1</v>
      </c>
      <c r="I43" s="13">
        <v>0</v>
      </c>
      <c r="J43" s="13" t="s">
        <v>0</v>
      </c>
      <c r="K43" s="14">
        <f t="shared" si="9"/>
        <v>0</v>
      </c>
      <c r="L43" s="145"/>
    </row>
    <row r="44" spans="1:12" ht="18.75" customHeight="1">
      <c r="A44" s="22"/>
      <c r="B44" s="282" t="s">
        <v>276</v>
      </c>
      <c r="C44" s="206" t="s">
        <v>10</v>
      </c>
      <c r="D44" s="12">
        <v>43354</v>
      </c>
      <c r="E44" s="13">
        <v>23960</v>
      </c>
      <c r="F44" s="205">
        <f t="shared" si="8"/>
        <v>23960</v>
      </c>
      <c r="G44" s="13">
        <f>F44*L2</f>
        <v>22762</v>
      </c>
      <c r="H44" s="206" t="s">
        <v>1</v>
      </c>
      <c r="I44" s="13">
        <v>0</v>
      </c>
      <c r="J44" s="13" t="s">
        <v>0</v>
      </c>
      <c r="K44" s="14">
        <f>G44*I44</f>
        <v>0</v>
      </c>
      <c r="L44" s="145">
        <f>SUM(K42:K44)</f>
        <v>0</v>
      </c>
    </row>
    <row r="45" spans="1:12" ht="18.75" customHeight="1">
      <c r="A45" s="109" t="s">
        <v>15</v>
      </c>
      <c r="B45" s="282" t="s">
        <v>276</v>
      </c>
      <c r="C45" s="206" t="s">
        <v>10</v>
      </c>
      <c r="D45" s="12">
        <v>43352</v>
      </c>
      <c r="E45" s="13">
        <v>32870</v>
      </c>
      <c r="F45" s="205">
        <f t="shared" si="8"/>
        <v>32870</v>
      </c>
      <c r="G45" s="13">
        <f>F45*L2</f>
        <v>31226.5</v>
      </c>
      <c r="H45" s="206" t="s">
        <v>1</v>
      </c>
      <c r="I45" s="13">
        <v>0</v>
      </c>
      <c r="J45" s="13" t="s">
        <v>0</v>
      </c>
      <c r="K45" s="14">
        <f t="shared" si="9"/>
        <v>0</v>
      </c>
      <c r="L45" s="25"/>
    </row>
    <row r="46" spans="1:12" ht="18.75" customHeight="1">
      <c r="A46" s="22" t="s">
        <v>16</v>
      </c>
      <c r="B46" s="282" t="s">
        <v>276</v>
      </c>
      <c r="C46" s="206" t="s">
        <v>10</v>
      </c>
      <c r="D46" s="12">
        <v>43353</v>
      </c>
      <c r="E46" s="13">
        <v>36434</v>
      </c>
      <c r="F46" s="205">
        <f t="shared" si="8"/>
        <v>36434</v>
      </c>
      <c r="G46" s="13">
        <f>F46*L2</f>
        <v>34612.299999999996</v>
      </c>
      <c r="H46" s="206" t="s">
        <v>1</v>
      </c>
      <c r="I46" s="13">
        <v>0</v>
      </c>
      <c r="J46" s="13" t="s">
        <v>0</v>
      </c>
      <c r="K46" s="14">
        <f t="shared" si="9"/>
        <v>0</v>
      </c>
      <c r="L46" s="145"/>
    </row>
    <row r="47" spans="1:12" ht="18.75" customHeight="1">
      <c r="A47" s="103"/>
      <c r="B47" s="282" t="s">
        <v>276</v>
      </c>
      <c r="C47" s="206" t="s">
        <v>10</v>
      </c>
      <c r="D47" s="12">
        <v>43354</v>
      </c>
      <c r="E47" s="13">
        <v>32870</v>
      </c>
      <c r="F47" s="205">
        <f t="shared" si="8"/>
        <v>32870</v>
      </c>
      <c r="G47" s="13">
        <f>F47*L2</f>
        <v>31226.5</v>
      </c>
      <c r="H47" s="206" t="s">
        <v>1</v>
      </c>
      <c r="I47" s="13">
        <v>0</v>
      </c>
      <c r="J47" s="13" t="s">
        <v>0</v>
      </c>
      <c r="K47" s="14">
        <f t="shared" si="9"/>
        <v>0</v>
      </c>
      <c r="L47" s="23">
        <f>SUM(K45:K47)</f>
        <v>0</v>
      </c>
    </row>
    <row r="48" spans="1:12" ht="18.75" customHeight="1" thickBot="1">
      <c r="A48" s="109" t="s">
        <v>4</v>
      </c>
      <c r="B48" s="206"/>
      <c r="C48" s="206"/>
      <c r="D48" s="13"/>
      <c r="E48" s="20"/>
      <c r="F48" s="14"/>
      <c r="G48" s="20"/>
      <c r="H48" s="21"/>
      <c r="I48" s="13">
        <v>722</v>
      </c>
      <c r="J48" s="20"/>
      <c r="K48" s="14">
        <f>SUM(K39:K47)</f>
        <v>0</v>
      </c>
      <c r="L48" s="23"/>
    </row>
    <row r="49" spans="1:12" ht="18.75" customHeight="1">
      <c r="A49" s="157" t="s">
        <v>144</v>
      </c>
      <c r="B49" s="81" t="s">
        <v>2</v>
      </c>
      <c r="C49" s="81" t="s">
        <v>9</v>
      </c>
      <c r="D49" s="81" t="s">
        <v>3</v>
      </c>
      <c r="E49" s="81" t="s">
        <v>6</v>
      </c>
      <c r="F49" s="96" t="s">
        <v>7</v>
      </c>
      <c r="G49" s="81" t="s">
        <v>18</v>
      </c>
      <c r="H49" s="97"/>
      <c r="I49" s="81" t="s">
        <v>17</v>
      </c>
      <c r="J49" s="98"/>
      <c r="K49" s="81" t="s">
        <v>8</v>
      </c>
      <c r="L49" s="119" t="s">
        <v>4</v>
      </c>
    </row>
    <row r="50" spans="1:12" ht="18.75" customHeight="1">
      <c r="A50" s="109" t="s">
        <v>145</v>
      </c>
      <c r="B50" s="206" t="s">
        <v>21</v>
      </c>
      <c r="C50" s="206" t="s">
        <v>10</v>
      </c>
      <c r="D50" s="12">
        <v>43352</v>
      </c>
      <c r="E50" s="13">
        <v>29026</v>
      </c>
      <c r="F50" s="205">
        <f>E50/2</f>
        <v>14513</v>
      </c>
      <c r="G50" s="13">
        <v>14513</v>
      </c>
      <c r="H50" s="206" t="s">
        <v>1</v>
      </c>
      <c r="I50" s="13">
        <v>108</v>
      </c>
      <c r="J50" s="13" t="s">
        <v>0</v>
      </c>
      <c r="K50" s="14">
        <f>G50*I50</f>
        <v>1567404</v>
      </c>
      <c r="L50" s="25"/>
    </row>
    <row r="51" spans="1:12" ht="18.75" customHeight="1">
      <c r="A51" s="22" t="s">
        <v>149</v>
      </c>
      <c r="B51" s="206" t="s">
        <v>21</v>
      </c>
      <c r="C51" s="206" t="s">
        <v>10</v>
      </c>
      <c r="D51" s="12">
        <v>43353</v>
      </c>
      <c r="E51" s="13">
        <v>29026</v>
      </c>
      <c r="F51" s="205">
        <f t="shared" ref="F51:F52" si="10">E51/2</f>
        <v>14513</v>
      </c>
      <c r="G51" s="13">
        <v>14513</v>
      </c>
      <c r="H51" s="206" t="s">
        <v>1</v>
      </c>
      <c r="I51" s="13">
        <v>108</v>
      </c>
      <c r="J51" s="13" t="s">
        <v>0</v>
      </c>
      <c r="K51" s="14">
        <f t="shared" ref="K51:K52" si="11">G51*I51</f>
        <v>1567404</v>
      </c>
      <c r="L51" s="145"/>
    </row>
    <row r="52" spans="1:12" ht="18.75" customHeight="1">
      <c r="A52" s="103"/>
      <c r="B52" s="206" t="s">
        <v>146</v>
      </c>
      <c r="C52" s="206" t="s">
        <v>10</v>
      </c>
      <c r="D52" s="12">
        <v>43354</v>
      </c>
      <c r="E52" s="13">
        <v>29026</v>
      </c>
      <c r="F52" s="205">
        <f t="shared" si="10"/>
        <v>14513</v>
      </c>
      <c r="G52" s="13">
        <v>14513</v>
      </c>
      <c r="H52" s="206" t="s">
        <v>1</v>
      </c>
      <c r="I52" s="13">
        <v>108</v>
      </c>
      <c r="J52" s="13" t="s">
        <v>0</v>
      </c>
      <c r="K52" s="14">
        <f t="shared" si="11"/>
        <v>1567404</v>
      </c>
      <c r="L52" s="145">
        <f>SUM(K50:K52)</f>
        <v>4702212</v>
      </c>
    </row>
    <row r="53" spans="1:12" ht="18.75" customHeight="1" thickBot="1">
      <c r="A53" s="86" t="s">
        <v>4</v>
      </c>
      <c r="B53" s="146"/>
      <c r="C53" s="146"/>
      <c r="D53" s="53"/>
      <c r="E53" s="147"/>
      <c r="F53" s="148"/>
      <c r="G53" s="147"/>
      <c r="H53" s="149"/>
      <c r="I53" s="53"/>
      <c r="J53" s="147"/>
      <c r="K53" s="147">
        <f>SUM(K50:K52)</f>
        <v>4702212</v>
      </c>
      <c r="L53" s="150"/>
    </row>
    <row r="54" spans="1:12" ht="18.75" customHeight="1">
      <c r="A54" s="157" t="s">
        <v>144</v>
      </c>
      <c r="B54" s="71" t="s">
        <v>2</v>
      </c>
      <c r="C54" s="71" t="s">
        <v>9</v>
      </c>
      <c r="D54" s="71" t="s">
        <v>3</v>
      </c>
      <c r="E54" s="71" t="s">
        <v>6</v>
      </c>
      <c r="F54" s="72" t="s">
        <v>5</v>
      </c>
      <c r="G54" s="71" t="s">
        <v>18</v>
      </c>
      <c r="H54" s="73"/>
      <c r="I54" s="71" t="s">
        <v>17</v>
      </c>
      <c r="J54" s="74"/>
      <c r="K54" s="71" t="s">
        <v>8</v>
      </c>
      <c r="L54" s="119" t="s">
        <v>4</v>
      </c>
    </row>
    <row r="55" spans="1:12" ht="18.75" customHeight="1">
      <c r="A55" s="109" t="s">
        <v>145</v>
      </c>
      <c r="B55" s="263" t="s">
        <v>248</v>
      </c>
      <c r="C55" s="235" t="s">
        <v>10</v>
      </c>
      <c r="D55" s="12">
        <v>43351</v>
      </c>
      <c r="E55" s="13">
        <v>28908</v>
      </c>
      <c r="F55" s="237">
        <v>28908</v>
      </c>
      <c r="G55" s="13">
        <v>28908</v>
      </c>
      <c r="H55" s="235" t="s">
        <v>1</v>
      </c>
      <c r="I55" s="13">
        <v>2</v>
      </c>
      <c r="J55" s="13" t="s">
        <v>0</v>
      </c>
      <c r="K55" s="14">
        <f>G55*I55</f>
        <v>57816</v>
      </c>
      <c r="L55" s="119"/>
    </row>
    <row r="56" spans="1:12" ht="18.75" customHeight="1">
      <c r="A56" s="22" t="s">
        <v>149</v>
      </c>
      <c r="B56" s="206" t="s">
        <v>22</v>
      </c>
      <c r="C56" s="206" t="s">
        <v>10</v>
      </c>
      <c r="D56" s="12">
        <v>43352</v>
      </c>
      <c r="E56" s="13">
        <v>28908</v>
      </c>
      <c r="F56" s="205">
        <f>E56</f>
        <v>28908</v>
      </c>
      <c r="G56" s="13">
        <v>28908</v>
      </c>
      <c r="H56" s="206" t="s">
        <v>1</v>
      </c>
      <c r="I56" s="13">
        <v>3</v>
      </c>
      <c r="J56" s="13" t="s">
        <v>0</v>
      </c>
      <c r="K56" s="14">
        <f>G56*I56</f>
        <v>86724</v>
      </c>
      <c r="L56" s="25"/>
    </row>
    <row r="57" spans="1:12" ht="18.75" customHeight="1">
      <c r="A57" s="22"/>
      <c r="B57" s="206" t="s">
        <v>22</v>
      </c>
      <c r="C57" s="206" t="s">
        <v>10</v>
      </c>
      <c r="D57" s="12">
        <v>43353</v>
      </c>
      <c r="E57" s="13">
        <v>28908</v>
      </c>
      <c r="F57" s="205">
        <f t="shared" ref="F57:F58" si="12">E57</f>
        <v>28908</v>
      </c>
      <c r="G57" s="13">
        <v>28908</v>
      </c>
      <c r="H57" s="206" t="s">
        <v>1</v>
      </c>
      <c r="I57" s="13">
        <v>3</v>
      </c>
      <c r="J57" s="13" t="s">
        <v>0</v>
      </c>
      <c r="K57" s="14">
        <f t="shared" ref="K57:K58" si="13">G57*I57</f>
        <v>86724</v>
      </c>
      <c r="L57" s="145"/>
    </row>
    <row r="58" spans="1:12" ht="18.75" customHeight="1">
      <c r="A58" s="103"/>
      <c r="B58" s="206" t="s">
        <v>22</v>
      </c>
      <c r="C58" s="206" t="s">
        <v>10</v>
      </c>
      <c r="D58" s="12">
        <v>43354</v>
      </c>
      <c r="E58" s="13">
        <v>28908</v>
      </c>
      <c r="F58" s="205">
        <f t="shared" si="12"/>
        <v>28908</v>
      </c>
      <c r="G58" s="13">
        <v>28908</v>
      </c>
      <c r="H58" s="206" t="s">
        <v>1</v>
      </c>
      <c r="I58" s="13">
        <v>3</v>
      </c>
      <c r="J58" s="13" t="s">
        <v>0</v>
      </c>
      <c r="K58" s="14">
        <f t="shared" si="13"/>
        <v>86724</v>
      </c>
      <c r="L58" s="145">
        <f>SUM(K56:K58)</f>
        <v>260172</v>
      </c>
    </row>
    <row r="59" spans="1:12" ht="18.75" customHeight="1" thickBot="1">
      <c r="A59" s="153" t="s">
        <v>4</v>
      </c>
      <c r="B59" s="41"/>
      <c r="C59" s="41"/>
      <c r="D59" s="43"/>
      <c r="E59" s="154"/>
      <c r="F59" s="155"/>
      <c r="G59" s="154"/>
      <c r="H59" s="156"/>
      <c r="I59" s="43"/>
      <c r="J59" s="154"/>
      <c r="K59" s="155">
        <f>SUM(K56:K58)</f>
        <v>260172</v>
      </c>
      <c r="L59" s="150"/>
    </row>
    <row r="60" spans="1:12" ht="18.75" customHeight="1">
      <c r="A60" s="157" t="s">
        <v>147</v>
      </c>
      <c r="B60" s="81" t="s">
        <v>2</v>
      </c>
      <c r="C60" s="81" t="s">
        <v>9</v>
      </c>
      <c r="D60" s="81" t="s">
        <v>3</v>
      </c>
      <c r="E60" s="81" t="s">
        <v>6</v>
      </c>
      <c r="F60" s="96" t="s">
        <v>7</v>
      </c>
      <c r="G60" s="81" t="s">
        <v>18</v>
      </c>
      <c r="H60" s="97"/>
      <c r="I60" s="81" t="s">
        <v>17</v>
      </c>
      <c r="J60" s="98"/>
      <c r="K60" s="81" t="s">
        <v>8</v>
      </c>
      <c r="L60" s="62" t="s">
        <v>4</v>
      </c>
    </row>
    <row r="61" spans="1:12" ht="18.75" customHeight="1">
      <c r="A61" s="109" t="s">
        <v>145</v>
      </c>
      <c r="B61" s="206" t="s">
        <v>21</v>
      </c>
      <c r="C61" s="206" t="s">
        <v>10</v>
      </c>
      <c r="D61" s="12">
        <v>43353</v>
      </c>
      <c r="E61" s="13">
        <v>29674</v>
      </c>
      <c r="F61" s="205">
        <f>E61/2</f>
        <v>14837</v>
      </c>
      <c r="G61" s="13">
        <v>14837</v>
      </c>
      <c r="H61" s="206" t="s">
        <v>1</v>
      </c>
      <c r="I61" s="13">
        <v>174</v>
      </c>
      <c r="J61" s="13" t="s">
        <v>0</v>
      </c>
      <c r="K61" s="14">
        <f>G61*I61</f>
        <v>2581638</v>
      </c>
      <c r="L61" s="25"/>
    </row>
    <row r="62" spans="1:12" ht="18.75" customHeight="1">
      <c r="A62" s="22" t="s">
        <v>149</v>
      </c>
      <c r="B62" s="206" t="s">
        <v>21</v>
      </c>
      <c r="C62" s="206" t="s">
        <v>10</v>
      </c>
      <c r="D62" s="12">
        <v>43353</v>
      </c>
      <c r="E62" s="13">
        <v>29674</v>
      </c>
      <c r="F62" s="205">
        <f t="shared" ref="F62:F63" si="14">E62/2</f>
        <v>14837</v>
      </c>
      <c r="G62" s="13">
        <v>14837</v>
      </c>
      <c r="H62" s="206" t="s">
        <v>1</v>
      </c>
      <c r="I62" s="13">
        <v>174</v>
      </c>
      <c r="J62" s="13" t="s">
        <v>0</v>
      </c>
      <c r="K62" s="14">
        <f t="shared" ref="K62:K63" si="15">G62*I62</f>
        <v>2581638</v>
      </c>
      <c r="L62" s="145"/>
    </row>
    <row r="63" spans="1:12" ht="18.75" customHeight="1">
      <c r="A63" s="103"/>
      <c r="B63" s="206" t="s">
        <v>146</v>
      </c>
      <c r="C63" s="206" t="s">
        <v>10</v>
      </c>
      <c r="D63" s="12">
        <v>43353</v>
      </c>
      <c r="E63" s="13">
        <v>29674</v>
      </c>
      <c r="F63" s="205">
        <f t="shared" si="14"/>
        <v>14837</v>
      </c>
      <c r="G63" s="13">
        <v>14837</v>
      </c>
      <c r="H63" s="206" t="s">
        <v>1</v>
      </c>
      <c r="I63" s="13">
        <v>174</v>
      </c>
      <c r="J63" s="13" t="s">
        <v>0</v>
      </c>
      <c r="K63" s="14">
        <f t="shared" si="15"/>
        <v>2581638</v>
      </c>
      <c r="L63" s="145">
        <f>SUM(K61:K63)</f>
        <v>7744914</v>
      </c>
    </row>
    <row r="64" spans="1:12" ht="18.75" customHeight="1" thickBot="1">
      <c r="A64" s="86" t="s">
        <v>4</v>
      </c>
      <c r="B64" s="146"/>
      <c r="C64" s="146"/>
      <c r="D64" s="53"/>
      <c r="E64" s="147"/>
      <c r="F64" s="148"/>
      <c r="G64" s="147"/>
      <c r="H64" s="149"/>
      <c r="I64" s="53"/>
      <c r="J64" s="147"/>
      <c r="K64" s="147">
        <f>SUM(K61:K63)</f>
        <v>7744914</v>
      </c>
      <c r="L64" s="150"/>
    </row>
    <row r="65" spans="1:12" ht="18.75" customHeight="1">
      <c r="A65" s="157" t="s">
        <v>147</v>
      </c>
      <c r="B65" s="71" t="s">
        <v>2</v>
      </c>
      <c r="C65" s="71" t="s">
        <v>9</v>
      </c>
      <c r="D65" s="71" t="s">
        <v>3</v>
      </c>
      <c r="E65" s="71" t="s">
        <v>6</v>
      </c>
      <c r="F65" s="72" t="s">
        <v>5</v>
      </c>
      <c r="G65" s="71" t="s">
        <v>18</v>
      </c>
      <c r="H65" s="73"/>
      <c r="I65" s="71" t="s">
        <v>17</v>
      </c>
      <c r="J65" s="74"/>
      <c r="K65" s="71" t="s">
        <v>8</v>
      </c>
      <c r="L65" s="119" t="s">
        <v>4</v>
      </c>
    </row>
    <row r="66" spans="1:12" ht="18.75" customHeight="1">
      <c r="A66" s="109" t="s">
        <v>145</v>
      </c>
      <c r="B66" s="206" t="s">
        <v>22</v>
      </c>
      <c r="C66" s="206" t="s">
        <v>10</v>
      </c>
      <c r="D66" s="12">
        <v>43353</v>
      </c>
      <c r="E66" s="13">
        <v>29232</v>
      </c>
      <c r="F66" s="315">
        <f t="shared" ref="F66:F68" si="16">E66</f>
        <v>29232</v>
      </c>
      <c r="G66" s="13">
        <v>29232</v>
      </c>
      <c r="H66" s="206" t="s">
        <v>1</v>
      </c>
      <c r="I66" s="13">
        <v>0</v>
      </c>
      <c r="J66" s="13" t="s">
        <v>0</v>
      </c>
      <c r="K66" s="14">
        <f>G66*I66</f>
        <v>0</v>
      </c>
      <c r="L66" s="25"/>
    </row>
    <row r="67" spans="1:12" ht="18.75" customHeight="1">
      <c r="A67" s="22" t="s">
        <v>150</v>
      </c>
      <c r="B67" s="206" t="s">
        <v>22</v>
      </c>
      <c r="C67" s="206" t="s">
        <v>10</v>
      </c>
      <c r="D67" s="12">
        <v>43354</v>
      </c>
      <c r="E67" s="13">
        <v>29232</v>
      </c>
      <c r="F67" s="237">
        <f t="shared" si="16"/>
        <v>29232</v>
      </c>
      <c r="G67" s="13">
        <v>29232</v>
      </c>
      <c r="H67" s="206" t="s">
        <v>1</v>
      </c>
      <c r="I67" s="13">
        <v>0</v>
      </c>
      <c r="J67" s="13" t="s">
        <v>0</v>
      </c>
      <c r="K67" s="14">
        <f t="shared" ref="K67:K68" si="17">G67*I67</f>
        <v>0</v>
      </c>
      <c r="L67" s="145"/>
    </row>
    <row r="68" spans="1:12" ht="18.75" customHeight="1">
      <c r="A68" s="103"/>
      <c r="B68" s="206" t="s">
        <v>22</v>
      </c>
      <c r="C68" s="206" t="s">
        <v>10</v>
      </c>
      <c r="D68" s="12">
        <v>43355</v>
      </c>
      <c r="E68" s="13">
        <v>29232</v>
      </c>
      <c r="F68" s="237">
        <f t="shared" si="16"/>
        <v>29232</v>
      </c>
      <c r="G68" s="13">
        <v>29232</v>
      </c>
      <c r="H68" s="206" t="s">
        <v>1</v>
      </c>
      <c r="I68" s="13">
        <v>0</v>
      </c>
      <c r="J68" s="13" t="s">
        <v>0</v>
      </c>
      <c r="K68" s="14">
        <f t="shared" si="17"/>
        <v>0</v>
      </c>
      <c r="L68" s="145">
        <f>SUM(K66:K68)</f>
        <v>0</v>
      </c>
    </row>
    <row r="69" spans="1:12" ht="18.75" customHeight="1" thickBot="1">
      <c r="A69" s="153" t="s">
        <v>4</v>
      </c>
      <c r="B69" s="41"/>
      <c r="C69" s="41"/>
      <c r="D69" s="43"/>
      <c r="E69" s="154"/>
      <c r="F69" s="155"/>
      <c r="G69" s="154"/>
      <c r="H69" s="156"/>
      <c r="I69" s="43"/>
      <c r="J69" s="154"/>
      <c r="K69" s="155">
        <f>SUM(K66:K68)</f>
        <v>0</v>
      </c>
      <c r="L69" s="150">
        <f ca="1">SUM(L38:L69)</f>
        <v>0</v>
      </c>
    </row>
    <row r="70" spans="1:12" ht="18.75" customHeight="1">
      <c r="A70" s="157" t="s">
        <v>157</v>
      </c>
      <c r="B70" s="81" t="s">
        <v>2</v>
      </c>
      <c r="C70" s="81" t="s">
        <v>9</v>
      </c>
      <c r="D70" s="81" t="s">
        <v>3</v>
      </c>
      <c r="E70" s="81" t="s">
        <v>5</v>
      </c>
      <c r="F70" s="96" t="s">
        <v>7</v>
      </c>
      <c r="G70" s="81" t="s">
        <v>18</v>
      </c>
      <c r="H70" s="97"/>
      <c r="I70" s="81" t="s">
        <v>17</v>
      </c>
      <c r="J70" s="98"/>
      <c r="K70" s="81" t="s">
        <v>8</v>
      </c>
      <c r="L70" s="62" t="s">
        <v>4</v>
      </c>
    </row>
    <row r="71" spans="1:12" ht="18.75" customHeight="1">
      <c r="A71" s="242" t="s">
        <v>159</v>
      </c>
      <c r="B71" s="165" t="s">
        <v>170</v>
      </c>
      <c r="C71" s="165" t="s">
        <v>171</v>
      </c>
      <c r="D71" s="166">
        <v>43351</v>
      </c>
      <c r="E71" s="167">
        <v>26336</v>
      </c>
      <c r="F71" s="168">
        <f>E71/2</f>
        <v>13168</v>
      </c>
      <c r="G71" s="167">
        <f>F71*L2</f>
        <v>12509.599999999999</v>
      </c>
      <c r="H71" s="165" t="s">
        <v>172</v>
      </c>
      <c r="I71" s="290">
        <v>36</v>
      </c>
      <c r="J71" s="167" t="s">
        <v>0</v>
      </c>
      <c r="K71" s="169">
        <f>G71*I71</f>
        <v>450345.6</v>
      </c>
      <c r="L71" s="243"/>
    </row>
    <row r="72" spans="1:12" ht="18.75" customHeight="1">
      <c r="A72" s="177" t="s">
        <v>173</v>
      </c>
      <c r="B72" s="165" t="s">
        <v>146</v>
      </c>
      <c r="C72" s="165" t="s">
        <v>171</v>
      </c>
      <c r="D72" s="166">
        <v>43352</v>
      </c>
      <c r="E72" s="167">
        <v>22772</v>
      </c>
      <c r="F72" s="168">
        <f t="shared" ref="F72:F73" si="18">E72/2</f>
        <v>11386</v>
      </c>
      <c r="G72" s="167">
        <f>F72*L2</f>
        <v>10816.699999999999</v>
      </c>
      <c r="H72" s="165" t="s">
        <v>1</v>
      </c>
      <c r="I72" s="290">
        <v>36</v>
      </c>
      <c r="J72" s="167" t="s">
        <v>174</v>
      </c>
      <c r="K72" s="169">
        <f t="shared" ref="K72:K76" si="19">G72*I72</f>
        <v>389401.19999999995</v>
      </c>
      <c r="L72" s="183"/>
    </row>
    <row r="73" spans="1:12" ht="18.75" customHeight="1">
      <c r="A73" s="177"/>
      <c r="B73" s="165" t="s">
        <v>175</v>
      </c>
      <c r="C73" s="165" t="s">
        <v>161</v>
      </c>
      <c r="D73" s="166">
        <v>43353</v>
      </c>
      <c r="E73" s="167">
        <v>22772</v>
      </c>
      <c r="F73" s="168">
        <f t="shared" si="18"/>
        <v>11386</v>
      </c>
      <c r="G73" s="167">
        <f>F73*L2</f>
        <v>10816.699999999999</v>
      </c>
      <c r="H73" s="165" t="s">
        <v>172</v>
      </c>
      <c r="I73" s="290">
        <v>36</v>
      </c>
      <c r="J73" s="167" t="s">
        <v>176</v>
      </c>
      <c r="K73" s="169">
        <f t="shared" si="19"/>
        <v>389401.19999999995</v>
      </c>
      <c r="L73" s="183"/>
    </row>
    <row r="74" spans="1:12" ht="18.75" customHeight="1">
      <c r="A74" s="177"/>
      <c r="B74" s="165" t="s">
        <v>180</v>
      </c>
      <c r="C74" s="165" t="s">
        <v>161</v>
      </c>
      <c r="D74" s="166">
        <v>43354</v>
      </c>
      <c r="E74" s="167">
        <v>22772</v>
      </c>
      <c r="F74" s="168">
        <f t="shared" ref="F74:F76" si="20">E74/2</f>
        <v>11386</v>
      </c>
      <c r="G74" s="167">
        <f>F74*L2</f>
        <v>10816.699999999999</v>
      </c>
      <c r="H74" s="165" t="s">
        <v>172</v>
      </c>
      <c r="I74" s="290">
        <v>36</v>
      </c>
      <c r="J74" s="167" t="s">
        <v>176</v>
      </c>
      <c r="K74" s="169">
        <f t="shared" si="19"/>
        <v>389401.19999999995</v>
      </c>
      <c r="L74" s="183"/>
    </row>
    <row r="75" spans="1:12" ht="18.75" customHeight="1">
      <c r="A75" s="177"/>
      <c r="B75" s="165" t="s">
        <v>180</v>
      </c>
      <c r="C75" s="165" t="s">
        <v>161</v>
      </c>
      <c r="D75" s="166">
        <v>43355</v>
      </c>
      <c r="E75" s="167">
        <v>22772</v>
      </c>
      <c r="F75" s="168">
        <f t="shared" si="20"/>
        <v>11386</v>
      </c>
      <c r="G75" s="167">
        <f>F75*L2</f>
        <v>10816.699999999999</v>
      </c>
      <c r="H75" s="165" t="s">
        <v>172</v>
      </c>
      <c r="I75" s="290">
        <v>36</v>
      </c>
      <c r="J75" s="167" t="s">
        <v>176</v>
      </c>
      <c r="K75" s="169">
        <f t="shared" si="19"/>
        <v>389401.19999999995</v>
      </c>
      <c r="L75" s="183"/>
    </row>
    <row r="76" spans="1:12" ht="18.75" customHeight="1">
      <c r="A76" s="177"/>
      <c r="B76" s="165" t="s">
        <v>180</v>
      </c>
      <c r="C76" s="262" t="s">
        <v>274</v>
      </c>
      <c r="D76" s="166">
        <v>43356</v>
      </c>
      <c r="E76" s="167">
        <v>22772</v>
      </c>
      <c r="F76" s="168">
        <f t="shared" si="20"/>
        <v>11386</v>
      </c>
      <c r="G76" s="167">
        <f>F76*L2</f>
        <v>10816.699999999999</v>
      </c>
      <c r="H76" s="165" t="s">
        <v>172</v>
      </c>
      <c r="I76" s="290">
        <v>36</v>
      </c>
      <c r="J76" s="167" t="s">
        <v>176</v>
      </c>
      <c r="K76" s="169">
        <f t="shared" si="19"/>
        <v>389401.19999999995</v>
      </c>
      <c r="L76" s="183">
        <f>SUM(K71:K76)</f>
        <v>2397351.5999999996</v>
      </c>
    </row>
    <row r="77" spans="1:12" ht="18.75" customHeight="1">
      <c r="A77" s="177" t="s">
        <v>168</v>
      </c>
      <c r="B77" s="174"/>
      <c r="C77" s="174"/>
      <c r="D77" s="172"/>
      <c r="E77" s="173"/>
      <c r="F77" s="175"/>
      <c r="G77" s="173"/>
      <c r="H77" s="176"/>
      <c r="I77" s="281"/>
      <c r="J77" s="173"/>
      <c r="K77" s="173">
        <f>SUM(K71:K76)</f>
        <v>2397351.5999999996</v>
      </c>
      <c r="L77" s="244"/>
    </row>
    <row r="78" spans="1:12" ht="18.75" customHeight="1">
      <c r="A78" s="245" t="s">
        <v>164</v>
      </c>
      <c r="B78" s="161" t="s">
        <v>2</v>
      </c>
      <c r="C78" s="161" t="s">
        <v>177</v>
      </c>
      <c r="D78" s="161" t="s">
        <v>158</v>
      </c>
      <c r="E78" s="161" t="s">
        <v>165</v>
      </c>
      <c r="F78" s="162" t="s">
        <v>165</v>
      </c>
      <c r="G78" s="161" t="s">
        <v>166</v>
      </c>
      <c r="H78" s="163"/>
      <c r="I78" s="161" t="s">
        <v>167</v>
      </c>
      <c r="J78" s="164"/>
      <c r="K78" s="161" t="s">
        <v>8</v>
      </c>
      <c r="L78" s="246" t="s">
        <v>4</v>
      </c>
    </row>
    <row r="79" spans="1:12" ht="18.75" customHeight="1">
      <c r="A79" s="242" t="s">
        <v>159</v>
      </c>
      <c r="B79" s="165" t="s">
        <v>169</v>
      </c>
      <c r="C79" s="165" t="s">
        <v>171</v>
      </c>
      <c r="D79" s="166">
        <v>43351</v>
      </c>
      <c r="E79" s="167">
        <v>23366</v>
      </c>
      <c r="F79" s="168">
        <f>E79/1</f>
        <v>23366</v>
      </c>
      <c r="G79" s="167">
        <f>F79*L2</f>
        <v>22197.7</v>
      </c>
      <c r="H79" s="165" t="s">
        <v>1</v>
      </c>
      <c r="I79" s="167">
        <v>0</v>
      </c>
      <c r="J79" s="167" t="s">
        <v>162</v>
      </c>
      <c r="K79" s="169">
        <f>G79*I79</f>
        <v>0</v>
      </c>
      <c r="L79" s="243"/>
    </row>
    <row r="80" spans="1:12" ht="18.75" customHeight="1">
      <c r="A80" s="177" t="s">
        <v>160</v>
      </c>
      <c r="B80" s="165" t="s">
        <v>169</v>
      </c>
      <c r="C80" s="165" t="s">
        <v>171</v>
      </c>
      <c r="D80" s="166">
        <v>43352</v>
      </c>
      <c r="E80" s="167">
        <v>19802</v>
      </c>
      <c r="F80" s="168">
        <f t="shared" ref="F80:F81" si="21">E80/1</f>
        <v>19802</v>
      </c>
      <c r="G80" s="167">
        <f>F80*L2</f>
        <v>18811.899999999998</v>
      </c>
      <c r="H80" s="165" t="s">
        <v>163</v>
      </c>
      <c r="I80" s="167">
        <v>0</v>
      </c>
      <c r="J80" s="167" t="s">
        <v>162</v>
      </c>
      <c r="K80" s="169">
        <f t="shared" ref="K80:K84" si="22">G80*I80</f>
        <v>0</v>
      </c>
      <c r="L80" s="183"/>
    </row>
    <row r="81" spans="1:14" ht="18.75" customHeight="1">
      <c r="A81" s="177"/>
      <c r="B81" s="165" t="s">
        <v>178</v>
      </c>
      <c r="C81" s="165" t="s">
        <v>161</v>
      </c>
      <c r="D81" s="166">
        <v>43353</v>
      </c>
      <c r="E81" s="167">
        <v>19802</v>
      </c>
      <c r="F81" s="168">
        <f t="shared" si="21"/>
        <v>19802</v>
      </c>
      <c r="G81" s="167">
        <f>F81*L2</f>
        <v>18811.899999999998</v>
      </c>
      <c r="H81" s="165" t="s">
        <v>179</v>
      </c>
      <c r="I81" s="167">
        <v>0</v>
      </c>
      <c r="J81" s="167" t="s">
        <v>0</v>
      </c>
      <c r="K81" s="169">
        <f t="shared" si="22"/>
        <v>0</v>
      </c>
      <c r="L81" s="183"/>
    </row>
    <row r="82" spans="1:14" ht="18.75" customHeight="1">
      <c r="A82" s="177"/>
      <c r="B82" s="165" t="s">
        <v>181</v>
      </c>
      <c r="C82" s="165" t="s">
        <v>161</v>
      </c>
      <c r="D82" s="166">
        <v>43354</v>
      </c>
      <c r="E82" s="167">
        <v>19802</v>
      </c>
      <c r="F82" s="168">
        <f t="shared" ref="F82:F84" si="23">E82/1</f>
        <v>19802</v>
      </c>
      <c r="G82" s="167">
        <f>F82*L2</f>
        <v>18811.899999999998</v>
      </c>
      <c r="H82" s="165" t="s">
        <v>179</v>
      </c>
      <c r="I82" s="172">
        <v>0</v>
      </c>
      <c r="J82" s="167" t="s">
        <v>0</v>
      </c>
      <c r="K82" s="169">
        <f t="shared" si="22"/>
        <v>0</v>
      </c>
      <c r="L82" s="183"/>
    </row>
    <row r="83" spans="1:14" ht="18.75" customHeight="1">
      <c r="A83" s="177"/>
      <c r="B83" s="165" t="s">
        <v>181</v>
      </c>
      <c r="C83" s="165" t="s">
        <v>161</v>
      </c>
      <c r="D83" s="166">
        <v>43355</v>
      </c>
      <c r="E83" s="167">
        <v>19802</v>
      </c>
      <c r="F83" s="168">
        <f t="shared" si="23"/>
        <v>19802</v>
      </c>
      <c r="G83" s="167">
        <f>F83*L2</f>
        <v>18811.899999999998</v>
      </c>
      <c r="H83" s="165" t="s">
        <v>179</v>
      </c>
      <c r="I83" s="172">
        <v>0</v>
      </c>
      <c r="J83" s="167" t="s">
        <v>0</v>
      </c>
      <c r="K83" s="169">
        <f t="shared" si="22"/>
        <v>0</v>
      </c>
      <c r="L83" s="183"/>
    </row>
    <row r="84" spans="1:14" ht="18.75" customHeight="1">
      <c r="A84" s="177"/>
      <c r="B84" s="165" t="s">
        <v>181</v>
      </c>
      <c r="C84" s="165" t="s">
        <v>161</v>
      </c>
      <c r="D84" s="166">
        <v>43356</v>
      </c>
      <c r="E84" s="167">
        <v>19802</v>
      </c>
      <c r="F84" s="168">
        <f t="shared" si="23"/>
        <v>19802</v>
      </c>
      <c r="G84" s="167">
        <f>F84*L2</f>
        <v>18811.899999999998</v>
      </c>
      <c r="H84" s="165" t="s">
        <v>179</v>
      </c>
      <c r="I84" s="172">
        <v>0</v>
      </c>
      <c r="J84" s="167" t="s">
        <v>0</v>
      </c>
      <c r="K84" s="169">
        <f t="shared" si="22"/>
        <v>0</v>
      </c>
      <c r="L84" s="183">
        <f>SUM(K79:K84)</f>
        <v>0</v>
      </c>
    </row>
    <row r="85" spans="1:14" ht="18.75" customHeight="1" thickBot="1">
      <c r="A85" s="177" t="s">
        <v>168</v>
      </c>
      <c r="B85" s="178"/>
      <c r="C85" s="180"/>
      <c r="D85" s="181"/>
      <c r="E85" s="171"/>
      <c r="F85" s="179"/>
      <c r="G85" s="171"/>
      <c r="H85" s="182"/>
      <c r="I85" s="170"/>
      <c r="J85" s="171"/>
      <c r="K85" s="171">
        <f>SUM(K79:K84)</f>
        <v>0</v>
      </c>
      <c r="L85" s="183"/>
    </row>
    <row r="86" spans="1:14" ht="18.75" customHeight="1" thickBot="1">
      <c r="A86" s="184"/>
      <c r="B86" s="185"/>
      <c r="C86" s="185"/>
      <c r="D86" s="186"/>
      <c r="E86" s="187"/>
      <c r="F86" s="188"/>
      <c r="G86" s="187"/>
      <c r="H86" s="189"/>
      <c r="I86" s="186"/>
      <c r="J86" s="188"/>
      <c r="K86" s="190" t="s">
        <v>148</v>
      </c>
      <c r="L86" s="191">
        <f>L8+L11+L14+L19+L22+L25+L30+L33+L36+L41+L44+L47+L52+L58+L63+L76</f>
        <v>75080087.599999994</v>
      </c>
      <c r="N86" s="158"/>
    </row>
    <row r="87" spans="1:14" ht="18.75" customHeight="1" thickBot="1">
      <c r="A87" s="84" t="s">
        <v>25</v>
      </c>
      <c r="B87" s="108" t="s">
        <v>27</v>
      </c>
      <c r="C87" s="108" t="s">
        <v>29</v>
      </c>
      <c r="D87" s="108" t="s">
        <v>3</v>
      </c>
      <c r="E87" s="108" t="s">
        <v>44</v>
      </c>
      <c r="F87" s="116" t="s">
        <v>26</v>
      </c>
      <c r="G87" s="108" t="s">
        <v>18</v>
      </c>
      <c r="H87" s="117"/>
      <c r="I87" s="108" t="s">
        <v>24</v>
      </c>
      <c r="J87" s="118"/>
      <c r="K87" s="108" t="s">
        <v>8</v>
      </c>
      <c r="L87" s="119" t="s">
        <v>4</v>
      </c>
    </row>
    <row r="88" spans="1:14" ht="18.75" customHeight="1">
      <c r="A88" s="30" t="s">
        <v>48</v>
      </c>
      <c r="B88" s="204" t="s">
        <v>28</v>
      </c>
      <c r="C88" s="33" t="s">
        <v>32</v>
      </c>
      <c r="D88" s="32">
        <v>43351</v>
      </c>
      <c r="E88" s="33" t="s">
        <v>46</v>
      </c>
      <c r="F88" s="33">
        <v>44339</v>
      </c>
      <c r="G88" s="33">
        <f>F88*L2</f>
        <v>42122.049999999996</v>
      </c>
      <c r="H88" s="31" t="s">
        <v>1</v>
      </c>
      <c r="I88" s="34">
        <v>18</v>
      </c>
      <c r="J88" s="33" t="s">
        <v>0</v>
      </c>
      <c r="K88" s="35">
        <f>G88*I88</f>
        <v>758196.89999999991</v>
      </c>
      <c r="L88" s="36"/>
    </row>
    <row r="89" spans="1:14" ht="18.75" customHeight="1" thickBot="1">
      <c r="A89" s="37"/>
      <c r="B89" s="66"/>
      <c r="C89" s="13" t="s">
        <v>37</v>
      </c>
      <c r="D89" s="12"/>
      <c r="E89" s="13"/>
      <c r="F89" s="13">
        <v>5300</v>
      </c>
      <c r="G89" s="13">
        <f>F89*L2</f>
        <v>5035</v>
      </c>
      <c r="H89" s="206" t="s">
        <v>1</v>
      </c>
      <c r="I89" s="38">
        <v>18</v>
      </c>
      <c r="J89" s="13" t="s">
        <v>0</v>
      </c>
      <c r="K89" s="39">
        <f t="shared" ref="K89:K145" si="24">G89*I89</f>
        <v>90630</v>
      </c>
      <c r="L89" s="40"/>
    </row>
    <row r="90" spans="1:14" ht="18.75" customHeight="1">
      <c r="A90" s="37"/>
      <c r="B90" s="226" t="s">
        <v>228</v>
      </c>
      <c r="C90" s="33" t="s">
        <v>33</v>
      </c>
      <c r="D90" s="32">
        <v>43352</v>
      </c>
      <c r="E90" s="33" t="s">
        <v>45</v>
      </c>
      <c r="F90" s="33">
        <v>49339</v>
      </c>
      <c r="G90" s="33">
        <f>F90*L2</f>
        <v>46872.049999999996</v>
      </c>
      <c r="H90" s="31" t="s">
        <v>1</v>
      </c>
      <c r="I90" s="34">
        <v>1</v>
      </c>
      <c r="J90" s="33" t="s">
        <v>0</v>
      </c>
      <c r="K90" s="35">
        <f t="shared" si="24"/>
        <v>46872.049999999996</v>
      </c>
      <c r="L90" s="40"/>
    </row>
    <row r="91" spans="1:14" ht="18.75" customHeight="1" thickBot="1">
      <c r="A91" s="37"/>
      <c r="B91" s="227" t="s">
        <v>232</v>
      </c>
      <c r="C91" s="43" t="s">
        <v>37</v>
      </c>
      <c r="D91" s="42"/>
      <c r="E91" s="43"/>
      <c r="F91" s="43">
        <v>5300</v>
      </c>
      <c r="G91" s="43">
        <f>F91*L2</f>
        <v>5035</v>
      </c>
      <c r="H91" s="41" t="s">
        <v>1</v>
      </c>
      <c r="I91" s="44">
        <v>1</v>
      </c>
      <c r="J91" s="43" t="s">
        <v>0</v>
      </c>
      <c r="K91" s="45">
        <f t="shared" si="24"/>
        <v>5035</v>
      </c>
      <c r="L91" s="40"/>
    </row>
    <row r="92" spans="1:14" ht="18.75" customHeight="1">
      <c r="A92" s="37"/>
      <c r="B92" s="228" t="s">
        <v>229</v>
      </c>
      <c r="C92" s="13" t="s">
        <v>31</v>
      </c>
      <c r="D92" s="12">
        <v>43351</v>
      </c>
      <c r="E92" s="13" t="s">
        <v>45</v>
      </c>
      <c r="F92" s="13">
        <v>58063</v>
      </c>
      <c r="G92" s="13">
        <f>F92*L2</f>
        <v>55159.85</v>
      </c>
      <c r="H92" s="206" t="s">
        <v>1</v>
      </c>
      <c r="I92" s="38">
        <v>4</v>
      </c>
      <c r="J92" s="13" t="s">
        <v>0</v>
      </c>
      <c r="K92" s="39">
        <f t="shared" si="24"/>
        <v>220639.4</v>
      </c>
      <c r="L92" s="40"/>
    </row>
    <row r="93" spans="1:14" ht="18.75" customHeight="1">
      <c r="A93" s="37"/>
      <c r="B93" s="66"/>
      <c r="C93" s="13" t="s">
        <v>37</v>
      </c>
      <c r="D93" s="12"/>
      <c r="E93" s="13"/>
      <c r="F93" s="13">
        <v>15800</v>
      </c>
      <c r="G93" s="13">
        <f>F93*L2</f>
        <v>15010</v>
      </c>
      <c r="H93" s="206" t="s">
        <v>1</v>
      </c>
      <c r="I93" s="38">
        <v>4</v>
      </c>
      <c r="J93" s="13" t="s">
        <v>0</v>
      </c>
      <c r="K93" s="39">
        <f t="shared" si="24"/>
        <v>60040</v>
      </c>
      <c r="L93" s="40"/>
    </row>
    <row r="94" spans="1:14" ht="18.75" customHeight="1">
      <c r="A94" s="37"/>
      <c r="B94" s="66"/>
      <c r="C94" s="17" t="s">
        <v>32</v>
      </c>
      <c r="D94" s="89">
        <v>43352</v>
      </c>
      <c r="E94" s="17" t="s">
        <v>45</v>
      </c>
      <c r="F94" s="17">
        <v>44339</v>
      </c>
      <c r="G94" s="17">
        <f>F94*L2</f>
        <v>42122.049999999996</v>
      </c>
      <c r="H94" s="200" t="s">
        <v>1</v>
      </c>
      <c r="I94" s="52">
        <v>22</v>
      </c>
      <c r="J94" s="17" t="s">
        <v>0</v>
      </c>
      <c r="K94" s="23">
        <f t="shared" si="24"/>
        <v>926685.09999999986</v>
      </c>
      <c r="L94" s="40"/>
    </row>
    <row r="95" spans="1:14" ht="18.75" customHeight="1">
      <c r="A95" s="37"/>
      <c r="B95" s="66"/>
      <c r="C95" s="13" t="s">
        <v>37</v>
      </c>
      <c r="D95" s="12"/>
      <c r="E95" s="13"/>
      <c r="F95" s="13">
        <v>5300</v>
      </c>
      <c r="G95" s="13">
        <f>F95*L2</f>
        <v>5035</v>
      </c>
      <c r="H95" s="206" t="s">
        <v>1</v>
      </c>
      <c r="I95" s="38">
        <v>22</v>
      </c>
      <c r="J95" s="13" t="s">
        <v>0</v>
      </c>
      <c r="K95" s="39">
        <f t="shared" si="24"/>
        <v>110770</v>
      </c>
      <c r="L95" s="40"/>
    </row>
    <row r="96" spans="1:14" ht="18.75" customHeight="1">
      <c r="A96" s="37"/>
      <c r="B96" s="66"/>
      <c r="C96" s="13" t="s">
        <v>33</v>
      </c>
      <c r="D96" s="12">
        <v>43352</v>
      </c>
      <c r="E96" s="13" t="s">
        <v>45</v>
      </c>
      <c r="F96" s="13">
        <v>58063</v>
      </c>
      <c r="G96" s="13">
        <f>F96*L2</f>
        <v>55159.85</v>
      </c>
      <c r="H96" s="206" t="s">
        <v>1</v>
      </c>
      <c r="I96" s="38">
        <v>8</v>
      </c>
      <c r="J96" s="13" t="s">
        <v>0</v>
      </c>
      <c r="K96" s="39">
        <f t="shared" si="24"/>
        <v>441278.8</v>
      </c>
      <c r="L96" s="40"/>
    </row>
    <row r="97" spans="1:12" ht="18.75" customHeight="1" thickBot="1">
      <c r="A97" s="37"/>
      <c r="B97" s="66"/>
      <c r="C97" s="11" t="s">
        <v>37</v>
      </c>
      <c r="D97" s="65"/>
      <c r="E97" s="11"/>
      <c r="F97" s="11">
        <v>15800</v>
      </c>
      <c r="G97" s="11">
        <f>F97*L2</f>
        <v>15010</v>
      </c>
      <c r="H97" s="196" t="s">
        <v>1</v>
      </c>
      <c r="I97" s="223">
        <v>8</v>
      </c>
      <c r="J97" s="11" t="s">
        <v>0</v>
      </c>
      <c r="K97" s="25">
        <f t="shared" si="24"/>
        <v>120080</v>
      </c>
      <c r="L97" s="40"/>
    </row>
    <row r="98" spans="1:12" ht="18.75" customHeight="1">
      <c r="A98" s="37"/>
      <c r="B98" s="226" t="s">
        <v>230</v>
      </c>
      <c r="C98" s="33" t="s">
        <v>33</v>
      </c>
      <c r="D98" s="32">
        <v>43352</v>
      </c>
      <c r="E98" s="33" t="s">
        <v>45</v>
      </c>
      <c r="F98" s="33">
        <v>63063</v>
      </c>
      <c r="G98" s="33">
        <f>F98*L2</f>
        <v>59909.85</v>
      </c>
      <c r="H98" s="31" t="s">
        <v>1</v>
      </c>
      <c r="I98" s="34">
        <v>1</v>
      </c>
      <c r="J98" s="33" t="s">
        <v>0</v>
      </c>
      <c r="K98" s="35">
        <f t="shared" ref="K98:K99" si="25">G98*I98</f>
        <v>59909.85</v>
      </c>
      <c r="L98" s="40"/>
    </row>
    <row r="99" spans="1:12" ht="18.75" customHeight="1" thickBot="1">
      <c r="A99" s="37"/>
      <c r="B99" s="227" t="s">
        <v>231</v>
      </c>
      <c r="C99" s="43" t="s">
        <v>37</v>
      </c>
      <c r="D99" s="42"/>
      <c r="E99" s="43"/>
      <c r="F99" s="43">
        <v>15800</v>
      </c>
      <c r="G99" s="43">
        <f>F99*L2</f>
        <v>15010</v>
      </c>
      <c r="H99" s="41" t="s">
        <v>1</v>
      </c>
      <c r="I99" s="44">
        <v>1</v>
      </c>
      <c r="J99" s="43" t="s">
        <v>0</v>
      </c>
      <c r="K99" s="45">
        <f t="shared" si="25"/>
        <v>15010</v>
      </c>
      <c r="L99" s="40"/>
    </row>
    <row r="100" spans="1:12" ht="18.75" customHeight="1">
      <c r="A100" s="37"/>
      <c r="B100" s="228" t="s">
        <v>229</v>
      </c>
      <c r="C100" s="26" t="s">
        <v>43</v>
      </c>
      <c r="D100" s="224">
        <v>43352</v>
      </c>
      <c r="E100" s="26" t="s">
        <v>45</v>
      </c>
      <c r="F100" s="26">
        <v>58063</v>
      </c>
      <c r="G100" s="26">
        <f>F100*L2</f>
        <v>55159.85</v>
      </c>
      <c r="H100" s="225" t="s">
        <v>1</v>
      </c>
      <c r="I100" s="52">
        <v>1</v>
      </c>
      <c r="J100" s="26" t="s">
        <v>0</v>
      </c>
      <c r="K100" s="139">
        <f t="shared" ref="K100:K103" si="26">G100*I100</f>
        <v>55159.85</v>
      </c>
      <c r="L100" s="40"/>
    </row>
    <row r="101" spans="1:12" ht="18.75" customHeight="1">
      <c r="A101" s="37"/>
      <c r="B101" s="134"/>
      <c r="C101" s="28" t="s">
        <v>37</v>
      </c>
      <c r="D101" s="46"/>
      <c r="E101" s="28"/>
      <c r="F101" s="28">
        <v>15800</v>
      </c>
      <c r="G101" s="28">
        <f>F101*L2</f>
        <v>15010</v>
      </c>
      <c r="H101" s="27" t="s">
        <v>1</v>
      </c>
      <c r="I101" s="38">
        <v>1</v>
      </c>
      <c r="J101" s="28" t="s">
        <v>0</v>
      </c>
      <c r="K101" s="47">
        <f t="shared" si="26"/>
        <v>15010</v>
      </c>
      <c r="L101" s="40"/>
    </row>
    <row r="102" spans="1:12" ht="18.75" customHeight="1">
      <c r="A102" s="37"/>
      <c r="B102" s="134"/>
      <c r="C102" s="364" t="s">
        <v>491</v>
      </c>
      <c r="D102" s="46">
        <v>43352</v>
      </c>
      <c r="E102" s="28" t="s">
        <v>45</v>
      </c>
      <c r="F102" s="28">
        <v>44339</v>
      </c>
      <c r="G102" s="28">
        <f>F102*L2</f>
        <v>42122.049999999996</v>
      </c>
      <c r="H102" s="27" t="s">
        <v>1</v>
      </c>
      <c r="I102" s="38">
        <v>1</v>
      </c>
      <c r="J102" s="28" t="s">
        <v>0</v>
      </c>
      <c r="K102" s="47">
        <f t="shared" si="26"/>
        <v>42122.049999999996</v>
      </c>
      <c r="L102" s="40"/>
    </row>
    <row r="103" spans="1:12" ht="18.75" customHeight="1" thickBot="1">
      <c r="A103" s="37"/>
      <c r="B103" s="135"/>
      <c r="C103" s="50" t="s">
        <v>37</v>
      </c>
      <c r="D103" s="49"/>
      <c r="E103" s="50"/>
      <c r="F103" s="50">
        <v>5300</v>
      </c>
      <c r="G103" s="50">
        <f>F103*L2</f>
        <v>5035</v>
      </c>
      <c r="H103" s="48" t="s">
        <v>1</v>
      </c>
      <c r="I103" s="44">
        <v>1</v>
      </c>
      <c r="J103" s="50" t="s">
        <v>0</v>
      </c>
      <c r="K103" s="51">
        <f t="shared" si="26"/>
        <v>5035</v>
      </c>
      <c r="L103" s="40"/>
    </row>
    <row r="104" spans="1:12" ht="18.75" customHeight="1">
      <c r="A104" s="37"/>
      <c r="B104" s="66" t="s">
        <v>129</v>
      </c>
      <c r="C104" s="363" t="s">
        <v>490</v>
      </c>
      <c r="D104" s="89">
        <v>43353</v>
      </c>
      <c r="E104" s="17" t="s">
        <v>47</v>
      </c>
      <c r="F104" s="17">
        <v>86544</v>
      </c>
      <c r="G104" s="17">
        <f>F104*L2</f>
        <v>82216.800000000003</v>
      </c>
      <c r="H104" s="200" t="s">
        <v>1</v>
      </c>
      <c r="I104" s="52">
        <v>55</v>
      </c>
      <c r="J104" s="17" t="s">
        <v>0</v>
      </c>
      <c r="K104" s="23">
        <f t="shared" si="24"/>
        <v>4521924</v>
      </c>
      <c r="L104" s="40"/>
    </row>
    <row r="105" spans="1:12" ht="18.75" customHeight="1">
      <c r="A105" s="37"/>
      <c r="B105" s="105"/>
      <c r="C105" s="13" t="s">
        <v>37</v>
      </c>
      <c r="D105" s="12"/>
      <c r="E105" s="13"/>
      <c r="F105" s="13">
        <v>7400</v>
      </c>
      <c r="G105" s="13">
        <f>F105*L2</f>
        <v>7030</v>
      </c>
      <c r="H105" s="206" t="s">
        <v>1</v>
      </c>
      <c r="I105" s="38">
        <v>55</v>
      </c>
      <c r="J105" s="13" t="s">
        <v>0</v>
      </c>
      <c r="K105" s="39">
        <f t="shared" si="24"/>
        <v>386650</v>
      </c>
      <c r="L105" s="40"/>
    </row>
    <row r="106" spans="1:12" ht="18.75" customHeight="1">
      <c r="A106" s="37"/>
      <c r="B106" s="66" t="s">
        <v>129</v>
      </c>
      <c r="C106" s="207" t="s">
        <v>192</v>
      </c>
      <c r="D106" s="89">
        <v>43353</v>
      </c>
      <c r="E106" s="17" t="s">
        <v>47</v>
      </c>
      <c r="F106" s="17">
        <v>50920</v>
      </c>
      <c r="G106" s="17">
        <v>50920</v>
      </c>
      <c r="H106" s="200" t="s">
        <v>1</v>
      </c>
      <c r="I106" s="52">
        <v>2</v>
      </c>
      <c r="J106" s="17" t="s">
        <v>0</v>
      </c>
      <c r="K106" s="39">
        <f t="shared" si="24"/>
        <v>101840</v>
      </c>
      <c r="L106" s="40"/>
    </row>
    <row r="107" spans="1:12" ht="18.75" customHeight="1">
      <c r="A107" s="37"/>
      <c r="B107" s="283" t="s">
        <v>277</v>
      </c>
      <c r="C107" s="13" t="s">
        <v>37</v>
      </c>
      <c r="D107" s="12"/>
      <c r="E107" s="13"/>
      <c r="F107" s="13">
        <v>7400</v>
      </c>
      <c r="G107" s="13">
        <f>F107*L2</f>
        <v>7030</v>
      </c>
      <c r="H107" s="206" t="s">
        <v>1</v>
      </c>
      <c r="I107" s="38">
        <v>2</v>
      </c>
      <c r="J107" s="13" t="s">
        <v>0</v>
      </c>
      <c r="K107" s="39">
        <f t="shared" si="24"/>
        <v>14060</v>
      </c>
      <c r="L107" s="40"/>
    </row>
    <row r="108" spans="1:12" ht="18.75" customHeight="1">
      <c r="A108" s="37"/>
      <c r="B108" s="209" t="s">
        <v>194</v>
      </c>
      <c r="C108" s="194" t="s">
        <v>190</v>
      </c>
      <c r="D108" s="12">
        <v>43353</v>
      </c>
      <c r="E108" s="13" t="s">
        <v>49</v>
      </c>
      <c r="F108" s="13">
        <v>100968</v>
      </c>
      <c r="G108" s="13">
        <f>F108*L2</f>
        <v>95919.599999999991</v>
      </c>
      <c r="H108" s="206" t="s">
        <v>1</v>
      </c>
      <c r="I108" s="38">
        <v>3</v>
      </c>
      <c r="J108" s="13" t="s">
        <v>0</v>
      </c>
      <c r="K108" s="39">
        <f t="shared" si="24"/>
        <v>287758.8</v>
      </c>
      <c r="L108" s="40"/>
    </row>
    <row r="109" spans="1:12" ht="18.75" customHeight="1">
      <c r="A109" s="37"/>
      <c r="B109" s="66"/>
      <c r="C109" s="13" t="s">
        <v>37</v>
      </c>
      <c r="D109" s="12"/>
      <c r="E109" s="13"/>
      <c r="F109" s="13">
        <v>12800</v>
      </c>
      <c r="G109" s="13">
        <f>F109*L2</f>
        <v>12160</v>
      </c>
      <c r="H109" s="206" t="s">
        <v>1</v>
      </c>
      <c r="I109" s="38">
        <v>3</v>
      </c>
      <c r="J109" s="13" t="s">
        <v>0</v>
      </c>
      <c r="K109" s="39">
        <f t="shared" si="24"/>
        <v>36480</v>
      </c>
      <c r="L109" s="40"/>
    </row>
    <row r="110" spans="1:12" ht="18.75" customHeight="1">
      <c r="A110" s="37"/>
      <c r="B110" s="66"/>
      <c r="C110" s="194" t="s">
        <v>191</v>
      </c>
      <c r="D110" s="12">
        <v>43353</v>
      </c>
      <c r="E110" s="13" t="s">
        <v>49</v>
      </c>
      <c r="F110" s="13">
        <v>114692</v>
      </c>
      <c r="G110" s="13">
        <f>F110*L2</f>
        <v>108957.4</v>
      </c>
      <c r="H110" s="206" t="s">
        <v>1</v>
      </c>
      <c r="I110" s="38">
        <v>2</v>
      </c>
      <c r="J110" s="13" t="s">
        <v>0</v>
      </c>
      <c r="K110" s="39">
        <f t="shared" si="24"/>
        <v>217914.8</v>
      </c>
      <c r="L110" s="40"/>
    </row>
    <row r="111" spans="1:12" ht="18.75" customHeight="1">
      <c r="A111" s="37"/>
      <c r="B111" s="105"/>
      <c r="C111" s="13" t="s">
        <v>37</v>
      </c>
      <c r="D111" s="12"/>
      <c r="E111" s="13"/>
      <c r="F111" s="13">
        <v>20800</v>
      </c>
      <c r="G111" s="13">
        <f>F111*L2</f>
        <v>19760</v>
      </c>
      <c r="H111" s="206" t="s">
        <v>1</v>
      </c>
      <c r="I111" s="38">
        <v>2</v>
      </c>
      <c r="J111" s="13" t="s">
        <v>0</v>
      </c>
      <c r="K111" s="39">
        <f t="shared" si="24"/>
        <v>39520</v>
      </c>
      <c r="L111" s="40"/>
    </row>
    <row r="112" spans="1:12" ht="18.75" customHeight="1">
      <c r="A112" s="37"/>
      <c r="B112" s="209" t="s">
        <v>195</v>
      </c>
      <c r="C112" s="194" t="s">
        <v>190</v>
      </c>
      <c r="D112" s="12">
        <v>43353</v>
      </c>
      <c r="E112" s="13" t="s">
        <v>50</v>
      </c>
      <c r="F112" s="13">
        <v>115392</v>
      </c>
      <c r="G112" s="13">
        <f>F112*L2</f>
        <v>109622.39999999999</v>
      </c>
      <c r="H112" s="206" t="s">
        <v>1</v>
      </c>
      <c r="I112" s="38">
        <v>1</v>
      </c>
      <c r="J112" s="13" t="s">
        <v>0</v>
      </c>
      <c r="K112" s="39">
        <f t="shared" si="24"/>
        <v>109622.39999999999</v>
      </c>
      <c r="L112" s="40"/>
    </row>
    <row r="113" spans="1:12" ht="18.75" customHeight="1">
      <c r="A113" s="37"/>
      <c r="B113" s="66"/>
      <c r="C113" s="13" t="s">
        <v>37</v>
      </c>
      <c r="D113" s="12"/>
      <c r="E113" s="13"/>
      <c r="F113" s="13">
        <v>12800</v>
      </c>
      <c r="G113" s="13">
        <f>F113*L2</f>
        <v>12160</v>
      </c>
      <c r="H113" s="206" t="s">
        <v>1</v>
      </c>
      <c r="I113" s="38">
        <v>1</v>
      </c>
      <c r="J113" s="13" t="s">
        <v>0</v>
      </c>
      <c r="K113" s="39">
        <f t="shared" si="24"/>
        <v>12160</v>
      </c>
      <c r="L113" s="40"/>
    </row>
    <row r="114" spans="1:12" ht="18.75" customHeight="1">
      <c r="A114" s="37"/>
      <c r="B114" s="66"/>
      <c r="C114" s="194" t="s">
        <v>191</v>
      </c>
      <c r="D114" s="12">
        <v>43353</v>
      </c>
      <c r="E114" s="13" t="s">
        <v>50</v>
      </c>
      <c r="F114" s="13">
        <v>129116</v>
      </c>
      <c r="G114" s="13">
        <f>F114*L2</f>
        <v>122660.2</v>
      </c>
      <c r="H114" s="206" t="s">
        <v>1</v>
      </c>
      <c r="I114" s="38">
        <v>1</v>
      </c>
      <c r="J114" s="13" t="s">
        <v>0</v>
      </c>
      <c r="K114" s="39">
        <f t="shared" si="24"/>
        <v>122660.2</v>
      </c>
      <c r="L114" s="40"/>
    </row>
    <row r="115" spans="1:12" ht="18.75" customHeight="1" thickBot="1">
      <c r="A115" s="37"/>
      <c r="B115" s="77"/>
      <c r="C115" s="43" t="s">
        <v>37</v>
      </c>
      <c r="D115" s="42"/>
      <c r="E115" s="43"/>
      <c r="F115" s="43">
        <v>20800</v>
      </c>
      <c r="G115" s="43">
        <f>F115*L2</f>
        <v>19760</v>
      </c>
      <c r="H115" s="41" t="s">
        <v>1</v>
      </c>
      <c r="I115" s="44">
        <v>1</v>
      </c>
      <c r="J115" s="43" t="s">
        <v>0</v>
      </c>
      <c r="K115" s="45">
        <f t="shared" si="24"/>
        <v>19760</v>
      </c>
      <c r="L115" s="40"/>
    </row>
    <row r="116" spans="1:12" ht="18.75" customHeight="1">
      <c r="A116" s="37"/>
      <c r="B116" s="66" t="s">
        <v>34</v>
      </c>
      <c r="C116" s="33" t="s">
        <v>35</v>
      </c>
      <c r="D116" s="32">
        <v>43354</v>
      </c>
      <c r="E116" s="33" t="s">
        <v>46</v>
      </c>
      <c r="F116" s="33">
        <v>44339</v>
      </c>
      <c r="G116" s="33">
        <f>F116*L2</f>
        <v>42122.049999999996</v>
      </c>
      <c r="H116" s="31" t="s">
        <v>1</v>
      </c>
      <c r="I116" s="34">
        <v>19</v>
      </c>
      <c r="J116" s="33" t="s">
        <v>0</v>
      </c>
      <c r="K116" s="35">
        <f t="shared" si="24"/>
        <v>800318.95</v>
      </c>
      <c r="L116" s="40"/>
    </row>
    <row r="117" spans="1:12" ht="18.75" customHeight="1">
      <c r="A117" s="37"/>
      <c r="B117" s="66"/>
      <c r="C117" s="13" t="s">
        <v>37</v>
      </c>
      <c r="D117" s="12"/>
      <c r="E117" s="13"/>
      <c r="F117" s="13">
        <v>5300</v>
      </c>
      <c r="G117" s="13">
        <f>F117*L2</f>
        <v>5035</v>
      </c>
      <c r="H117" s="206" t="s">
        <v>1</v>
      </c>
      <c r="I117" s="38">
        <v>19</v>
      </c>
      <c r="J117" s="13" t="s">
        <v>0</v>
      </c>
      <c r="K117" s="39">
        <f t="shared" si="24"/>
        <v>95665</v>
      </c>
      <c r="L117" s="40"/>
    </row>
    <row r="118" spans="1:12" ht="18.75" customHeight="1">
      <c r="A118" s="37"/>
      <c r="B118" s="66"/>
      <c r="C118" s="13" t="s">
        <v>36</v>
      </c>
      <c r="D118" s="12">
        <v>43354</v>
      </c>
      <c r="E118" s="13" t="s">
        <v>45</v>
      </c>
      <c r="F118" s="13">
        <v>58063</v>
      </c>
      <c r="G118" s="13">
        <f>F118*L2</f>
        <v>55159.85</v>
      </c>
      <c r="H118" s="206" t="s">
        <v>1</v>
      </c>
      <c r="I118" s="38">
        <v>4</v>
      </c>
      <c r="J118" s="13" t="s">
        <v>0</v>
      </c>
      <c r="K118" s="39">
        <f t="shared" si="24"/>
        <v>220639.4</v>
      </c>
      <c r="L118" s="40"/>
    </row>
    <row r="119" spans="1:12" ht="18.75" customHeight="1">
      <c r="A119" s="37"/>
      <c r="B119" s="66"/>
      <c r="C119" s="13" t="s">
        <v>37</v>
      </c>
      <c r="D119" s="12"/>
      <c r="E119" s="13"/>
      <c r="F119" s="13">
        <v>15800</v>
      </c>
      <c r="G119" s="13">
        <f>F119*L2</f>
        <v>15010</v>
      </c>
      <c r="H119" s="206" t="s">
        <v>1</v>
      </c>
      <c r="I119" s="38">
        <v>4</v>
      </c>
      <c r="J119" s="13" t="s">
        <v>0</v>
      </c>
      <c r="K119" s="39">
        <f t="shared" si="24"/>
        <v>60040</v>
      </c>
      <c r="L119" s="40"/>
    </row>
    <row r="120" spans="1:12" ht="18.75" customHeight="1">
      <c r="A120" s="37"/>
      <c r="B120" s="66"/>
      <c r="C120" s="194" t="s">
        <v>188</v>
      </c>
      <c r="D120" s="12">
        <v>43355</v>
      </c>
      <c r="E120" s="13" t="s">
        <v>45</v>
      </c>
      <c r="F120" s="13">
        <v>44339</v>
      </c>
      <c r="G120" s="13">
        <f>F120*L2</f>
        <v>42122.049999999996</v>
      </c>
      <c r="H120" s="206" t="s">
        <v>1</v>
      </c>
      <c r="I120" s="38">
        <v>20</v>
      </c>
      <c r="J120" s="13" t="s">
        <v>0</v>
      </c>
      <c r="K120" s="39">
        <f t="shared" si="24"/>
        <v>842440.99999999988</v>
      </c>
      <c r="L120" s="40"/>
    </row>
    <row r="121" spans="1:12" ht="18.75" customHeight="1">
      <c r="A121" s="37"/>
      <c r="B121" s="66"/>
      <c r="C121" s="13" t="s">
        <v>37</v>
      </c>
      <c r="D121" s="12"/>
      <c r="E121" s="13"/>
      <c r="F121" s="13">
        <v>5300</v>
      </c>
      <c r="G121" s="13">
        <f>F121*L2</f>
        <v>5035</v>
      </c>
      <c r="H121" s="206" t="s">
        <v>1</v>
      </c>
      <c r="I121" s="38">
        <v>20</v>
      </c>
      <c r="J121" s="13" t="s">
        <v>0</v>
      </c>
      <c r="K121" s="39">
        <f t="shared" si="24"/>
        <v>100700</v>
      </c>
      <c r="L121" s="40"/>
    </row>
    <row r="122" spans="1:12" ht="18.75" customHeight="1">
      <c r="A122" s="37"/>
      <c r="B122" s="66"/>
      <c r="C122" s="194" t="s">
        <v>189</v>
      </c>
      <c r="D122" s="12">
        <v>43355</v>
      </c>
      <c r="E122" s="13" t="s">
        <v>45</v>
      </c>
      <c r="F122" s="13">
        <v>58063</v>
      </c>
      <c r="G122" s="13">
        <f>F122*L2</f>
        <v>55159.85</v>
      </c>
      <c r="H122" s="206" t="s">
        <v>1</v>
      </c>
      <c r="I122" s="38">
        <v>11</v>
      </c>
      <c r="J122" s="13" t="s">
        <v>0</v>
      </c>
      <c r="K122" s="39">
        <f t="shared" si="24"/>
        <v>606758.35</v>
      </c>
      <c r="L122" s="40"/>
    </row>
    <row r="123" spans="1:12" ht="18.75" customHeight="1">
      <c r="A123" s="37"/>
      <c r="B123" s="66"/>
      <c r="C123" s="13" t="s">
        <v>37</v>
      </c>
      <c r="D123" s="12"/>
      <c r="E123" s="13"/>
      <c r="F123" s="17">
        <v>15800</v>
      </c>
      <c r="G123" s="13">
        <f>F123*L2</f>
        <v>15010</v>
      </c>
      <c r="H123" s="206" t="s">
        <v>1</v>
      </c>
      <c r="I123" s="52">
        <v>11</v>
      </c>
      <c r="J123" s="13" t="s">
        <v>0</v>
      </c>
      <c r="K123" s="39">
        <f t="shared" si="24"/>
        <v>165110</v>
      </c>
      <c r="L123" s="40"/>
    </row>
    <row r="124" spans="1:12" ht="18.75" customHeight="1">
      <c r="A124" s="37"/>
      <c r="B124" s="134"/>
      <c r="C124" s="28" t="s">
        <v>52</v>
      </c>
      <c r="D124" s="46">
        <v>43355</v>
      </c>
      <c r="E124" s="28" t="s">
        <v>45</v>
      </c>
      <c r="F124" s="28">
        <v>58063</v>
      </c>
      <c r="G124" s="28">
        <f>F124*L2</f>
        <v>55159.85</v>
      </c>
      <c r="H124" s="27" t="s">
        <v>1</v>
      </c>
      <c r="I124" s="38">
        <v>1</v>
      </c>
      <c r="J124" s="28" t="s">
        <v>0</v>
      </c>
      <c r="K124" s="47">
        <f t="shared" si="24"/>
        <v>55159.85</v>
      </c>
      <c r="L124" s="40"/>
    </row>
    <row r="125" spans="1:12" ht="18.75" customHeight="1">
      <c r="A125" s="37"/>
      <c r="B125" s="134"/>
      <c r="C125" s="28" t="s">
        <v>37</v>
      </c>
      <c r="D125" s="46"/>
      <c r="E125" s="28"/>
      <c r="F125" s="28">
        <v>15800</v>
      </c>
      <c r="G125" s="28">
        <f>F125*L2</f>
        <v>15010</v>
      </c>
      <c r="H125" s="27" t="s">
        <v>1</v>
      </c>
      <c r="I125" s="38">
        <v>1</v>
      </c>
      <c r="J125" s="28" t="s">
        <v>0</v>
      </c>
      <c r="K125" s="47">
        <f t="shared" si="24"/>
        <v>15010</v>
      </c>
      <c r="L125" s="40"/>
    </row>
    <row r="126" spans="1:12" ht="18.75" customHeight="1">
      <c r="A126" s="37"/>
      <c r="B126" s="134"/>
      <c r="C126" s="28" t="s">
        <v>51</v>
      </c>
      <c r="D126" s="46">
        <v>43355</v>
      </c>
      <c r="E126" s="28" t="s">
        <v>45</v>
      </c>
      <c r="F126" s="28">
        <v>58063</v>
      </c>
      <c r="G126" s="28">
        <f>F126*L2</f>
        <v>55159.85</v>
      </c>
      <c r="H126" s="27" t="s">
        <v>1</v>
      </c>
      <c r="I126" s="38">
        <v>1</v>
      </c>
      <c r="J126" s="28" t="s">
        <v>0</v>
      </c>
      <c r="K126" s="47">
        <f t="shared" si="24"/>
        <v>55159.85</v>
      </c>
      <c r="L126" s="40"/>
    </row>
    <row r="127" spans="1:12" ht="18.75" customHeight="1">
      <c r="A127" s="37"/>
      <c r="B127" s="134"/>
      <c r="C127" s="28" t="s">
        <v>37</v>
      </c>
      <c r="D127" s="46"/>
      <c r="E127" s="28"/>
      <c r="F127" s="28">
        <v>15800</v>
      </c>
      <c r="G127" s="28">
        <f>F127*L2</f>
        <v>15010</v>
      </c>
      <c r="H127" s="27" t="s">
        <v>1</v>
      </c>
      <c r="I127" s="38">
        <v>1</v>
      </c>
      <c r="J127" s="28" t="s">
        <v>0</v>
      </c>
      <c r="K127" s="47">
        <f t="shared" si="24"/>
        <v>15010</v>
      </c>
      <c r="L127" s="40"/>
    </row>
    <row r="128" spans="1:12" ht="18.75" customHeight="1">
      <c r="A128" s="37"/>
      <c r="B128" s="66"/>
      <c r="C128" s="194" t="s">
        <v>186</v>
      </c>
      <c r="D128" s="12">
        <v>43356</v>
      </c>
      <c r="E128" s="13" t="s">
        <v>45</v>
      </c>
      <c r="F128" s="13">
        <v>44339</v>
      </c>
      <c r="G128" s="13">
        <f>F128*L2</f>
        <v>42122.049999999996</v>
      </c>
      <c r="H128" s="206" t="s">
        <v>1</v>
      </c>
      <c r="I128" s="38">
        <v>4</v>
      </c>
      <c r="J128" s="13" t="s">
        <v>0</v>
      </c>
      <c r="K128" s="39">
        <f t="shared" si="24"/>
        <v>168488.19999999998</v>
      </c>
      <c r="L128" s="40"/>
    </row>
    <row r="129" spans="1:12" ht="18.75" customHeight="1">
      <c r="A129" s="37"/>
      <c r="B129" s="66"/>
      <c r="C129" s="13" t="s">
        <v>37</v>
      </c>
      <c r="D129" s="12"/>
      <c r="E129" s="13"/>
      <c r="F129" s="13">
        <v>5300</v>
      </c>
      <c r="G129" s="17">
        <f>F129*L2</f>
        <v>5035</v>
      </c>
      <c r="H129" s="200" t="s">
        <v>1</v>
      </c>
      <c r="I129" s="52">
        <v>3</v>
      </c>
      <c r="J129" s="13" t="s">
        <v>0</v>
      </c>
      <c r="K129" s="39">
        <f t="shared" si="24"/>
        <v>15105</v>
      </c>
      <c r="L129" s="40"/>
    </row>
    <row r="130" spans="1:12" ht="18.75" customHeight="1">
      <c r="A130" s="37"/>
      <c r="B130" s="66"/>
      <c r="C130" s="194" t="s">
        <v>187</v>
      </c>
      <c r="D130" s="12">
        <v>43356</v>
      </c>
      <c r="E130" s="13" t="s">
        <v>45</v>
      </c>
      <c r="F130" s="13">
        <v>58063</v>
      </c>
      <c r="G130" s="13">
        <f>F130*L2</f>
        <v>55159.85</v>
      </c>
      <c r="H130" s="206" t="s">
        <v>1</v>
      </c>
      <c r="I130" s="38">
        <v>3</v>
      </c>
      <c r="J130" s="13" t="s">
        <v>0</v>
      </c>
      <c r="K130" s="39">
        <f t="shared" si="24"/>
        <v>165479.54999999999</v>
      </c>
      <c r="L130" s="40"/>
    </row>
    <row r="131" spans="1:12" ht="18.75" customHeight="1" thickBot="1">
      <c r="A131" s="37"/>
      <c r="B131" s="77"/>
      <c r="C131" s="43" t="s">
        <v>37</v>
      </c>
      <c r="D131" s="42"/>
      <c r="E131" s="43"/>
      <c r="F131" s="53">
        <v>15800</v>
      </c>
      <c r="G131" s="43">
        <f>F131*L2</f>
        <v>15010</v>
      </c>
      <c r="H131" s="41" t="s">
        <v>1</v>
      </c>
      <c r="I131" s="54">
        <v>4</v>
      </c>
      <c r="J131" s="43" t="s">
        <v>0</v>
      </c>
      <c r="K131" s="45">
        <f t="shared" si="24"/>
        <v>60040</v>
      </c>
      <c r="L131" s="40"/>
    </row>
    <row r="132" spans="1:12" ht="18.75" customHeight="1" thickBot="1">
      <c r="A132" s="133"/>
      <c r="B132" s="77"/>
      <c r="C132" s="57"/>
      <c r="D132" s="56"/>
      <c r="E132" s="57"/>
      <c r="F132" s="57"/>
      <c r="G132" s="57"/>
      <c r="H132" s="92"/>
      <c r="I132" s="589" t="s">
        <v>102</v>
      </c>
      <c r="J132" s="590"/>
      <c r="K132" s="136">
        <f>SUM(K88:K131)</f>
        <v>12283949.349999998</v>
      </c>
      <c r="L132" s="40"/>
    </row>
    <row r="133" spans="1:12" ht="18.75" customHeight="1">
      <c r="A133" s="66" t="s">
        <v>80</v>
      </c>
      <c r="B133" s="63" t="s">
        <v>81</v>
      </c>
      <c r="C133" s="33" t="s">
        <v>82</v>
      </c>
      <c r="D133" s="32">
        <v>43352</v>
      </c>
      <c r="E133" s="33" t="s">
        <v>87</v>
      </c>
      <c r="F133" s="33" t="s">
        <v>113</v>
      </c>
      <c r="G133" s="33">
        <v>14450</v>
      </c>
      <c r="H133" s="31" t="s">
        <v>1</v>
      </c>
      <c r="I133" s="33">
        <v>31</v>
      </c>
      <c r="J133" s="33" t="s">
        <v>0</v>
      </c>
      <c r="K133" s="35">
        <f t="shared" ref="K133:K134" si="27">G133*I133</f>
        <v>447950</v>
      </c>
      <c r="L133" s="40"/>
    </row>
    <row r="134" spans="1:12" ht="18.75" customHeight="1" thickBot="1">
      <c r="A134" s="66"/>
      <c r="B134" s="22"/>
      <c r="C134" s="11" t="s">
        <v>83</v>
      </c>
      <c r="D134" s="65">
        <v>43355</v>
      </c>
      <c r="E134" s="11" t="s">
        <v>88</v>
      </c>
      <c r="F134" s="11" t="s">
        <v>99</v>
      </c>
      <c r="G134" s="11">
        <v>14450</v>
      </c>
      <c r="H134" s="196" t="s">
        <v>1</v>
      </c>
      <c r="I134" s="11">
        <v>31</v>
      </c>
      <c r="J134" s="11" t="s">
        <v>0</v>
      </c>
      <c r="K134" s="39">
        <f t="shared" si="27"/>
        <v>447950</v>
      </c>
      <c r="L134" s="40"/>
    </row>
    <row r="135" spans="1:12" ht="18.75" customHeight="1" thickBot="1">
      <c r="A135" s="66"/>
      <c r="B135" s="202"/>
      <c r="C135" s="92"/>
      <c r="D135" s="104"/>
      <c r="E135" s="92"/>
      <c r="F135" s="92"/>
      <c r="G135" s="92"/>
      <c r="H135" s="203"/>
      <c r="I135" s="587" t="s">
        <v>101</v>
      </c>
      <c r="J135" s="588"/>
      <c r="K135" s="137">
        <f>SUM(K133:K134)</f>
        <v>895900</v>
      </c>
      <c r="L135" s="40"/>
    </row>
    <row r="136" spans="1:12" ht="18.75" customHeight="1" thickBot="1">
      <c r="A136" s="111"/>
      <c r="B136" s="120"/>
      <c r="C136" s="120"/>
      <c r="D136" s="121"/>
      <c r="E136" s="120"/>
      <c r="F136" s="120"/>
      <c r="G136" s="120"/>
      <c r="H136" s="120"/>
      <c r="I136" s="120"/>
      <c r="J136" s="122"/>
      <c r="K136" s="123" t="s">
        <v>41</v>
      </c>
      <c r="L136" s="113">
        <f>K132+K135</f>
        <v>13179849.349999998</v>
      </c>
    </row>
    <row r="137" spans="1:12" ht="18.75" customHeight="1" thickBot="1">
      <c r="A137" s="66" t="s">
        <v>97</v>
      </c>
      <c r="B137" s="114" t="s">
        <v>89</v>
      </c>
      <c r="C137" s="115" t="s">
        <v>29</v>
      </c>
      <c r="D137" s="108" t="s">
        <v>3</v>
      </c>
      <c r="E137" s="108" t="s">
        <v>44</v>
      </c>
      <c r="F137" s="116" t="s">
        <v>26</v>
      </c>
      <c r="G137" s="108" t="s">
        <v>18</v>
      </c>
      <c r="H137" s="117"/>
      <c r="I137" s="108" t="s">
        <v>24</v>
      </c>
      <c r="J137" s="118"/>
      <c r="K137" s="119" t="s">
        <v>8</v>
      </c>
      <c r="L137" s="36"/>
    </row>
    <row r="138" spans="1:12" ht="18.75" customHeight="1">
      <c r="A138" s="66" t="s">
        <v>79</v>
      </c>
      <c r="B138" s="63" t="s">
        <v>115</v>
      </c>
      <c r="C138" s="33" t="s">
        <v>61</v>
      </c>
      <c r="D138" s="32">
        <v>43350</v>
      </c>
      <c r="E138" s="33" t="s">
        <v>56</v>
      </c>
      <c r="F138" s="33">
        <v>41000</v>
      </c>
      <c r="G138" s="33">
        <f>F138*1</f>
        <v>41000</v>
      </c>
      <c r="H138" s="31" t="s">
        <v>1</v>
      </c>
      <c r="I138" s="33">
        <v>1</v>
      </c>
      <c r="J138" s="33" t="s">
        <v>0</v>
      </c>
      <c r="K138" s="35">
        <f t="shared" ref="K138" si="28">G138*I138</f>
        <v>41000</v>
      </c>
      <c r="L138" s="40"/>
    </row>
    <row r="139" spans="1:12" ht="18.75" customHeight="1">
      <c r="A139" s="66"/>
      <c r="B139" s="22"/>
      <c r="C139" s="13" t="s">
        <v>54</v>
      </c>
      <c r="D139" s="12">
        <v>43351</v>
      </c>
      <c r="E139" s="13" t="s">
        <v>53</v>
      </c>
      <c r="F139" s="13">
        <v>64000</v>
      </c>
      <c r="G139" s="13">
        <f>F139*1</f>
        <v>64000</v>
      </c>
      <c r="H139" s="206" t="s">
        <v>1</v>
      </c>
      <c r="I139" s="13">
        <v>1</v>
      </c>
      <c r="J139" s="13" t="s">
        <v>0</v>
      </c>
      <c r="K139" s="39">
        <f t="shared" si="24"/>
        <v>64000</v>
      </c>
      <c r="L139" s="40"/>
    </row>
    <row r="140" spans="1:12" ht="18.75" customHeight="1">
      <c r="A140" s="66"/>
      <c r="B140" s="22"/>
      <c r="C140" s="13" t="s">
        <v>54</v>
      </c>
      <c r="D140" s="12">
        <v>43352</v>
      </c>
      <c r="E140" s="13" t="s">
        <v>53</v>
      </c>
      <c r="F140" s="13">
        <v>64000</v>
      </c>
      <c r="G140" s="13">
        <f t="shared" ref="G140:G145" si="29">F140*1</f>
        <v>64000</v>
      </c>
      <c r="H140" s="206" t="s">
        <v>1</v>
      </c>
      <c r="I140" s="13">
        <v>1</v>
      </c>
      <c r="J140" s="13" t="s">
        <v>0</v>
      </c>
      <c r="K140" s="39">
        <f t="shared" si="24"/>
        <v>64000</v>
      </c>
      <c r="L140" s="40"/>
    </row>
    <row r="141" spans="1:12" ht="18.75" customHeight="1">
      <c r="A141" s="66"/>
      <c r="B141" s="22"/>
      <c r="C141" s="13" t="s">
        <v>54</v>
      </c>
      <c r="D141" s="12">
        <v>43353</v>
      </c>
      <c r="E141" s="13" t="s">
        <v>53</v>
      </c>
      <c r="F141" s="13">
        <v>64000</v>
      </c>
      <c r="G141" s="13">
        <f t="shared" si="29"/>
        <v>64000</v>
      </c>
      <c r="H141" s="206" t="s">
        <v>1</v>
      </c>
      <c r="I141" s="13">
        <v>1</v>
      </c>
      <c r="J141" s="13" t="s">
        <v>0</v>
      </c>
      <c r="K141" s="39">
        <f t="shared" si="24"/>
        <v>64000</v>
      </c>
      <c r="L141" s="40"/>
    </row>
    <row r="142" spans="1:12" ht="18.75" customHeight="1">
      <c r="A142" s="66"/>
      <c r="B142" s="22"/>
      <c r="C142" s="13" t="s">
        <v>54</v>
      </c>
      <c r="D142" s="12">
        <v>43354</v>
      </c>
      <c r="E142" s="13" t="s">
        <v>53</v>
      </c>
      <c r="F142" s="13">
        <v>64000</v>
      </c>
      <c r="G142" s="13">
        <f t="shared" si="29"/>
        <v>64000</v>
      </c>
      <c r="H142" s="206" t="s">
        <v>1</v>
      </c>
      <c r="I142" s="13">
        <v>1</v>
      </c>
      <c r="J142" s="13" t="s">
        <v>0</v>
      </c>
      <c r="K142" s="39">
        <f t="shared" si="24"/>
        <v>64000</v>
      </c>
      <c r="L142" s="40"/>
    </row>
    <row r="143" spans="1:12" ht="18.75" customHeight="1">
      <c r="A143" s="66"/>
      <c r="B143" s="22"/>
      <c r="C143" s="13" t="s">
        <v>62</v>
      </c>
      <c r="D143" s="12">
        <v>43355</v>
      </c>
      <c r="E143" s="13" t="s">
        <v>66</v>
      </c>
      <c r="F143" s="13">
        <v>56000</v>
      </c>
      <c r="G143" s="13">
        <f t="shared" si="29"/>
        <v>56000</v>
      </c>
      <c r="H143" s="206" t="s">
        <v>1</v>
      </c>
      <c r="I143" s="13">
        <v>1</v>
      </c>
      <c r="J143" s="13" t="s">
        <v>0</v>
      </c>
      <c r="K143" s="39">
        <f t="shared" si="24"/>
        <v>56000</v>
      </c>
      <c r="L143" s="40"/>
    </row>
    <row r="144" spans="1:12" ht="18.75" customHeight="1">
      <c r="A144" s="66"/>
      <c r="B144" s="22"/>
      <c r="C144" s="13" t="s">
        <v>55</v>
      </c>
      <c r="D144" s="12" t="s">
        <v>57</v>
      </c>
      <c r="E144" s="13" t="s">
        <v>53</v>
      </c>
      <c r="F144" s="13">
        <v>3000</v>
      </c>
      <c r="G144" s="13">
        <f t="shared" si="29"/>
        <v>3000</v>
      </c>
      <c r="H144" s="206" t="s">
        <v>1</v>
      </c>
      <c r="I144" s="13">
        <v>6</v>
      </c>
      <c r="J144" s="13" t="s">
        <v>0</v>
      </c>
      <c r="K144" s="39">
        <f t="shared" si="24"/>
        <v>18000</v>
      </c>
      <c r="L144" s="40"/>
    </row>
    <row r="145" spans="1:12" ht="18.75" customHeight="1" thickBot="1">
      <c r="A145" s="66"/>
      <c r="B145" s="22"/>
      <c r="C145" s="264" t="s">
        <v>249</v>
      </c>
      <c r="D145" s="65" t="s">
        <v>58</v>
      </c>
      <c r="E145" s="11" t="s">
        <v>98</v>
      </c>
      <c r="F145" s="11">
        <v>12000</v>
      </c>
      <c r="G145" s="11">
        <f t="shared" si="29"/>
        <v>12000</v>
      </c>
      <c r="H145" s="196" t="s">
        <v>1</v>
      </c>
      <c r="I145" s="11">
        <v>5</v>
      </c>
      <c r="J145" s="11" t="s">
        <v>0</v>
      </c>
      <c r="K145" s="25">
        <f t="shared" si="24"/>
        <v>60000</v>
      </c>
      <c r="L145" s="40"/>
    </row>
    <row r="146" spans="1:12" ht="18.75" customHeight="1" thickBot="1">
      <c r="A146" s="66"/>
      <c r="B146" s="66"/>
      <c r="C146" s="205" t="s">
        <v>59</v>
      </c>
      <c r="D146" s="67" t="s">
        <v>60</v>
      </c>
      <c r="E146" s="68"/>
      <c r="F146" s="68"/>
      <c r="G146" s="68"/>
      <c r="H146" s="68"/>
      <c r="I146" s="68"/>
      <c r="J146" s="68"/>
      <c r="K146" s="69">
        <f>SUM(K138:K145)</f>
        <v>431000</v>
      </c>
      <c r="L146" s="40"/>
    </row>
    <row r="147" spans="1:12" ht="18.75" customHeight="1">
      <c r="A147" s="66"/>
      <c r="B147" s="70" t="s">
        <v>2</v>
      </c>
      <c r="C147" s="71" t="s">
        <v>90</v>
      </c>
      <c r="D147" s="71" t="s">
        <v>3</v>
      </c>
      <c r="E147" s="71" t="s">
        <v>6</v>
      </c>
      <c r="F147" s="72" t="s">
        <v>7</v>
      </c>
      <c r="G147" s="71" t="s">
        <v>18</v>
      </c>
      <c r="H147" s="73"/>
      <c r="I147" s="71" t="s">
        <v>17</v>
      </c>
      <c r="J147" s="74"/>
      <c r="K147" s="75" t="s">
        <v>8</v>
      </c>
      <c r="L147" s="40"/>
    </row>
    <row r="148" spans="1:12" ht="18.75" customHeight="1">
      <c r="A148" s="66"/>
      <c r="B148" s="66" t="s">
        <v>92</v>
      </c>
      <c r="C148" s="13" t="s">
        <v>94</v>
      </c>
      <c r="D148" s="12">
        <v>43350</v>
      </c>
      <c r="E148" s="13">
        <v>192661</v>
      </c>
      <c r="F148" s="13">
        <f>E148</f>
        <v>192661</v>
      </c>
      <c r="G148" s="13">
        <f>F148</f>
        <v>192661</v>
      </c>
      <c r="H148" s="13" t="s">
        <v>1</v>
      </c>
      <c r="I148" s="13">
        <v>1</v>
      </c>
      <c r="J148" s="13" t="s">
        <v>0</v>
      </c>
      <c r="K148" s="23">
        <f t="shared" ref="K148:K152" si="30">G148*I148</f>
        <v>192661</v>
      </c>
      <c r="L148" s="40"/>
    </row>
    <row r="149" spans="1:12" ht="18.75" customHeight="1">
      <c r="A149" s="66"/>
      <c r="B149" s="66" t="s">
        <v>91</v>
      </c>
      <c r="C149" s="13" t="s">
        <v>94</v>
      </c>
      <c r="D149" s="12">
        <v>43351</v>
      </c>
      <c r="E149" s="13">
        <v>192661</v>
      </c>
      <c r="F149" s="13">
        <f t="shared" ref="F149:F152" si="31">E149</f>
        <v>192661</v>
      </c>
      <c r="G149" s="13">
        <f t="shared" ref="G149:G152" si="32">F149</f>
        <v>192661</v>
      </c>
      <c r="H149" s="13" t="s">
        <v>1</v>
      </c>
      <c r="I149" s="13">
        <v>1</v>
      </c>
      <c r="J149" s="13" t="s">
        <v>0</v>
      </c>
      <c r="K149" s="39">
        <f t="shared" si="30"/>
        <v>192661</v>
      </c>
      <c r="L149" s="40"/>
    </row>
    <row r="150" spans="1:12" ht="18.75" customHeight="1">
      <c r="A150" s="66"/>
      <c r="B150" s="66" t="s">
        <v>93</v>
      </c>
      <c r="C150" s="13" t="s">
        <v>94</v>
      </c>
      <c r="D150" s="12">
        <v>43352</v>
      </c>
      <c r="E150" s="13">
        <v>187693</v>
      </c>
      <c r="F150" s="13">
        <f t="shared" si="31"/>
        <v>187693</v>
      </c>
      <c r="G150" s="13">
        <f t="shared" si="32"/>
        <v>187693</v>
      </c>
      <c r="H150" s="13" t="s">
        <v>1</v>
      </c>
      <c r="I150" s="13">
        <v>1</v>
      </c>
      <c r="J150" s="13" t="s">
        <v>0</v>
      </c>
      <c r="K150" s="39">
        <f t="shared" si="30"/>
        <v>187693</v>
      </c>
      <c r="L150" s="40"/>
    </row>
    <row r="151" spans="1:12" ht="18.75" customHeight="1">
      <c r="A151" s="66"/>
      <c r="B151" s="66" t="s">
        <v>95</v>
      </c>
      <c r="C151" s="13" t="s">
        <v>94</v>
      </c>
      <c r="D151" s="12">
        <v>43353</v>
      </c>
      <c r="E151" s="13">
        <v>187693</v>
      </c>
      <c r="F151" s="13">
        <f t="shared" si="31"/>
        <v>187693</v>
      </c>
      <c r="G151" s="13">
        <f t="shared" si="32"/>
        <v>187693</v>
      </c>
      <c r="H151" s="13" t="s">
        <v>1</v>
      </c>
      <c r="I151" s="13">
        <v>1</v>
      </c>
      <c r="J151" s="13" t="s">
        <v>0</v>
      </c>
      <c r="K151" s="39">
        <f t="shared" si="30"/>
        <v>187693</v>
      </c>
      <c r="L151" s="40"/>
    </row>
    <row r="152" spans="1:12" ht="18.75" customHeight="1" thickBot="1">
      <c r="A152" s="66"/>
      <c r="B152" s="66"/>
      <c r="C152" s="13" t="s">
        <v>94</v>
      </c>
      <c r="D152" s="12">
        <v>43354</v>
      </c>
      <c r="E152" s="13">
        <v>187693</v>
      </c>
      <c r="F152" s="13">
        <f t="shared" si="31"/>
        <v>187693</v>
      </c>
      <c r="G152" s="13">
        <f t="shared" si="32"/>
        <v>187693</v>
      </c>
      <c r="H152" s="13" t="s">
        <v>1</v>
      </c>
      <c r="I152" s="13">
        <v>1</v>
      </c>
      <c r="J152" s="13" t="s">
        <v>0</v>
      </c>
      <c r="K152" s="25">
        <f t="shared" si="30"/>
        <v>187693</v>
      </c>
      <c r="L152" s="40"/>
    </row>
    <row r="153" spans="1:12" ht="18.75" customHeight="1" thickBot="1">
      <c r="A153" s="66"/>
      <c r="B153" s="66"/>
      <c r="C153" s="197"/>
      <c r="D153" s="76"/>
      <c r="E153" s="55"/>
      <c r="F153" s="55"/>
      <c r="G153" s="55"/>
      <c r="H153" s="55"/>
      <c r="I153" s="55"/>
      <c r="J153" s="55"/>
      <c r="K153" s="69">
        <f>SUM(K148:K152)</f>
        <v>948401</v>
      </c>
      <c r="L153" s="40"/>
    </row>
    <row r="154" spans="1:12" ht="18.75" customHeight="1" thickBot="1">
      <c r="A154" s="66"/>
      <c r="B154" s="77"/>
      <c r="C154" s="78"/>
      <c r="D154" s="79"/>
      <c r="E154" s="80"/>
      <c r="F154" s="80"/>
      <c r="G154" s="80"/>
      <c r="H154" s="80"/>
      <c r="I154" s="576" t="s">
        <v>135</v>
      </c>
      <c r="J154" s="577"/>
      <c r="K154" s="93">
        <f>SUM(K146+K153)</f>
        <v>1379401</v>
      </c>
      <c r="L154" s="40"/>
    </row>
    <row r="155" spans="1:12" ht="18.75" customHeight="1">
      <c r="A155" s="66"/>
      <c r="B155" s="100" t="s">
        <v>89</v>
      </c>
      <c r="C155" s="81" t="s">
        <v>29</v>
      </c>
      <c r="D155" s="81" t="s">
        <v>3</v>
      </c>
      <c r="E155" s="81" t="s">
        <v>44</v>
      </c>
      <c r="F155" s="96" t="s">
        <v>26</v>
      </c>
      <c r="G155" s="81" t="s">
        <v>18</v>
      </c>
      <c r="H155" s="97"/>
      <c r="I155" s="81" t="s">
        <v>24</v>
      </c>
      <c r="J155" s="98"/>
      <c r="K155" s="99" t="s">
        <v>8</v>
      </c>
      <c r="L155" s="40"/>
    </row>
    <row r="156" spans="1:12" ht="18.75" customHeight="1">
      <c r="A156" s="66"/>
      <c r="B156" s="22" t="s">
        <v>116</v>
      </c>
      <c r="C156" s="17" t="s">
        <v>63</v>
      </c>
      <c r="D156" s="89">
        <v>43351</v>
      </c>
      <c r="E156" s="17" t="s">
        <v>126</v>
      </c>
      <c r="F156" s="17">
        <v>50920</v>
      </c>
      <c r="G156" s="17">
        <f>F156*1</f>
        <v>50920</v>
      </c>
      <c r="H156" s="200" t="s">
        <v>1</v>
      </c>
      <c r="I156" s="26">
        <v>1</v>
      </c>
      <c r="J156" s="26" t="s">
        <v>0</v>
      </c>
      <c r="K156" s="139">
        <f t="shared" ref="K156:K161" si="33">G156*I156</f>
        <v>50920</v>
      </c>
      <c r="L156" s="40"/>
    </row>
    <row r="157" spans="1:12" ht="18.75" customHeight="1">
      <c r="A157" s="66"/>
      <c r="B157" s="82"/>
      <c r="C157" s="13" t="s">
        <v>54</v>
      </c>
      <c r="D157" s="12">
        <v>43352</v>
      </c>
      <c r="E157" s="13" t="s">
        <v>53</v>
      </c>
      <c r="F157" s="13">
        <v>64800</v>
      </c>
      <c r="G157" s="13">
        <f t="shared" ref="G157:G161" si="34">F157*1</f>
        <v>64800</v>
      </c>
      <c r="H157" s="206" t="s">
        <v>1</v>
      </c>
      <c r="I157" s="28">
        <v>1</v>
      </c>
      <c r="J157" s="28" t="s">
        <v>0</v>
      </c>
      <c r="K157" s="47">
        <f t="shared" si="33"/>
        <v>64800</v>
      </c>
      <c r="L157" s="40"/>
    </row>
    <row r="158" spans="1:12" ht="18.75" customHeight="1">
      <c r="A158" s="66"/>
      <c r="B158" s="82"/>
      <c r="C158" s="13" t="s">
        <v>54</v>
      </c>
      <c r="D158" s="12">
        <v>43353</v>
      </c>
      <c r="E158" s="13" t="s">
        <v>53</v>
      </c>
      <c r="F158" s="13">
        <v>64800</v>
      </c>
      <c r="G158" s="13">
        <f t="shared" si="34"/>
        <v>64800</v>
      </c>
      <c r="H158" s="206" t="s">
        <v>1</v>
      </c>
      <c r="I158" s="28">
        <v>1</v>
      </c>
      <c r="J158" s="28" t="s">
        <v>0</v>
      </c>
      <c r="K158" s="47">
        <f t="shared" si="33"/>
        <v>64800</v>
      </c>
      <c r="L158" s="40"/>
    </row>
    <row r="159" spans="1:12" ht="18.75" customHeight="1">
      <c r="A159" s="66"/>
      <c r="B159" s="22"/>
      <c r="C159" s="13" t="s">
        <v>64</v>
      </c>
      <c r="D159" s="12">
        <v>43354</v>
      </c>
      <c r="E159" s="13" t="s">
        <v>125</v>
      </c>
      <c r="F159" s="13">
        <v>73880</v>
      </c>
      <c r="G159" s="13">
        <f t="shared" si="34"/>
        <v>73880</v>
      </c>
      <c r="H159" s="206" t="s">
        <v>1</v>
      </c>
      <c r="I159" s="28">
        <v>1</v>
      </c>
      <c r="J159" s="28" t="s">
        <v>0</v>
      </c>
      <c r="K159" s="47">
        <f t="shared" si="33"/>
        <v>73880</v>
      </c>
      <c r="L159" s="40"/>
    </row>
    <row r="160" spans="1:12" ht="18.75" customHeight="1">
      <c r="A160" s="66"/>
      <c r="B160" s="22"/>
      <c r="C160" s="13" t="s">
        <v>55</v>
      </c>
      <c r="D160" s="12" t="s">
        <v>73</v>
      </c>
      <c r="E160" s="13" t="s">
        <v>67</v>
      </c>
      <c r="F160" s="13">
        <v>3000</v>
      </c>
      <c r="G160" s="13">
        <f t="shared" si="34"/>
        <v>3000</v>
      </c>
      <c r="H160" s="206" t="s">
        <v>1</v>
      </c>
      <c r="I160" s="28">
        <v>4</v>
      </c>
      <c r="J160" s="28" t="s">
        <v>0</v>
      </c>
      <c r="K160" s="47">
        <f t="shared" si="33"/>
        <v>12000</v>
      </c>
      <c r="L160" s="40"/>
    </row>
    <row r="161" spans="1:12" ht="18.75" customHeight="1" thickBot="1">
      <c r="A161" s="66"/>
      <c r="B161" s="22"/>
      <c r="C161" s="264" t="s">
        <v>251</v>
      </c>
      <c r="D161" s="65" t="s">
        <v>71</v>
      </c>
      <c r="E161" s="11" t="s">
        <v>98</v>
      </c>
      <c r="F161" s="11">
        <v>12000</v>
      </c>
      <c r="G161" s="11">
        <f t="shared" si="34"/>
        <v>12000</v>
      </c>
      <c r="H161" s="196" t="s">
        <v>1</v>
      </c>
      <c r="I161" s="140">
        <v>3</v>
      </c>
      <c r="J161" s="140" t="s">
        <v>0</v>
      </c>
      <c r="K161" s="141">
        <f t="shared" si="33"/>
        <v>36000</v>
      </c>
      <c r="L161" s="40"/>
    </row>
    <row r="162" spans="1:12" ht="18.75" customHeight="1" thickBot="1">
      <c r="A162" s="66"/>
      <c r="B162" s="22"/>
      <c r="C162" s="205" t="s">
        <v>59</v>
      </c>
      <c r="D162" s="67" t="s">
        <v>60</v>
      </c>
      <c r="E162" s="68"/>
      <c r="F162" s="68"/>
      <c r="G162" s="68"/>
      <c r="H162" s="68"/>
      <c r="I162" s="68"/>
      <c r="J162" s="68"/>
      <c r="K162" s="69">
        <f>SUM(K156:K161)</f>
        <v>302400</v>
      </c>
      <c r="L162" s="64"/>
    </row>
    <row r="163" spans="1:12" ht="18.75" customHeight="1">
      <c r="A163" s="66"/>
      <c r="B163" s="70" t="s">
        <v>2</v>
      </c>
      <c r="C163" s="71" t="s">
        <v>90</v>
      </c>
      <c r="D163" s="71" t="s">
        <v>3</v>
      </c>
      <c r="E163" s="71" t="s">
        <v>6</v>
      </c>
      <c r="F163" s="72" t="s">
        <v>7</v>
      </c>
      <c r="G163" s="71" t="s">
        <v>18</v>
      </c>
      <c r="H163" s="73"/>
      <c r="I163" s="71" t="s">
        <v>17</v>
      </c>
      <c r="J163" s="74"/>
      <c r="K163" s="75" t="s">
        <v>8</v>
      </c>
      <c r="L163" s="64"/>
    </row>
    <row r="164" spans="1:12" ht="18.75" customHeight="1">
      <c r="A164" s="66"/>
      <c r="B164" s="66" t="s">
        <v>103</v>
      </c>
      <c r="C164" s="13" t="s">
        <v>94</v>
      </c>
      <c r="D164" s="12">
        <v>43351</v>
      </c>
      <c r="E164" s="13">
        <v>36785</v>
      </c>
      <c r="F164" s="13">
        <f>E164</f>
        <v>36785</v>
      </c>
      <c r="G164" s="13">
        <f>F164</f>
        <v>36785</v>
      </c>
      <c r="H164" s="13" t="s">
        <v>1</v>
      </c>
      <c r="I164" s="13">
        <v>2</v>
      </c>
      <c r="J164" s="13" t="s">
        <v>0</v>
      </c>
      <c r="K164" s="23">
        <f t="shared" ref="K164:K166" si="35">G164*I164</f>
        <v>73570</v>
      </c>
      <c r="L164" s="64"/>
    </row>
    <row r="165" spans="1:12" ht="18.75" customHeight="1">
      <c r="A165" s="66"/>
      <c r="B165" s="66" t="s">
        <v>114</v>
      </c>
      <c r="C165" s="13" t="s">
        <v>94</v>
      </c>
      <c r="D165" s="12">
        <v>43352</v>
      </c>
      <c r="E165" s="13">
        <v>34985</v>
      </c>
      <c r="F165" s="13">
        <f t="shared" ref="F165:G166" si="36">E165</f>
        <v>34985</v>
      </c>
      <c r="G165" s="13">
        <f t="shared" si="36"/>
        <v>34985</v>
      </c>
      <c r="H165" s="13" t="s">
        <v>1</v>
      </c>
      <c r="I165" s="13">
        <v>2</v>
      </c>
      <c r="J165" s="13" t="s">
        <v>0</v>
      </c>
      <c r="K165" s="39">
        <f t="shared" si="35"/>
        <v>69970</v>
      </c>
      <c r="L165" s="64"/>
    </row>
    <row r="166" spans="1:12" ht="18.75" customHeight="1" thickBot="1">
      <c r="A166" s="66"/>
      <c r="B166" s="66"/>
      <c r="C166" s="13" t="s">
        <v>94</v>
      </c>
      <c r="D166" s="12">
        <v>43353</v>
      </c>
      <c r="E166" s="13">
        <v>36785</v>
      </c>
      <c r="F166" s="13">
        <f t="shared" si="36"/>
        <v>36785</v>
      </c>
      <c r="G166" s="13">
        <f t="shared" si="36"/>
        <v>36785</v>
      </c>
      <c r="H166" s="13" t="s">
        <v>1</v>
      </c>
      <c r="I166" s="13">
        <v>2</v>
      </c>
      <c r="J166" s="13" t="s">
        <v>0</v>
      </c>
      <c r="K166" s="25">
        <f t="shared" si="35"/>
        <v>73570</v>
      </c>
      <c r="L166" s="64"/>
    </row>
    <row r="167" spans="1:12" ht="18.75" customHeight="1" thickBot="1">
      <c r="A167" s="66"/>
      <c r="B167" s="22"/>
      <c r="C167" s="197"/>
      <c r="D167" s="94"/>
      <c r="E167" s="55"/>
      <c r="F167" s="55"/>
      <c r="G167" s="55"/>
      <c r="H167" s="55"/>
      <c r="I167" s="55"/>
      <c r="J167" s="55"/>
      <c r="K167" s="69">
        <f>SUM(K164:K166)</f>
        <v>217110</v>
      </c>
      <c r="L167" s="64"/>
    </row>
    <row r="168" spans="1:12" ht="18.75" customHeight="1" thickBot="1">
      <c r="A168" s="66"/>
      <c r="B168" s="86"/>
      <c r="C168" s="78"/>
      <c r="D168" s="79"/>
      <c r="E168" s="80"/>
      <c r="F168" s="80"/>
      <c r="G168" s="80"/>
      <c r="H168" s="80"/>
      <c r="I168" s="576" t="s">
        <v>136</v>
      </c>
      <c r="J168" s="577"/>
      <c r="K168" s="93">
        <f>SUM(K162+K167)</f>
        <v>519510</v>
      </c>
      <c r="L168" s="64"/>
    </row>
    <row r="169" spans="1:12" ht="18.75" customHeight="1" thickBot="1">
      <c r="A169" s="66"/>
      <c r="B169" s="101" t="s">
        <v>89</v>
      </c>
      <c r="C169" s="102" t="s">
        <v>29</v>
      </c>
      <c r="D169" s="102" t="s">
        <v>3</v>
      </c>
      <c r="E169" s="102" t="s">
        <v>44</v>
      </c>
      <c r="F169" s="128" t="s">
        <v>26</v>
      </c>
      <c r="G169" s="102" t="s">
        <v>18</v>
      </c>
      <c r="H169" s="129"/>
      <c r="I169" s="102" t="s">
        <v>24</v>
      </c>
      <c r="J169" s="130"/>
      <c r="K169" s="131" t="s">
        <v>8</v>
      </c>
      <c r="L169" s="64"/>
    </row>
    <row r="170" spans="1:12" ht="18.75" customHeight="1">
      <c r="A170" s="66"/>
      <c r="B170" s="22" t="s">
        <v>117</v>
      </c>
      <c r="C170" s="17" t="s">
        <v>123</v>
      </c>
      <c r="D170" s="89">
        <v>43351</v>
      </c>
      <c r="E170" s="17" t="s">
        <v>69</v>
      </c>
      <c r="F170" s="17">
        <v>63880</v>
      </c>
      <c r="G170" s="17">
        <f>F170*1</f>
        <v>63880</v>
      </c>
      <c r="H170" s="200" t="s">
        <v>1</v>
      </c>
      <c r="I170" s="17">
        <v>1</v>
      </c>
      <c r="J170" s="17" t="s">
        <v>0</v>
      </c>
      <c r="K170" s="23">
        <f t="shared" ref="K170:K176" si="37">G170*I170</f>
        <v>63880</v>
      </c>
      <c r="L170" s="64"/>
    </row>
    <row r="171" spans="1:12" ht="18.75" customHeight="1">
      <c r="A171" s="66"/>
      <c r="B171" s="22"/>
      <c r="C171" s="13" t="s">
        <v>54</v>
      </c>
      <c r="D171" s="12">
        <v>43352</v>
      </c>
      <c r="E171" s="13" t="s">
        <v>53</v>
      </c>
      <c r="F171" s="13">
        <v>64800</v>
      </c>
      <c r="G171" s="13">
        <f t="shared" ref="G171:G176" si="38">F171*1</f>
        <v>64800</v>
      </c>
      <c r="H171" s="206" t="s">
        <v>1</v>
      </c>
      <c r="I171" s="13">
        <v>1</v>
      </c>
      <c r="J171" s="13" t="s">
        <v>0</v>
      </c>
      <c r="K171" s="39">
        <f t="shared" si="37"/>
        <v>64800</v>
      </c>
      <c r="L171" s="64"/>
    </row>
    <row r="172" spans="1:12" ht="18.75" customHeight="1">
      <c r="A172" s="66"/>
      <c r="B172" s="22"/>
      <c r="C172" s="13" t="s">
        <v>54</v>
      </c>
      <c r="D172" s="12">
        <v>43353</v>
      </c>
      <c r="E172" s="13" t="s">
        <v>53</v>
      </c>
      <c r="F172" s="13">
        <v>64800</v>
      </c>
      <c r="G172" s="13">
        <f t="shared" si="38"/>
        <v>64800</v>
      </c>
      <c r="H172" s="206" t="s">
        <v>1</v>
      </c>
      <c r="I172" s="13">
        <v>1</v>
      </c>
      <c r="J172" s="13" t="s">
        <v>0</v>
      </c>
      <c r="K172" s="39">
        <f t="shared" si="37"/>
        <v>64800</v>
      </c>
      <c r="L172" s="64"/>
    </row>
    <row r="173" spans="1:12" ht="18.75" customHeight="1">
      <c r="A173" s="66"/>
      <c r="B173" s="22"/>
      <c r="C173" s="13" t="s">
        <v>54</v>
      </c>
      <c r="D173" s="12">
        <v>43354</v>
      </c>
      <c r="E173" s="13" t="s">
        <v>53</v>
      </c>
      <c r="F173" s="13">
        <v>64800</v>
      </c>
      <c r="G173" s="13">
        <f t="shared" si="38"/>
        <v>64800</v>
      </c>
      <c r="H173" s="206" t="s">
        <v>1</v>
      </c>
      <c r="I173" s="13">
        <v>1</v>
      </c>
      <c r="J173" s="13" t="s">
        <v>0</v>
      </c>
      <c r="K173" s="39">
        <f t="shared" si="37"/>
        <v>64800</v>
      </c>
      <c r="L173" s="64"/>
    </row>
    <row r="174" spans="1:12" ht="18.75" customHeight="1">
      <c r="A174" s="66"/>
      <c r="B174" s="22"/>
      <c r="C174" s="28" t="s">
        <v>124</v>
      </c>
      <c r="D174" s="12">
        <v>43355</v>
      </c>
      <c r="E174" s="13" t="s">
        <v>70</v>
      </c>
      <c r="F174" s="13">
        <v>63880</v>
      </c>
      <c r="G174" s="13">
        <f t="shared" si="38"/>
        <v>63880</v>
      </c>
      <c r="H174" s="206" t="s">
        <v>1</v>
      </c>
      <c r="I174" s="13">
        <v>1</v>
      </c>
      <c r="J174" s="13" t="s">
        <v>0</v>
      </c>
      <c r="K174" s="39">
        <f t="shared" si="37"/>
        <v>63880</v>
      </c>
      <c r="L174" s="64"/>
    </row>
    <row r="175" spans="1:12" ht="18.75" customHeight="1">
      <c r="A175" s="66"/>
      <c r="B175" s="22"/>
      <c r="C175" s="13" t="s">
        <v>55</v>
      </c>
      <c r="D175" s="12" t="s">
        <v>72</v>
      </c>
      <c r="E175" s="13" t="s">
        <v>53</v>
      </c>
      <c r="F175" s="13">
        <v>3000</v>
      </c>
      <c r="G175" s="13">
        <f t="shared" si="38"/>
        <v>3000</v>
      </c>
      <c r="H175" s="206" t="s">
        <v>1</v>
      </c>
      <c r="I175" s="13">
        <v>5</v>
      </c>
      <c r="J175" s="13" t="s">
        <v>0</v>
      </c>
      <c r="K175" s="39">
        <f t="shared" si="37"/>
        <v>15000</v>
      </c>
      <c r="L175" s="64"/>
    </row>
    <row r="176" spans="1:12" ht="18.75" customHeight="1" thickBot="1">
      <c r="A176" s="66"/>
      <c r="B176" s="22"/>
      <c r="C176" s="264" t="s">
        <v>251</v>
      </c>
      <c r="D176" s="65" t="s">
        <v>74</v>
      </c>
      <c r="E176" s="11" t="s">
        <v>98</v>
      </c>
      <c r="F176" s="11">
        <v>12000</v>
      </c>
      <c r="G176" s="11">
        <f t="shared" si="38"/>
        <v>12000</v>
      </c>
      <c r="H176" s="196" t="s">
        <v>1</v>
      </c>
      <c r="I176" s="11">
        <v>4</v>
      </c>
      <c r="J176" s="11" t="s">
        <v>0</v>
      </c>
      <c r="K176" s="25">
        <f t="shared" si="37"/>
        <v>48000</v>
      </c>
      <c r="L176" s="64"/>
    </row>
    <row r="177" spans="1:12" ht="18.75" customHeight="1" thickBot="1">
      <c r="A177" s="66"/>
      <c r="B177" s="105"/>
      <c r="C177" s="205" t="s">
        <v>59</v>
      </c>
      <c r="D177" s="67" t="s">
        <v>60</v>
      </c>
      <c r="E177" s="68"/>
      <c r="F177" s="68"/>
      <c r="G177" s="68"/>
      <c r="H177" s="68"/>
      <c r="I177" s="68"/>
      <c r="J177" s="68"/>
      <c r="K177" s="69">
        <f>SUM(K170:K176)</f>
        <v>385160</v>
      </c>
      <c r="L177" s="64"/>
    </row>
    <row r="178" spans="1:12" ht="18.75" customHeight="1">
      <c r="A178" s="66"/>
      <c r="B178" s="84" t="s">
        <v>2</v>
      </c>
      <c r="C178" s="71" t="s">
        <v>90</v>
      </c>
      <c r="D178" s="71" t="s">
        <v>3</v>
      </c>
      <c r="E178" s="71" t="s">
        <v>6</v>
      </c>
      <c r="F178" s="72" t="s">
        <v>7</v>
      </c>
      <c r="G178" s="71" t="s">
        <v>18</v>
      </c>
      <c r="H178" s="73"/>
      <c r="I178" s="71" t="s">
        <v>17</v>
      </c>
      <c r="J178" s="74"/>
      <c r="K178" s="75" t="s">
        <v>8</v>
      </c>
      <c r="L178" s="64"/>
    </row>
    <row r="179" spans="1:12" ht="18.75" customHeight="1">
      <c r="A179" s="66"/>
      <c r="B179" s="109" t="s">
        <v>118</v>
      </c>
      <c r="C179" s="206" t="s">
        <v>94</v>
      </c>
      <c r="D179" s="12">
        <v>43351</v>
      </c>
      <c r="E179" s="13">
        <v>288544</v>
      </c>
      <c r="F179" s="13">
        <f>E179</f>
        <v>288544</v>
      </c>
      <c r="G179" s="13">
        <f>F179</f>
        <v>288544</v>
      </c>
      <c r="H179" s="13" t="s">
        <v>1</v>
      </c>
      <c r="I179" s="13">
        <v>1</v>
      </c>
      <c r="J179" s="13" t="s">
        <v>0</v>
      </c>
      <c r="K179" s="39">
        <f t="shared" ref="K179:K183" si="39">G179*I179</f>
        <v>288544</v>
      </c>
      <c r="L179" s="64"/>
    </row>
    <row r="180" spans="1:12" ht="18.75" customHeight="1">
      <c r="A180" s="66"/>
      <c r="B180" s="22" t="s">
        <v>107</v>
      </c>
      <c r="C180" s="206" t="s">
        <v>94</v>
      </c>
      <c r="D180" s="12">
        <v>43352</v>
      </c>
      <c r="E180" s="13">
        <v>288544</v>
      </c>
      <c r="F180" s="13">
        <f t="shared" ref="F180:F184" si="40">E180</f>
        <v>288544</v>
      </c>
      <c r="G180" s="13">
        <f t="shared" ref="G180:G184" si="41">F180</f>
        <v>288544</v>
      </c>
      <c r="H180" s="13" t="s">
        <v>1</v>
      </c>
      <c r="I180" s="13">
        <v>1</v>
      </c>
      <c r="J180" s="13" t="s">
        <v>0</v>
      </c>
      <c r="K180" s="39">
        <f t="shared" si="39"/>
        <v>288544</v>
      </c>
      <c r="L180" s="64"/>
    </row>
    <row r="181" spans="1:12" ht="18.75" customHeight="1">
      <c r="A181" s="66"/>
      <c r="B181" s="22" t="s">
        <v>106</v>
      </c>
      <c r="C181" s="206" t="s">
        <v>94</v>
      </c>
      <c r="D181" s="12">
        <v>43353</v>
      </c>
      <c r="E181" s="13">
        <v>288544</v>
      </c>
      <c r="F181" s="13">
        <f t="shared" si="40"/>
        <v>288544</v>
      </c>
      <c r="G181" s="13">
        <f t="shared" si="41"/>
        <v>288544</v>
      </c>
      <c r="H181" s="13" t="s">
        <v>1</v>
      </c>
      <c r="I181" s="13">
        <v>1</v>
      </c>
      <c r="J181" s="13" t="s">
        <v>0</v>
      </c>
      <c r="K181" s="39">
        <f t="shared" si="39"/>
        <v>288544</v>
      </c>
      <c r="L181" s="64"/>
    </row>
    <row r="182" spans="1:12" ht="18.75" customHeight="1">
      <c r="A182" s="66"/>
      <c r="B182" s="22"/>
      <c r="C182" s="206" t="s">
        <v>94</v>
      </c>
      <c r="D182" s="12">
        <v>43354</v>
      </c>
      <c r="E182" s="13">
        <v>288544</v>
      </c>
      <c r="F182" s="13">
        <f t="shared" si="40"/>
        <v>288544</v>
      </c>
      <c r="G182" s="13">
        <f t="shared" si="41"/>
        <v>288544</v>
      </c>
      <c r="H182" s="13" t="s">
        <v>1</v>
      </c>
      <c r="I182" s="13">
        <v>1</v>
      </c>
      <c r="J182" s="13" t="s">
        <v>0</v>
      </c>
      <c r="K182" s="39">
        <f t="shared" si="39"/>
        <v>288544</v>
      </c>
      <c r="L182" s="64"/>
    </row>
    <row r="183" spans="1:12" ht="18.75" customHeight="1">
      <c r="A183" s="66"/>
      <c r="B183" s="109" t="s">
        <v>105</v>
      </c>
      <c r="C183" s="206" t="s">
        <v>94</v>
      </c>
      <c r="D183" s="12">
        <v>43355</v>
      </c>
      <c r="E183" s="13">
        <v>74502</v>
      </c>
      <c r="F183" s="13">
        <f t="shared" si="40"/>
        <v>74502</v>
      </c>
      <c r="G183" s="13">
        <f t="shared" si="41"/>
        <v>74502</v>
      </c>
      <c r="H183" s="13" t="s">
        <v>1</v>
      </c>
      <c r="I183" s="13">
        <v>1</v>
      </c>
      <c r="J183" s="13" t="s">
        <v>0</v>
      </c>
      <c r="K183" s="25">
        <f t="shared" si="39"/>
        <v>74502</v>
      </c>
      <c r="L183" s="64"/>
    </row>
    <row r="184" spans="1:12" ht="18.75" customHeight="1">
      <c r="A184" s="66"/>
      <c r="B184" s="22" t="s">
        <v>108</v>
      </c>
      <c r="C184" s="206" t="s">
        <v>94</v>
      </c>
      <c r="D184" s="12">
        <v>43356</v>
      </c>
      <c r="E184" s="13">
        <v>74502</v>
      </c>
      <c r="F184" s="13">
        <f t="shared" si="40"/>
        <v>74502</v>
      </c>
      <c r="G184" s="13">
        <f t="shared" si="41"/>
        <v>74502</v>
      </c>
      <c r="H184" s="13" t="s">
        <v>1</v>
      </c>
      <c r="I184" s="13">
        <v>1</v>
      </c>
      <c r="J184" s="13" t="s">
        <v>0</v>
      </c>
      <c r="K184" s="39">
        <f t="shared" ref="K184:K186" si="42">G184*I184</f>
        <v>74502</v>
      </c>
      <c r="L184" s="64"/>
    </row>
    <row r="185" spans="1:12" ht="18.75" customHeight="1">
      <c r="A185" s="66"/>
      <c r="B185" s="269" t="s">
        <v>255</v>
      </c>
      <c r="C185" s="206" t="s">
        <v>94</v>
      </c>
      <c r="D185" s="12">
        <v>43357</v>
      </c>
      <c r="E185" s="13">
        <v>74502</v>
      </c>
      <c r="F185" s="13">
        <f t="shared" ref="F185:F186" si="43">E185</f>
        <v>74502</v>
      </c>
      <c r="G185" s="13">
        <f t="shared" ref="G185:G186" si="44">F185</f>
        <v>74502</v>
      </c>
      <c r="H185" s="13" t="s">
        <v>1</v>
      </c>
      <c r="I185" s="13">
        <v>1</v>
      </c>
      <c r="J185" s="13" t="s">
        <v>0</v>
      </c>
      <c r="K185" s="39">
        <f t="shared" si="42"/>
        <v>74502</v>
      </c>
      <c r="L185" s="64"/>
    </row>
    <row r="186" spans="1:12" ht="18.75" customHeight="1" thickBot="1">
      <c r="A186" s="66"/>
      <c r="B186" s="269" t="s">
        <v>256</v>
      </c>
      <c r="C186" s="206" t="s">
        <v>94</v>
      </c>
      <c r="D186" s="12">
        <v>43358</v>
      </c>
      <c r="E186" s="13">
        <v>74502</v>
      </c>
      <c r="F186" s="13">
        <f t="shared" si="43"/>
        <v>74502</v>
      </c>
      <c r="G186" s="13">
        <f t="shared" si="44"/>
        <v>74502</v>
      </c>
      <c r="H186" s="13" t="s">
        <v>1</v>
      </c>
      <c r="I186" s="13">
        <v>1</v>
      </c>
      <c r="J186" s="13" t="s">
        <v>0</v>
      </c>
      <c r="K186" s="39">
        <f t="shared" si="42"/>
        <v>74502</v>
      </c>
      <c r="L186" s="64"/>
    </row>
    <row r="187" spans="1:12" ht="18.75" customHeight="1" thickBot="1">
      <c r="A187" s="66"/>
      <c r="B187" s="22"/>
      <c r="C187" s="55"/>
      <c r="D187" s="76"/>
      <c r="E187" s="55"/>
      <c r="F187" s="55"/>
      <c r="G187" s="55"/>
      <c r="H187" s="55"/>
      <c r="I187" s="55"/>
      <c r="J187" s="55"/>
      <c r="K187" s="69">
        <f>SUM(K179:K186)</f>
        <v>1452184</v>
      </c>
      <c r="L187" s="64"/>
    </row>
    <row r="188" spans="1:12" ht="18.75" customHeight="1" thickBot="1">
      <c r="A188" s="66"/>
      <c r="B188" s="86"/>
      <c r="C188" s="80"/>
      <c r="D188" s="79"/>
      <c r="E188" s="80"/>
      <c r="F188" s="80"/>
      <c r="G188" s="80"/>
      <c r="H188" s="80"/>
      <c r="I188" s="576" t="s">
        <v>137</v>
      </c>
      <c r="J188" s="577"/>
      <c r="K188" s="93">
        <f>SUM(K177+K187)</f>
        <v>1837344</v>
      </c>
      <c r="L188" s="64"/>
    </row>
    <row r="189" spans="1:12" ht="18.75" customHeight="1">
      <c r="A189" s="66"/>
      <c r="B189" s="100" t="s">
        <v>89</v>
      </c>
      <c r="C189" s="81" t="s">
        <v>29</v>
      </c>
      <c r="D189" s="81" t="s">
        <v>3</v>
      </c>
      <c r="E189" s="81" t="s">
        <v>44</v>
      </c>
      <c r="F189" s="96" t="s">
        <v>26</v>
      </c>
      <c r="G189" s="81" t="s">
        <v>18</v>
      </c>
      <c r="H189" s="97"/>
      <c r="I189" s="81" t="s">
        <v>24</v>
      </c>
      <c r="J189" s="98"/>
      <c r="K189" s="99" t="s">
        <v>8</v>
      </c>
      <c r="L189" s="64"/>
    </row>
    <row r="190" spans="1:12" ht="18.75" customHeight="1">
      <c r="A190" s="66"/>
      <c r="B190" s="22" t="s">
        <v>120</v>
      </c>
      <c r="C190" s="17" t="s">
        <v>121</v>
      </c>
      <c r="D190" s="89">
        <v>43351</v>
      </c>
      <c r="E190" s="17" t="s">
        <v>69</v>
      </c>
      <c r="F190" s="17">
        <v>63880</v>
      </c>
      <c r="G190" s="17">
        <f>F190*1</f>
        <v>63880</v>
      </c>
      <c r="H190" s="200" t="s">
        <v>1</v>
      </c>
      <c r="I190" s="71">
        <v>1</v>
      </c>
      <c r="J190" s="17" t="s">
        <v>0</v>
      </c>
      <c r="K190" s="95">
        <f t="shared" ref="K190:K196" si="45">G190*I190</f>
        <v>63880</v>
      </c>
      <c r="L190" s="64"/>
    </row>
    <row r="191" spans="1:12" ht="18.75" customHeight="1">
      <c r="A191" s="66"/>
      <c r="B191" s="84" t="s">
        <v>65</v>
      </c>
      <c r="C191" s="13" t="s">
        <v>54</v>
      </c>
      <c r="D191" s="12">
        <v>43352</v>
      </c>
      <c r="E191" s="13" t="s">
        <v>53</v>
      </c>
      <c r="F191" s="13">
        <v>64800</v>
      </c>
      <c r="G191" s="13">
        <f t="shared" ref="G191:G196" si="46">F191*1</f>
        <v>64800</v>
      </c>
      <c r="H191" s="206" t="s">
        <v>1</v>
      </c>
      <c r="I191" s="8">
        <v>1</v>
      </c>
      <c r="J191" s="13" t="s">
        <v>0</v>
      </c>
      <c r="K191" s="83">
        <f t="shared" si="45"/>
        <v>64800</v>
      </c>
      <c r="L191" s="64"/>
    </row>
    <row r="192" spans="1:12" ht="18.75" customHeight="1">
      <c r="A192" s="66"/>
      <c r="B192" s="84" t="s">
        <v>65</v>
      </c>
      <c r="C192" s="13" t="s">
        <v>75</v>
      </c>
      <c r="D192" s="12">
        <v>43353</v>
      </c>
      <c r="E192" s="13" t="s">
        <v>53</v>
      </c>
      <c r="F192" s="13">
        <v>64800</v>
      </c>
      <c r="G192" s="13">
        <f t="shared" si="46"/>
        <v>64800</v>
      </c>
      <c r="H192" s="206" t="s">
        <v>1</v>
      </c>
      <c r="I192" s="8">
        <v>1</v>
      </c>
      <c r="J192" s="13" t="s">
        <v>0</v>
      </c>
      <c r="K192" s="83">
        <f t="shared" si="45"/>
        <v>64800</v>
      </c>
      <c r="L192" s="64"/>
    </row>
    <row r="193" spans="1:12" ht="18.75" customHeight="1">
      <c r="A193" s="66"/>
      <c r="B193" s="22"/>
      <c r="C193" s="13" t="s">
        <v>54</v>
      </c>
      <c r="D193" s="12">
        <v>43354</v>
      </c>
      <c r="E193" s="13" t="s">
        <v>53</v>
      </c>
      <c r="F193" s="13">
        <v>64800</v>
      </c>
      <c r="G193" s="13">
        <f t="shared" si="46"/>
        <v>64800</v>
      </c>
      <c r="H193" s="206" t="s">
        <v>1</v>
      </c>
      <c r="I193" s="8">
        <v>1</v>
      </c>
      <c r="J193" s="13" t="s">
        <v>0</v>
      </c>
      <c r="K193" s="83">
        <f t="shared" si="45"/>
        <v>64800</v>
      </c>
      <c r="L193" s="64"/>
    </row>
    <row r="194" spans="1:12" ht="18.75" customHeight="1">
      <c r="A194" s="66"/>
      <c r="B194" s="22"/>
      <c r="C194" s="28" t="s">
        <v>122</v>
      </c>
      <c r="D194" s="12">
        <v>43355</v>
      </c>
      <c r="E194" s="13" t="s">
        <v>70</v>
      </c>
      <c r="F194" s="13">
        <v>63880</v>
      </c>
      <c r="G194" s="13">
        <f t="shared" si="46"/>
        <v>63880</v>
      </c>
      <c r="H194" s="206" t="s">
        <v>1</v>
      </c>
      <c r="I194" s="8">
        <v>1</v>
      </c>
      <c r="J194" s="13" t="s">
        <v>0</v>
      </c>
      <c r="K194" s="83">
        <f t="shared" si="45"/>
        <v>63880</v>
      </c>
      <c r="L194" s="64"/>
    </row>
    <row r="195" spans="1:12" ht="18.75" customHeight="1">
      <c r="A195" s="66"/>
      <c r="B195" s="22"/>
      <c r="C195" s="13" t="s">
        <v>55</v>
      </c>
      <c r="D195" s="12" t="s">
        <v>72</v>
      </c>
      <c r="E195" s="13" t="s">
        <v>53</v>
      </c>
      <c r="F195" s="13">
        <v>3000</v>
      </c>
      <c r="G195" s="13">
        <f t="shared" si="46"/>
        <v>3000</v>
      </c>
      <c r="H195" s="206" t="s">
        <v>1</v>
      </c>
      <c r="I195" s="8">
        <v>5</v>
      </c>
      <c r="J195" s="13" t="s">
        <v>0</v>
      </c>
      <c r="K195" s="83">
        <f t="shared" si="45"/>
        <v>15000</v>
      </c>
      <c r="L195" s="64"/>
    </row>
    <row r="196" spans="1:12" ht="18.75" customHeight="1" thickBot="1">
      <c r="A196" s="66"/>
      <c r="B196" s="22"/>
      <c r="C196" s="264" t="s">
        <v>251</v>
      </c>
      <c r="D196" s="65" t="s">
        <v>74</v>
      </c>
      <c r="E196" s="11" t="s">
        <v>98</v>
      </c>
      <c r="F196" s="11">
        <v>12000</v>
      </c>
      <c r="G196" s="11">
        <f t="shared" si="46"/>
        <v>12000</v>
      </c>
      <c r="H196" s="196" t="s">
        <v>1</v>
      </c>
      <c r="I196" s="7">
        <v>4</v>
      </c>
      <c r="J196" s="11" t="s">
        <v>0</v>
      </c>
      <c r="K196" s="85">
        <f t="shared" si="45"/>
        <v>48000</v>
      </c>
      <c r="L196" s="40"/>
    </row>
    <row r="197" spans="1:12" ht="18.75" customHeight="1" thickBot="1">
      <c r="A197" s="66"/>
      <c r="B197" s="105"/>
      <c r="C197" s="205" t="s">
        <v>59</v>
      </c>
      <c r="D197" s="67" t="s">
        <v>60</v>
      </c>
      <c r="E197" s="68"/>
      <c r="F197" s="68"/>
      <c r="G197" s="68"/>
      <c r="H197" s="68"/>
      <c r="I197" s="68"/>
      <c r="J197" s="68"/>
      <c r="K197" s="69">
        <f>SUM(K190:K196)</f>
        <v>385160</v>
      </c>
      <c r="L197" s="40"/>
    </row>
    <row r="198" spans="1:12" ht="18.75" customHeight="1">
      <c r="A198" s="66"/>
      <c r="B198" s="84" t="s">
        <v>2</v>
      </c>
      <c r="C198" s="71" t="s">
        <v>90</v>
      </c>
      <c r="D198" s="71" t="s">
        <v>3</v>
      </c>
      <c r="E198" s="71" t="s">
        <v>6</v>
      </c>
      <c r="F198" s="72" t="s">
        <v>7</v>
      </c>
      <c r="G198" s="71" t="s">
        <v>18</v>
      </c>
      <c r="H198" s="73"/>
      <c r="I198" s="71" t="s">
        <v>17</v>
      </c>
      <c r="J198" s="74"/>
      <c r="K198" s="75" t="s">
        <v>8</v>
      </c>
      <c r="L198" s="40"/>
    </row>
    <row r="199" spans="1:12" ht="18.75" customHeight="1">
      <c r="A199" s="66"/>
      <c r="B199" s="127"/>
      <c r="C199" s="13" t="s">
        <v>94</v>
      </c>
      <c r="D199" s="12">
        <v>43351</v>
      </c>
      <c r="E199" s="132"/>
      <c r="F199" s="13">
        <f>E199</f>
        <v>0</v>
      </c>
      <c r="G199" s="13">
        <f>F199</f>
        <v>0</v>
      </c>
      <c r="H199" s="13" t="s">
        <v>1</v>
      </c>
      <c r="I199" s="13">
        <v>1</v>
      </c>
      <c r="J199" s="13" t="s">
        <v>0</v>
      </c>
      <c r="K199" s="39">
        <f t="shared" ref="K199:K202" si="47">G199*I199</f>
        <v>0</v>
      </c>
      <c r="L199" s="40"/>
    </row>
    <row r="200" spans="1:12" ht="18.75" customHeight="1">
      <c r="A200" s="66"/>
      <c r="B200" s="66"/>
      <c r="C200" s="13" t="s">
        <v>94</v>
      </c>
      <c r="D200" s="12">
        <v>43352</v>
      </c>
      <c r="E200" s="132"/>
      <c r="F200" s="13">
        <f t="shared" ref="F200:F202" si="48">E200</f>
        <v>0</v>
      </c>
      <c r="G200" s="13">
        <f t="shared" ref="G200:G202" si="49">F200</f>
        <v>0</v>
      </c>
      <c r="H200" s="13" t="s">
        <v>1</v>
      </c>
      <c r="I200" s="13">
        <v>1</v>
      </c>
      <c r="J200" s="13" t="s">
        <v>0</v>
      </c>
      <c r="K200" s="39">
        <f t="shared" si="47"/>
        <v>0</v>
      </c>
      <c r="L200" s="40"/>
    </row>
    <row r="201" spans="1:12" ht="18.75" customHeight="1">
      <c r="A201" s="66"/>
      <c r="B201" s="66"/>
      <c r="C201" s="13" t="s">
        <v>94</v>
      </c>
      <c r="D201" s="12">
        <v>43353</v>
      </c>
      <c r="E201" s="132"/>
      <c r="F201" s="13">
        <f t="shared" si="48"/>
        <v>0</v>
      </c>
      <c r="G201" s="13">
        <f t="shared" si="49"/>
        <v>0</v>
      </c>
      <c r="H201" s="13" t="s">
        <v>1</v>
      </c>
      <c r="I201" s="13">
        <v>1</v>
      </c>
      <c r="J201" s="13" t="s">
        <v>0</v>
      </c>
      <c r="K201" s="39">
        <f t="shared" si="47"/>
        <v>0</v>
      </c>
      <c r="L201" s="40"/>
    </row>
    <row r="202" spans="1:12" ht="18.75" customHeight="1" thickBot="1">
      <c r="A202" s="66"/>
      <c r="B202" s="66"/>
      <c r="C202" s="13" t="s">
        <v>94</v>
      </c>
      <c r="D202" s="12">
        <v>43354</v>
      </c>
      <c r="E202" s="132"/>
      <c r="F202" s="13">
        <f t="shared" si="48"/>
        <v>0</v>
      </c>
      <c r="G202" s="13">
        <f t="shared" si="49"/>
        <v>0</v>
      </c>
      <c r="H202" s="13" t="s">
        <v>1</v>
      </c>
      <c r="I202" s="13">
        <v>1</v>
      </c>
      <c r="J202" s="13" t="s">
        <v>0</v>
      </c>
      <c r="K202" s="39">
        <f t="shared" si="47"/>
        <v>0</v>
      </c>
      <c r="L202" s="40"/>
    </row>
    <row r="203" spans="1:12" ht="18.75" customHeight="1" thickBot="1">
      <c r="A203" s="66"/>
      <c r="B203" s="66"/>
      <c r="C203" s="16"/>
      <c r="D203" s="76"/>
      <c r="E203" s="55"/>
      <c r="F203" s="55"/>
      <c r="G203" s="55"/>
      <c r="H203" s="55"/>
      <c r="I203" s="55"/>
      <c r="J203" s="55"/>
      <c r="K203" s="69">
        <f>SUM(K199:K202)</f>
        <v>0</v>
      </c>
      <c r="L203" s="40"/>
    </row>
    <row r="204" spans="1:12" ht="18.75" customHeight="1" thickBot="1">
      <c r="A204" s="66"/>
      <c r="B204" s="66"/>
      <c r="C204" s="53"/>
      <c r="D204" s="79"/>
      <c r="E204" s="80"/>
      <c r="F204" s="80"/>
      <c r="G204" s="80"/>
      <c r="H204" s="80"/>
      <c r="I204" s="576" t="s">
        <v>138</v>
      </c>
      <c r="J204" s="577"/>
      <c r="K204" s="93">
        <f>SUM(K197+K203)</f>
        <v>385160</v>
      </c>
      <c r="L204" s="40"/>
    </row>
    <row r="205" spans="1:12" ht="18.75" customHeight="1">
      <c r="A205" s="66"/>
      <c r="B205" s="138" t="s">
        <v>89</v>
      </c>
      <c r="C205" s="58" t="s">
        <v>29</v>
      </c>
      <c r="D205" s="58" t="s">
        <v>3</v>
      </c>
      <c r="E205" s="58" t="s">
        <v>44</v>
      </c>
      <c r="F205" s="59" t="s">
        <v>26</v>
      </c>
      <c r="G205" s="58" t="s">
        <v>18</v>
      </c>
      <c r="H205" s="60"/>
      <c r="I205" s="58" t="s">
        <v>24</v>
      </c>
      <c r="J205" s="61"/>
      <c r="K205" s="62" t="s">
        <v>8</v>
      </c>
      <c r="L205" s="64"/>
    </row>
    <row r="206" spans="1:12" ht="18.75" customHeight="1">
      <c r="A206" s="66"/>
      <c r="B206" s="109" t="s">
        <v>130</v>
      </c>
      <c r="C206" s="13" t="s">
        <v>61</v>
      </c>
      <c r="D206" s="12">
        <v>43351</v>
      </c>
      <c r="E206" s="13" t="s">
        <v>69</v>
      </c>
      <c r="F206" s="13">
        <v>64800</v>
      </c>
      <c r="G206" s="13">
        <f>F206*1</f>
        <v>64800</v>
      </c>
      <c r="H206" s="206" t="s">
        <v>1</v>
      </c>
      <c r="I206" s="8">
        <v>1</v>
      </c>
      <c r="J206" s="13" t="s">
        <v>0</v>
      </c>
      <c r="K206" s="83">
        <f t="shared" ref="K206:K212" si="50">G206*I206</f>
        <v>64800</v>
      </c>
      <c r="L206" s="64"/>
    </row>
    <row r="207" spans="1:12" ht="18.75" customHeight="1">
      <c r="A207" s="66"/>
      <c r="B207" s="84" t="s">
        <v>65</v>
      </c>
      <c r="C207" s="13" t="s">
        <v>54</v>
      </c>
      <c r="D207" s="12">
        <v>43352</v>
      </c>
      <c r="E207" s="13" t="s">
        <v>53</v>
      </c>
      <c r="F207" s="13">
        <v>64800</v>
      </c>
      <c r="G207" s="13">
        <f t="shared" ref="G207:G212" si="51">F207*1</f>
        <v>64800</v>
      </c>
      <c r="H207" s="206" t="s">
        <v>1</v>
      </c>
      <c r="I207" s="8">
        <v>1</v>
      </c>
      <c r="J207" s="13" t="s">
        <v>0</v>
      </c>
      <c r="K207" s="83">
        <f t="shared" si="50"/>
        <v>64800</v>
      </c>
      <c r="L207" s="64"/>
    </row>
    <row r="208" spans="1:12" ht="18.75" customHeight="1">
      <c r="A208" s="66"/>
      <c r="B208" s="84" t="s">
        <v>65</v>
      </c>
      <c r="C208" s="13" t="s">
        <v>75</v>
      </c>
      <c r="D208" s="12">
        <v>43353</v>
      </c>
      <c r="E208" s="13" t="s">
        <v>53</v>
      </c>
      <c r="F208" s="13">
        <v>64800</v>
      </c>
      <c r="G208" s="13">
        <f t="shared" si="51"/>
        <v>64800</v>
      </c>
      <c r="H208" s="206" t="s">
        <v>1</v>
      </c>
      <c r="I208" s="8">
        <v>1</v>
      </c>
      <c r="J208" s="13" t="s">
        <v>0</v>
      </c>
      <c r="K208" s="83">
        <f t="shared" si="50"/>
        <v>64800</v>
      </c>
      <c r="L208" s="64"/>
    </row>
    <row r="209" spans="1:12" ht="18.75" customHeight="1">
      <c r="A209" s="66"/>
      <c r="B209" s="22"/>
      <c r="C209" s="13" t="s">
        <v>54</v>
      </c>
      <c r="D209" s="12">
        <v>43354</v>
      </c>
      <c r="E209" s="13" t="s">
        <v>53</v>
      </c>
      <c r="F209" s="13">
        <v>64800</v>
      </c>
      <c r="G209" s="13">
        <f t="shared" si="51"/>
        <v>64800</v>
      </c>
      <c r="H209" s="206" t="s">
        <v>1</v>
      </c>
      <c r="I209" s="8">
        <v>1</v>
      </c>
      <c r="J209" s="13" t="s">
        <v>0</v>
      </c>
      <c r="K209" s="83">
        <f t="shared" si="50"/>
        <v>64800</v>
      </c>
      <c r="L209" s="64"/>
    </row>
    <row r="210" spans="1:12" ht="18.75" customHeight="1">
      <c r="A210" s="66"/>
      <c r="B210" s="22"/>
      <c r="C210" s="28" t="s">
        <v>68</v>
      </c>
      <c r="D210" s="12">
        <v>43355</v>
      </c>
      <c r="E210" s="13" t="s">
        <v>70</v>
      </c>
      <c r="F210" s="13">
        <v>63880</v>
      </c>
      <c r="G210" s="13">
        <f t="shared" si="51"/>
        <v>63880</v>
      </c>
      <c r="H210" s="206" t="s">
        <v>1</v>
      </c>
      <c r="I210" s="8">
        <v>1</v>
      </c>
      <c r="J210" s="13" t="s">
        <v>0</v>
      </c>
      <c r="K210" s="83">
        <f t="shared" si="50"/>
        <v>63880</v>
      </c>
      <c r="L210" s="64"/>
    </row>
    <row r="211" spans="1:12" ht="18.75" customHeight="1">
      <c r="A211" s="66"/>
      <c r="B211" s="22"/>
      <c r="C211" s="13" t="s">
        <v>55</v>
      </c>
      <c r="D211" s="12" t="s">
        <v>72</v>
      </c>
      <c r="E211" s="13" t="s">
        <v>53</v>
      </c>
      <c r="F211" s="13">
        <v>3000</v>
      </c>
      <c r="G211" s="13">
        <f t="shared" si="51"/>
        <v>3000</v>
      </c>
      <c r="H211" s="206" t="s">
        <v>1</v>
      </c>
      <c r="I211" s="8">
        <v>5</v>
      </c>
      <c r="J211" s="13" t="s">
        <v>0</v>
      </c>
      <c r="K211" s="83">
        <f t="shared" si="50"/>
        <v>15000</v>
      </c>
      <c r="L211" s="64"/>
    </row>
    <row r="212" spans="1:12" ht="18.75" customHeight="1" thickBot="1">
      <c r="A212" s="66"/>
      <c r="B212" s="22"/>
      <c r="C212" s="264" t="s">
        <v>251</v>
      </c>
      <c r="D212" s="65" t="s">
        <v>74</v>
      </c>
      <c r="E212" s="11" t="s">
        <v>98</v>
      </c>
      <c r="F212" s="11">
        <v>12000</v>
      </c>
      <c r="G212" s="11">
        <f t="shared" si="51"/>
        <v>12000</v>
      </c>
      <c r="H212" s="196" t="s">
        <v>1</v>
      </c>
      <c r="I212" s="7">
        <v>4</v>
      </c>
      <c r="J212" s="11" t="s">
        <v>0</v>
      </c>
      <c r="K212" s="85">
        <f t="shared" si="50"/>
        <v>48000</v>
      </c>
      <c r="L212" s="64"/>
    </row>
    <row r="213" spans="1:12" ht="18.75" customHeight="1" thickBot="1">
      <c r="A213" s="66"/>
      <c r="B213" s="66"/>
      <c r="C213" s="193" t="s">
        <v>59</v>
      </c>
      <c r="D213" s="106" t="s">
        <v>60</v>
      </c>
      <c r="E213" s="107"/>
      <c r="F213" s="107"/>
      <c r="G213" s="107"/>
      <c r="H213" s="107"/>
      <c r="I213" s="107"/>
      <c r="J213" s="68"/>
      <c r="K213" s="69">
        <f>SUM(K206:K212)</f>
        <v>386080</v>
      </c>
      <c r="L213" s="64"/>
    </row>
    <row r="214" spans="1:12" ht="18.75" customHeight="1">
      <c r="A214" s="66"/>
      <c r="B214" s="70" t="s">
        <v>2</v>
      </c>
      <c r="C214" s="8" t="s">
        <v>90</v>
      </c>
      <c r="D214" s="8" t="s">
        <v>3</v>
      </c>
      <c r="E214" s="8" t="s">
        <v>6</v>
      </c>
      <c r="F214" s="195" t="s">
        <v>7</v>
      </c>
      <c r="G214" s="8" t="s">
        <v>18</v>
      </c>
      <c r="H214" s="9"/>
      <c r="I214" s="8" t="s">
        <v>17</v>
      </c>
      <c r="J214" s="10"/>
      <c r="K214" s="142">
        <f>SUM(K215:K218)</f>
        <v>0</v>
      </c>
      <c r="L214" s="64"/>
    </row>
    <row r="215" spans="1:12" ht="18.75" customHeight="1">
      <c r="A215" s="66"/>
      <c r="B215" s="127"/>
      <c r="C215" s="13" t="s">
        <v>94</v>
      </c>
      <c r="D215" s="12">
        <v>43351</v>
      </c>
      <c r="E215" s="132"/>
      <c r="F215" s="13">
        <f>E215</f>
        <v>0</v>
      </c>
      <c r="G215" s="13">
        <f>F215</f>
        <v>0</v>
      </c>
      <c r="H215" s="13" t="s">
        <v>1</v>
      </c>
      <c r="I215" s="13">
        <v>1</v>
      </c>
      <c r="J215" s="13" t="s">
        <v>0</v>
      </c>
      <c r="K215" s="39">
        <f t="shared" ref="K215:K218" si="52">G215*I215</f>
        <v>0</v>
      </c>
      <c r="L215" s="64"/>
    </row>
    <row r="216" spans="1:12" ht="18.75" customHeight="1">
      <c r="A216" s="66"/>
      <c r="B216" s="66"/>
      <c r="C216" s="13" t="s">
        <v>94</v>
      </c>
      <c r="D216" s="12">
        <v>43352</v>
      </c>
      <c r="E216" s="132"/>
      <c r="F216" s="13">
        <f t="shared" ref="F216:F218" si="53">E216</f>
        <v>0</v>
      </c>
      <c r="G216" s="13">
        <f t="shared" ref="G216:G218" si="54">F216</f>
        <v>0</v>
      </c>
      <c r="H216" s="13" t="s">
        <v>1</v>
      </c>
      <c r="I216" s="13">
        <v>1</v>
      </c>
      <c r="J216" s="13" t="s">
        <v>0</v>
      </c>
      <c r="K216" s="39">
        <f t="shared" si="52"/>
        <v>0</v>
      </c>
      <c r="L216" s="64"/>
    </row>
    <row r="217" spans="1:12" ht="18.75" customHeight="1">
      <c r="A217" s="66"/>
      <c r="B217" s="66"/>
      <c r="C217" s="13" t="s">
        <v>94</v>
      </c>
      <c r="D217" s="12">
        <v>43353</v>
      </c>
      <c r="E217" s="132"/>
      <c r="F217" s="13">
        <f t="shared" si="53"/>
        <v>0</v>
      </c>
      <c r="G217" s="13">
        <f t="shared" si="54"/>
        <v>0</v>
      </c>
      <c r="H217" s="13" t="s">
        <v>1</v>
      </c>
      <c r="I217" s="13">
        <v>1</v>
      </c>
      <c r="J217" s="13" t="s">
        <v>0</v>
      </c>
      <c r="K217" s="39">
        <f t="shared" si="52"/>
        <v>0</v>
      </c>
      <c r="L217" s="64"/>
    </row>
    <row r="218" spans="1:12" ht="18.75" customHeight="1" thickBot="1">
      <c r="A218" s="66"/>
      <c r="B218" s="66"/>
      <c r="C218" s="13" t="s">
        <v>94</v>
      </c>
      <c r="D218" s="12">
        <v>43354</v>
      </c>
      <c r="E218" s="132"/>
      <c r="F218" s="13">
        <f t="shared" si="53"/>
        <v>0</v>
      </c>
      <c r="G218" s="13">
        <f t="shared" si="54"/>
        <v>0</v>
      </c>
      <c r="H218" s="13" t="s">
        <v>1</v>
      </c>
      <c r="I218" s="13">
        <v>1</v>
      </c>
      <c r="J218" s="13" t="s">
        <v>0</v>
      </c>
      <c r="K218" s="39">
        <f t="shared" si="52"/>
        <v>0</v>
      </c>
      <c r="L218" s="64"/>
    </row>
    <row r="219" spans="1:12" ht="18.75" customHeight="1" thickBot="1">
      <c r="A219" s="66"/>
      <c r="B219" s="66"/>
      <c r="C219" s="16"/>
      <c r="D219" s="76"/>
      <c r="E219" s="55"/>
      <c r="F219" s="55"/>
      <c r="G219" s="55"/>
      <c r="H219" s="55"/>
      <c r="I219" s="55"/>
      <c r="J219" s="55"/>
      <c r="K219" s="69">
        <f>SUM(K215:K218)</f>
        <v>0</v>
      </c>
      <c r="L219" s="64"/>
    </row>
    <row r="220" spans="1:12" ht="18.75" customHeight="1" thickBot="1">
      <c r="A220" s="66"/>
      <c r="B220" s="77"/>
      <c r="C220" s="53"/>
      <c r="D220" s="79"/>
      <c r="E220" s="80"/>
      <c r="F220" s="80"/>
      <c r="G220" s="80"/>
      <c r="H220" s="80"/>
      <c r="I220" s="576" t="s">
        <v>139</v>
      </c>
      <c r="J220" s="577"/>
      <c r="K220" s="93">
        <f>SUM(K213+K219)</f>
        <v>386080</v>
      </c>
      <c r="L220" s="64"/>
    </row>
    <row r="221" spans="1:12" ht="18.75" customHeight="1" thickBot="1">
      <c r="A221" s="66"/>
      <c r="B221" s="100" t="s">
        <v>89</v>
      </c>
      <c r="C221" s="81" t="s">
        <v>29</v>
      </c>
      <c r="D221" s="81" t="s">
        <v>3</v>
      </c>
      <c r="E221" s="81" t="s">
        <v>44</v>
      </c>
      <c r="F221" s="96" t="s">
        <v>26</v>
      </c>
      <c r="G221" s="81" t="s">
        <v>18</v>
      </c>
      <c r="H221" s="97"/>
      <c r="I221" s="81" t="s">
        <v>24</v>
      </c>
      <c r="J221" s="98"/>
      <c r="K221" s="99" t="s">
        <v>8</v>
      </c>
      <c r="L221" s="64"/>
    </row>
    <row r="222" spans="1:12" ht="18.75" customHeight="1">
      <c r="A222" s="66"/>
      <c r="B222" s="63" t="s">
        <v>119</v>
      </c>
      <c r="C222" s="33" t="s">
        <v>77</v>
      </c>
      <c r="D222" s="32">
        <v>43350</v>
      </c>
      <c r="E222" s="33" t="s">
        <v>69</v>
      </c>
      <c r="F222" s="33">
        <v>84800</v>
      </c>
      <c r="G222" s="33">
        <f>F222*1</f>
        <v>84800</v>
      </c>
      <c r="H222" s="31" t="s">
        <v>1</v>
      </c>
      <c r="I222" s="33">
        <v>1</v>
      </c>
      <c r="J222" s="33" t="s">
        <v>0</v>
      </c>
      <c r="K222" s="35">
        <f t="shared" ref="K222:K229" si="55">G222*I222</f>
        <v>84800</v>
      </c>
      <c r="L222" s="64"/>
    </row>
    <row r="223" spans="1:12" ht="18.75" customHeight="1">
      <c r="A223" s="66"/>
      <c r="B223" s="22"/>
      <c r="C223" s="13" t="s">
        <v>76</v>
      </c>
      <c r="D223" s="12">
        <v>43351</v>
      </c>
      <c r="E223" s="13" t="s">
        <v>53</v>
      </c>
      <c r="F223" s="13">
        <v>64800</v>
      </c>
      <c r="G223" s="13">
        <f>F223*1</f>
        <v>64800</v>
      </c>
      <c r="H223" s="206" t="s">
        <v>1</v>
      </c>
      <c r="I223" s="13">
        <v>1</v>
      </c>
      <c r="J223" s="13" t="s">
        <v>0</v>
      </c>
      <c r="K223" s="39">
        <f t="shared" si="55"/>
        <v>64800</v>
      </c>
      <c r="L223" s="64"/>
    </row>
    <row r="224" spans="1:12" ht="18.75" customHeight="1">
      <c r="A224" s="66"/>
      <c r="B224" s="22"/>
      <c r="C224" s="13" t="s">
        <v>78</v>
      </c>
      <c r="D224" s="12">
        <v>43352</v>
      </c>
      <c r="E224" s="13" t="s">
        <v>53</v>
      </c>
      <c r="F224" s="13">
        <v>84800</v>
      </c>
      <c r="G224" s="13">
        <f t="shared" ref="G224:G229" si="56">F224*1</f>
        <v>84800</v>
      </c>
      <c r="H224" s="206" t="s">
        <v>1</v>
      </c>
      <c r="I224" s="13">
        <v>1</v>
      </c>
      <c r="J224" s="13" t="s">
        <v>0</v>
      </c>
      <c r="K224" s="39">
        <f t="shared" si="55"/>
        <v>84800</v>
      </c>
      <c r="L224" s="64"/>
    </row>
    <row r="225" spans="1:12" ht="18.75" customHeight="1">
      <c r="A225" s="66"/>
      <c r="B225" s="22"/>
      <c r="C225" s="13" t="s">
        <v>54</v>
      </c>
      <c r="D225" s="12">
        <v>43353</v>
      </c>
      <c r="E225" s="13" t="s">
        <v>53</v>
      </c>
      <c r="F225" s="13">
        <v>64800</v>
      </c>
      <c r="G225" s="13">
        <f t="shared" si="56"/>
        <v>64800</v>
      </c>
      <c r="H225" s="206" t="s">
        <v>1</v>
      </c>
      <c r="I225" s="13">
        <v>1</v>
      </c>
      <c r="J225" s="13" t="s">
        <v>0</v>
      </c>
      <c r="K225" s="39">
        <f t="shared" si="55"/>
        <v>64800</v>
      </c>
      <c r="L225" s="64"/>
    </row>
    <row r="226" spans="1:12" ht="18.75" customHeight="1">
      <c r="A226" s="66"/>
      <c r="B226" s="22"/>
      <c r="C226" s="13" t="s">
        <v>54</v>
      </c>
      <c r="D226" s="12">
        <v>43354</v>
      </c>
      <c r="E226" s="13" t="s">
        <v>53</v>
      </c>
      <c r="F226" s="13">
        <v>64800</v>
      </c>
      <c r="G226" s="13">
        <f t="shared" si="56"/>
        <v>64800</v>
      </c>
      <c r="H226" s="206" t="s">
        <v>1</v>
      </c>
      <c r="I226" s="13">
        <v>1</v>
      </c>
      <c r="J226" s="13" t="s">
        <v>0</v>
      </c>
      <c r="K226" s="39">
        <f t="shared" si="55"/>
        <v>64800</v>
      </c>
      <c r="L226" s="64"/>
    </row>
    <row r="227" spans="1:12" ht="18.75" customHeight="1">
      <c r="A227" s="66"/>
      <c r="B227" s="22"/>
      <c r="C227" s="13" t="s">
        <v>62</v>
      </c>
      <c r="D227" s="12">
        <v>43355</v>
      </c>
      <c r="E227" s="13" t="s">
        <v>127</v>
      </c>
      <c r="F227" s="13">
        <v>63880</v>
      </c>
      <c r="G227" s="13">
        <f t="shared" si="56"/>
        <v>63880</v>
      </c>
      <c r="H227" s="206" t="s">
        <v>1</v>
      </c>
      <c r="I227" s="13">
        <v>1</v>
      </c>
      <c r="J227" s="13" t="s">
        <v>0</v>
      </c>
      <c r="K227" s="39">
        <f t="shared" si="55"/>
        <v>63880</v>
      </c>
      <c r="L227" s="64"/>
    </row>
    <row r="228" spans="1:12" ht="18.75" customHeight="1">
      <c r="A228" s="66"/>
      <c r="B228" s="22"/>
      <c r="C228" s="13" t="s">
        <v>55</v>
      </c>
      <c r="D228" s="12" t="s">
        <v>57</v>
      </c>
      <c r="E228" s="13" t="s">
        <v>53</v>
      </c>
      <c r="F228" s="13">
        <v>3000</v>
      </c>
      <c r="G228" s="13">
        <f t="shared" si="56"/>
        <v>3000</v>
      </c>
      <c r="H228" s="206" t="s">
        <v>1</v>
      </c>
      <c r="I228" s="13">
        <v>6</v>
      </c>
      <c r="J228" s="13" t="s">
        <v>0</v>
      </c>
      <c r="K228" s="39">
        <f t="shared" si="55"/>
        <v>18000</v>
      </c>
      <c r="L228" s="64"/>
    </row>
    <row r="229" spans="1:12" ht="18.75" customHeight="1" thickBot="1">
      <c r="A229" s="66"/>
      <c r="B229" s="22"/>
      <c r="C229" s="264" t="s">
        <v>251</v>
      </c>
      <c r="D229" s="65" t="s">
        <v>58</v>
      </c>
      <c r="E229" s="11" t="s">
        <v>98</v>
      </c>
      <c r="F229" s="11">
        <v>12000</v>
      </c>
      <c r="G229" s="11">
        <f t="shared" si="56"/>
        <v>12000</v>
      </c>
      <c r="H229" s="196" t="s">
        <v>1</v>
      </c>
      <c r="I229" s="11">
        <v>5</v>
      </c>
      <c r="J229" s="11" t="s">
        <v>0</v>
      </c>
      <c r="K229" s="25">
        <f t="shared" si="55"/>
        <v>60000</v>
      </c>
      <c r="L229" s="64"/>
    </row>
    <row r="230" spans="1:12" ht="18.75" customHeight="1" thickBot="1">
      <c r="A230" s="66"/>
      <c r="B230" s="103"/>
      <c r="C230" s="205" t="s">
        <v>59</v>
      </c>
      <c r="D230" s="67" t="s">
        <v>60</v>
      </c>
      <c r="E230" s="68"/>
      <c r="F230" s="68"/>
      <c r="G230" s="68"/>
      <c r="H230" s="68"/>
      <c r="I230" s="68"/>
      <c r="J230" s="68"/>
      <c r="K230" s="69">
        <f>SUM(K222:K229)</f>
        <v>505880</v>
      </c>
      <c r="L230" s="64"/>
    </row>
    <row r="231" spans="1:12" ht="18.75" customHeight="1">
      <c r="A231" s="66"/>
      <c r="B231" s="84" t="s">
        <v>2</v>
      </c>
      <c r="C231" s="71" t="s">
        <v>90</v>
      </c>
      <c r="D231" s="71" t="s">
        <v>3</v>
      </c>
      <c r="E231" s="71" t="s">
        <v>6</v>
      </c>
      <c r="F231" s="72" t="s">
        <v>7</v>
      </c>
      <c r="G231" s="71" t="s">
        <v>18</v>
      </c>
      <c r="H231" s="73"/>
      <c r="I231" s="71" t="s">
        <v>17</v>
      </c>
      <c r="J231" s="74"/>
      <c r="K231" s="75" t="s">
        <v>8</v>
      </c>
      <c r="L231" s="64"/>
    </row>
    <row r="232" spans="1:12" ht="18.75" customHeight="1">
      <c r="A232" s="66"/>
      <c r="B232" s="109" t="s">
        <v>104</v>
      </c>
      <c r="C232" s="206" t="s">
        <v>94</v>
      </c>
      <c r="D232" s="12">
        <v>43350</v>
      </c>
      <c r="E232" s="13">
        <v>190000</v>
      </c>
      <c r="F232" s="13">
        <f>E232</f>
        <v>190000</v>
      </c>
      <c r="G232" s="13">
        <f>F232</f>
        <v>190000</v>
      </c>
      <c r="H232" s="13" t="s">
        <v>1</v>
      </c>
      <c r="I232" s="13">
        <v>1</v>
      </c>
      <c r="J232" s="13" t="s">
        <v>0</v>
      </c>
      <c r="K232" s="39">
        <f t="shared" ref="K232:K236" si="57">G232*I232</f>
        <v>190000</v>
      </c>
      <c r="L232" s="64"/>
    </row>
    <row r="233" spans="1:12" ht="18.75" customHeight="1">
      <c r="A233" s="66"/>
      <c r="B233" s="22"/>
      <c r="C233" s="206" t="s">
        <v>94</v>
      </c>
      <c r="D233" s="12">
        <v>43351</v>
      </c>
      <c r="E233" s="13">
        <v>190000</v>
      </c>
      <c r="F233" s="13">
        <f t="shared" ref="F233:G236" si="58">E233</f>
        <v>190000</v>
      </c>
      <c r="G233" s="13">
        <f t="shared" si="58"/>
        <v>190000</v>
      </c>
      <c r="H233" s="13" t="s">
        <v>1</v>
      </c>
      <c r="I233" s="13">
        <v>1</v>
      </c>
      <c r="J233" s="13" t="s">
        <v>0</v>
      </c>
      <c r="K233" s="39">
        <f t="shared" si="57"/>
        <v>190000</v>
      </c>
      <c r="L233" s="64"/>
    </row>
    <row r="234" spans="1:12" ht="18.75" customHeight="1">
      <c r="A234" s="66"/>
      <c r="B234" s="265" t="s">
        <v>250</v>
      </c>
      <c r="C234" s="206" t="s">
        <v>94</v>
      </c>
      <c r="D234" s="12">
        <v>43352</v>
      </c>
      <c r="E234" s="13">
        <v>59800</v>
      </c>
      <c r="F234" s="13">
        <f t="shared" si="58"/>
        <v>59800</v>
      </c>
      <c r="G234" s="13">
        <f t="shared" si="58"/>
        <v>59800</v>
      </c>
      <c r="H234" s="13" t="s">
        <v>1</v>
      </c>
      <c r="I234" s="13">
        <v>1</v>
      </c>
      <c r="J234" s="13" t="s">
        <v>0</v>
      </c>
      <c r="K234" s="39">
        <f t="shared" si="57"/>
        <v>59800</v>
      </c>
      <c r="L234" s="64"/>
    </row>
    <row r="235" spans="1:12" ht="18.75" customHeight="1">
      <c r="A235" s="66"/>
      <c r="B235" s="22"/>
      <c r="C235" s="206" t="s">
        <v>94</v>
      </c>
      <c r="D235" s="12">
        <v>43353</v>
      </c>
      <c r="E235" s="13">
        <v>59800</v>
      </c>
      <c r="F235" s="13">
        <f t="shared" si="58"/>
        <v>59800</v>
      </c>
      <c r="G235" s="13">
        <f t="shared" si="58"/>
        <v>59800</v>
      </c>
      <c r="H235" s="13" t="s">
        <v>1</v>
      </c>
      <c r="I235" s="13">
        <v>1</v>
      </c>
      <c r="J235" s="13" t="s">
        <v>0</v>
      </c>
      <c r="K235" s="39">
        <f t="shared" si="57"/>
        <v>59800</v>
      </c>
      <c r="L235" s="64"/>
    </row>
    <row r="236" spans="1:12" ht="18.75" customHeight="1" thickBot="1">
      <c r="A236" s="66"/>
      <c r="B236" s="103"/>
      <c r="C236" s="206" t="s">
        <v>94</v>
      </c>
      <c r="D236" s="12">
        <v>43354</v>
      </c>
      <c r="E236" s="13">
        <v>59800</v>
      </c>
      <c r="F236" s="13">
        <f t="shared" si="58"/>
        <v>59800</v>
      </c>
      <c r="G236" s="13">
        <f t="shared" si="58"/>
        <v>59800</v>
      </c>
      <c r="H236" s="13" t="s">
        <v>1</v>
      </c>
      <c r="I236" s="13">
        <v>1</v>
      </c>
      <c r="J236" s="13" t="s">
        <v>0</v>
      </c>
      <c r="K236" s="25">
        <f t="shared" si="57"/>
        <v>59800</v>
      </c>
      <c r="L236" s="64"/>
    </row>
    <row r="237" spans="1:12" ht="18.75" customHeight="1" thickBot="1">
      <c r="A237" s="66"/>
      <c r="B237" s="66"/>
      <c r="C237" s="55"/>
      <c r="D237" s="87"/>
      <c r="E237" s="55"/>
      <c r="F237" s="55"/>
      <c r="G237" s="55"/>
      <c r="H237" s="55"/>
      <c r="I237" s="55"/>
      <c r="J237" s="55"/>
      <c r="K237" s="69">
        <f>SUM(K232:K236)</f>
        <v>559400</v>
      </c>
      <c r="L237" s="64"/>
    </row>
    <row r="238" spans="1:12" ht="18.75" customHeight="1" thickBot="1">
      <c r="A238" s="66"/>
      <c r="B238" s="66"/>
      <c r="C238" s="55"/>
      <c r="D238" s="87"/>
      <c r="E238" s="55"/>
      <c r="F238" s="55"/>
      <c r="G238" s="55"/>
      <c r="H238" s="55"/>
      <c r="I238" s="578" t="s">
        <v>140</v>
      </c>
      <c r="J238" s="579"/>
      <c r="K238" s="69">
        <f>SUM(K237+K230)</f>
        <v>1065280</v>
      </c>
      <c r="L238" s="64"/>
    </row>
    <row r="239" spans="1:12" ht="18.75" customHeight="1">
      <c r="A239" s="66"/>
      <c r="B239" s="138" t="s">
        <v>89</v>
      </c>
      <c r="C239" s="58" t="s">
        <v>29</v>
      </c>
      <c r="D239" s="58" t="s">
        <v>3</v>
      </c>
      <c r="E239" s="58" t="s">
        <v>44</v>
      </c>
      <c r="F239" s="59" t="s">
        <v>26</v>
      </c>
      <c r="G239" s="58" t="s">
        <v>18</v>
      </c>
      <c r="H239" s="60"/>
      <c r="I239" s="58" t="s">
        <v>24</v>
      </c>
      <c r="J239" s="61"/>
      <c r="K239" s="62" t="s">
        <v>8</v>
      </c>
      <c r="L239" s="64"/>
    </row>
    <row r="240" spans="1:12" ht="18.75" customHeight="1">
      <c r="A240" s="66"/>
      <c r="B240" s="109">
        <v>7</v>
      </c>
      <c r="C240" s="13" t="s">
        <v>61</v>
      </c>
      <c r="D240" s="12">
        <v>43351</v>
      </c>
      <c r="E240" s="13" t="s">
        <v>69</v>
      </c>
      <c r="F240" s="13">
        <v>64800</v>
      </c>
      <c r="G240" s="13">
        <f>F240*1</f>
        <v>64800</v>
      </c>
      <c r="H240" s="206" t="s">
        <v>1</v>
      </c>
      <c r="I240" s="8">
        <v>1</v>
      </c>
      <c r="J240" s="13" t="s">
        <v>0</v>
      </c>
      <c r="K240" s="83">
        <f t="shared" ref="K240:K246" si="59">G240*I240</f>
        <v>64800</v>
      </c>
      <c r="L240" s="64"/>
    </row>
    <row r="241" spans="1:12" ht="18.75" customHeight="1">
      <c r="A241" s="66"/>
      <c r="B241" s="84" t="s">
        <v>65</v>
      </c>
      <c r="C241" s="13" t="s">
        <v>54</v>
      </c>
      <c r="D241" s="12">
        <v>43352</v>
      </c>
      <c r="E241" s="13" t="s">
        <v>53</v>
      </c>
      <c r="F241" s="13">
        <v>64800</v>
      </c>
      <c r="G241" s="13">
        <f t="shared" ref="G241:G246" si="60">F241*1</f>
        <v>64800</v>
      </c>
      <c r="H241" s="206" t="s">
        <v>1</v>
      </c>
      <c r="I241" s="8">
        <v>1</v>
      </c>
      <c r="J241" s="13" t="s">
        <v>0</v>
      </c>
      <c r="K241" s="83">
        <f t="shared" si="59"/>
        <v>64800</v>
      </c>
      <c r="L241" s="64"/>
    </row>
    <row r="242" spans="1:12" ht="18.75" customHeight="1">
      <c r="A242" s="66"/>
      <c r="B242" s="84" t="s">
        <v>65</v>
      </c>
      <c r="C242" s="13" t="s">
        <v>75</v>
      </c>
      <c r="D242" s="12">
        <v>43353</v>
      </c>
      <c r="E242" s="13" t="s">
        <v>53</v>
      </c>
      <c r="F242" s="13">
        <v>64800</v>
      </c>
      <c r="G242" s="13">
        <f t="shared" si="60"/>
        <v>64800</v>
      </c>
      <c r="H242" s="206" t="s">
        <v>1</v>
      </c>
      <c r="I242" s="8">
        <v>1</v>
      </c>
      <c r="J242" s="13" t="s">
        <v>0</v>
      </c>
      <c r="K242" s="83">
        <f t="shared" si="59"/>
        <v>64800</v>
      </c>
      <c r="L242" s="64"/>
    </row>
    <row r="243" spans="1:12" ht="18.75" customHeight="1">
      <c r="A243" s="66"/>
      <c r="B243" s="22"/>
      <c r="C243" s="13" t="s">
        <v>54</v>
      </c>
      <c r="D243" s="12">
        <v>43354</v>
      </c>
      <c r="E243" s="13" t="s">
        <v>53</v>
      </c>
      <c r="F243" s="13">
        <v>64800</v>
      </c>
      <c r="G243" s="13">
        <f t="shared" si="60"/>
        <v>64800</v>
      </c>
      <c r="H243" s="206" t="s">
        <v>1</v>
      </c>
      <c r="I243" s="8">
        <v>1</v>
      </c>
      <c r="J243" s="13" t="s">
        <v>0</v>
      </c>
      <c r="K243" s="83">
        <f t="shared" si="59"/>
        <v>64800</v>
      </c>
      <c r="L243" s="64"/>
    </row>
    <row r="244" spans="1:12" ht="18.75" customHeight="1">
      <c r="A244" s="66"/>
      <c r="B244" s="22"/>
      <c r="C244" s="28" t="s">
        <v>68</v>
      </c>
      <c r="D244" s="12">
        <v>43355</v>
      </c>
      <c r="E244" s="13" t="s">
        <v>70</v>
      </c>
      <c r="F244" s="13">
        <v>63880</v>
      </c>
      <c r="G244" s="13">
        <f t="shared" si="60"/>
        <v>63880</v>
      </c>
      <c r="H244" s="206" t="s">
        <v>1</v>
      </c>
      <c r="I244" s="8">
        <v>1</v>
      </c>
      <c r="J244" s="13" t="s">
        <v>0</v>
      </c>
      <c r="K244" s="83">
        <f t="shared" si="59"/>
        <v>63880</v>
      </c>
      <c r="L244" s="64"/>
    </row>
    <row r="245" spans="1:12" ht="18.75" customHeight="1">
      <c r="A245" s="66"/>
      <c r="B245" s="22"/>
      <c r="C245" s="13" t="s">
        <v>55</v>
      </c>
      <c r="D245" s="12" t="s">
        <v>72</v>
      </c>
      <c r="E245" s="13" t="s">
        <v>53</v>
      </c>
      <c r="F245" s="13">
        <v>3000</v>
      </c>
      <c r="G245" s="13">
        <f t="shared" si="60"/>
        <v>3000</v>
      </c>
      <c r="H245" s="206" t="s">
        <v>1</v>
      </c>
      <c r="I245" s="8">
        <v>5</v>
      </c>
      <c r="J245" s="13" t="s">
        <v>0</v>
      </c>
      <c r="K245" s="83">
        <f t="shared" si="59"/>
        <v>15000</v>
      </c>
      <c r="L245" s="64"/>
    </row>
    <row r="246" spans="1:12" ht="18.75" customHeight="1" thickBot="1">
      <c r="A246" s="66"/>
      <c r="B246" s="22"/>
      <c r="C246" s="264" t="s">
        <v>251</v>
      </c>
      <c r="D246" s="65" t="s">
        <v>74</v>
      </c>
      <c r="E246" s="11" t="s">
        <v>98</v>
      </c>
      <c r="F246" s="11">
        <v>12000</v>
      </c>
      <c r="G246" s="11">
        <f t="shared" si="60"/>
        <v>12000</v>
      </c>
      <c r="H246" s="196" t="s">
        <v>1</v>
      </c>
      <c r="I246" s="7">
        <v>4</v>
      </c>
      <c r="J246" s="11" t="s">
        <v>0</v>
      </c>
      <c r="K246" s="85">
        <f t="shared" si="59"/>
        <v>48000</v>
      </c>
      <c r="L246" s="64"/>
    </row>
    <row r="247" spans="1:12" ht="18.75" customHeight="1" thickBot="1">
      <c r="A247" s="66"/>
      <c r="B247" s="66"/>
      <c r="C247" s="193" t="s">
        <v>59</v>
      </c>
      <c r="D247" s="106" t="s">
        <v>60</v>
      </c>
      <c r="E247" s="107"/>
      <c r="F247" s="107"/>
      <c r="G247" s="107"/>
      <c r="H247" s="107"/>
      <c r="I247" s="107"/>
      <c r="J247" s="68"/>
      <c r="K247" s="69">
        <f>SUM(K240:K246)</f>
        <v>386080</v>
      </c>
      <c r="L247" s="64"/>
    </row>
    <row r="248" spans="1:12" ht="18.75" customHeight="1">
      <c r="A248" s="66"/>
      <c r="B248" s="70" t="s">
        <v>2</v>
      </c>
      <c r="C248" s="8" t="s">
        <v>90</v>
      </c>
      <c r="D248" s="8" t="s">
        <v>3</v>
      </c>
      <c r="E248" s="8" t="s">
        <v>6</v>
      </c>
      <c r="F248" s="195" t="s">
        <v>7</v>
      </c>
      <c r="G248" s="8" t="s">
        <v>18</v>
      </c>
      <c r="H248" s="9"/>
      <c r="I248" s="8" t="s">
        <v>17</v>
      </c>
      <c r="J248" s="10"/>
      <c r="K248" s="142">
        <f>SUM(K249:K252)</f>
        <v>0</v>
      </c>
      <c r="L248" s="64"/>
    </row>
    <row r="249" spans="1:12" ht="18.75" customHeight="1">
      <c r="A249" s="66"/>
      <c r="B249" s="127"/>
      <c r="C249" s="13" t="s">
        <v>94</v>
      </c>
      <c r="D249" s="12">
        <v>43351</v>
      </c>
      <c r="E249" s="132"/>
      <c r="F249" s="13">
        <f>E249</f>
        <v>0</v>
      </c>
      <c r="G249" s="13">
        <f>F249</f>
        <v>0</v>
      </c>
      <c r="H249" s="13" t="s">
        <v>1</v>
      </c>
      <c r="I249" s="13">
        <v>1</v>
      </c>
      <c r="J249" s="13" t="s">
        <v>0</v>
      </c>
      <c r="K249" s="39">
        <f t="shared" ref="K249:K252" si="61">G249*I249</f>
        <v>0</v>
      </c>
      <c r="L249" s="64"/>
    </row>
    <row r="250" spans="1:12" ht="18.75" customHeight="1">
      <c r="A250" s="66"/>
      <c r="B250" s="66"/>
      <c r="C250" s="13" t="s">
        <v>94</v>
      </c>
      <c r="D250" s="12">
        <v>43352</v>
      </c>
      <c r="E250" s="132"/>
      <c r="F250" s="13">
        <f t="shared" ref="F250:F252" si="62">E250</f>
        <v>0</v>
      </c>
      <c r="G250" s="13">
        <f t="shared" ref="G250:G252" si="63">F250</f>
        <v>0</v>
      </c>
      <c r="H250" s="13" t="s">
        <v>1</v>
      </c>
      <c r="I250" s="13">
        <v>1</v>
      </c>
      <c r="J250" s="13" t="s">
        <v>0</v>
      </c>
      <c r="K250" s="39">
        <f t="shared" si="61"/>
        <v>0</v>
      </c>
      <c r="L250" s="64"/>
    </row>
    <row r="251" spans="1:12" ht="18.75" customHeight="1">
      <c r="A251" s="66"/>
      <c r="B251" s="66"/>
      <c r="C251" s="13" t="s">
        <v>94</v>
      </c>
      <c r="D251" s="12">
        <v>43353</v>
      </c>
      <c r="E251" s="132"/>
      <c r="F251" s="13">
        <f t="shared" si="62"/>
        <v>0</v>
      </c>
      <c r="G251" s="13">
        <f t="shared" si="63"/>
        <v>0</v>
      </c>
      <c r="H251" s="13" t="s">
        <v>1</v>
      </c>
      <c r="I251" s="13">
        <v>1</v>
      </c>
      <c r="J251" s="13" t="s">
        <v>0</v>
      </c>
      <c r="K251" s="39">
        <f t="shared" si="61"/>
        <v>0</v>
      </c>
      <c r="L251" s="64"/>
    </row>
    <row r="252" spans="1:12" ht="18.75" customHeight="1" thickBot="1">
      <c r="A252" s="66"/>
      <c r="B252" s="66"/>
      <c r="C252" s="13" t="s">
        <v>94</v>
      </c>
      <c r="D252" s="12">
        <v>43354</v>
      </c>
      <c r="E252" s="132"/>
      <c r="F252" s="13">
        <f t="shared" si="62"/>
        <v>0</v>
      </c>
      <c r="G252" s="13">
        <f t="shared" si="63"/>
        <v>0</v>
      </c>
      <c r="H252" s="13" t="s">
        <v>1</v>
      </c>
      <c r="I252" s="13">
        <v>1</v>
      </c>
      <c r="J252" s="13" t="s">
        <v>0</v>
      </c>
      <c r="K252" s="39">
        <f t="shared" si="61"/>
        <v>0</v>
      </c>
      <c r="L252" s="64"/>
    </row>
    <row r="253" spans="1:12" ht="18.75" customHeight="1" thickBot="1">
      <c r="A253" s="66"/>
      <c r="B253" s="66"/>
      <c r="C253" s="16"/>
      <c r="D253" s="76"/>
      <c r="E253" s="55"/>
      <c r="F253" s="55"/>
      <c r="G253" s="55"/>
      <c r="H253" s="55"/>
      <c r="I253" s="55"/>
      <c r="J253" s="55"/>
      <c r="K253" s="69">
        <f>SUM(K249:K252)</f>
        <v>0</v>
      </c>
      <c r="L253" s="64"/>
    </row>
    <row r="254" spans="1:12" ht="18.75" customHeight="1" thickBot="1">
      <c r="A254" s="66"/>
      <c r="B254" s="77"/>
      <c r="C254" s="53"/>
      <c r="D254" s="79"/>
      <c r="E254" s="80"/>
      <c r="F254" s="80"/>
      <c r="G254" s="80"/>
      <c r="H254" s="80"/>
      <c r="I254" s="576" t="s">
        <v>131</v>
      </c>
      <c r="J254" s="577"/>
      <c r="K254" s="93">
        <f>SUM(K247+K253)</f>
        <v>386080</v>
      </c>
      <c r="L254" s="64"/>
    </row>
    <row r="255" spans="1:12" ht="18.75" customHeight="1">
      <c r="A255" s="66"/>
      <c r="B255" s="138" t="s">
        <v>89</v>
      </c>
      <c r="C255" s="58" t="s">
        <v>29</v>
      </c>
      <c r="D255" s="58" t="s">
        <v>3</v>
      </c>
      <c r="E255" s="58" t="s">
        <v>44</v>
      </c>
      <c r="F255" s="59" t="s">
        <v>26</v>
      </c>
      <c r="G255" s="58" t="s">
        <v>18</v>
      </c>
      <c r="H255" s="60"/>
      <c r="I255" s="58" t="s">
        <v>24</v>
      </c>
      <c r="J255" s="61"/>
      <c r="K255" s="62" t="s">
        <v>8</v>
      </c>
      <c r="L255" s="64"/>
    </row>
    <row r="256" spans="1:12" ht="18.75" customHeight="1">
      <c r="A256" s="66"/>
      <c r="B256" s="109">
        <v>8</v>
      </c>
      <c r="C256" s="13" t="s">
        <v>61</v>
      </c>
      <c r="D256" s="12">
        <v>43351</v>
      </c>
      <c r="E256" s="13" t="s">
        <v>69</v>
      </c>
      <c r="F256" s="13">
        <v>64800</v>
      </c>
      <c r="G256" s="13">
        <f>F256*1</f>
        <v>64800</v>
      </c>
      <c r="H256" s="206" t="s">
        <v>1</v>
      </c>
      <c r="I256" s="8">
        <v>1</v>
      </c>
      <c r="J256" s="13" t="s">
        <v>0</v>
      </c>
      <c r="K256" s="83">
        <f t="shared" ref="K256:K262" si="64">G256*I256</f>
        <v>64800</v>
      </c>
      <c r="L256" s="64"/>
    </row>
    <row r="257" spans="1:12" ht="18.75" customHeight="1">
      <c r="A257" s="66"/>
      <c r="B257" s="84" t="s">
        <v>65</v>
      </c>
      <c r="C257" s="13" t="s">
        <v>54</v>
      </c>
      <c r="D257" s="12">
        <v>43352</v>
      </c>
      <c r="E257" s="13" t="s">
        <v>53</v>
      </c>
      <c r="F257" s="13">
        <v>64800</v>
      </c>
      <c r="G257" s="13">
        <f t="shared" ref="G257:G262" si="65">F257*1</f>
        <v>64800</v>
      </c>
      <c r="H257" s="206" t="s">
        <v>1</v>
      </c>
      <c r="I257" s="8">
        <v>1</v>
      </c>
      <c r="J257" s="13" t="s">
        <v>0</v>
      </c>
      <c r="K257" s="83">
        <f t="shared" si="64"/>
        <v>64800</v>
      </c>
      <c r="L257" s="64"/>
    </row>
    <row r="258" spans="1:12" ht="18.75" customHeight="1">
      <c r="A258" s="66"/>
      <c r="B258" s="84" t="s">
        <v>65</v>
      </c>
      <c r="C258" s="13" t="s">
        <v>75</v>
      </c>
      <c r="D258" s="12">
        <v>43353</v>
      </c>
      <c r="E258" s="13" t="s">
        <v>53</v>
      </c>
      <c r="F258" s="13">
        <v>64800</v>
      </c>
      <c r="G258" s="13">
        <f t="shared" si="65"/>
        <v>64800</v>
      </c>
      <c r="H258" s="206" t="s">
        <v>1</v>
      </c>
      <c r="I258" s="8">
        <v>1</v>
      </c>
      <c r="J258" s="13" t="s">
        <v>0</v>
      </c>
      <c r="K258" s="83">
        <f t="shared" si="64"/>
        <v>64800</v>
      </c>
      <c r="L258" s="64"/>
    </row>
    <row r="259" spans="1:12" ht="18.75" customHeight="1">
      <c r="A259" s="66"/>
      <c r="B259" s="22"/>
      <c r="C259" s="13" t="s">
        <v>54</v>
      </c>
      <c r="D259" s="12">
        <v>43354</v>
      </c>
      <c r="E259" s="13" t="s">
        <v>53</v>
      </c>
      <c r="F259" s="13">
        <v>64800</v>
      </c>
      <c r="G259" s="13">
        <f t="shared" si="65"/>
        <v>64800</v>
      </c>
      <c r="H259" s="206" t="s">
        <v>1</v>
      </c>
      <c r="I259" s="8">
        <v>1</v>
      </c>
      <c r="J259" s="13" t="s">
        <v>0</v>
      </c>
      <c r="K259" s="83">
        <f t="shared" si="64"/>
        <v>64800</v>
      </c>
      <c r="L259" s="64"/>
    </row>
    <row r="260" spans="1:12" ht="20.25" customHeight="1">
      <c r="A260" s="66"/>
      <c r="B260" s="22"/>
      <c r="C260" s="28" t="s">
        <v>68</v>
      </c>
      <c r="D260" s="12">
        <v>43355</v>
      </c>
      <c r="E260" s="13" t="s">
        <v>70</v>
      </c>
      <c r="F260" s="13">
        <v>63880</v>
      </c>
      <c r="G260" s="13">
        <f t="shared" si="65"/>
        <v>63880</v>
      </c>
      <c r="H260" s="206" t="s">
        <v>1</v>
      </c>
      <c r="I260" s="8">
        <v>1</v>
      </c>
      <c r="J260" s="13" t="s">
        <v>0</v>
      </c>
      <c r="K260" s="83">
        <f t="shared" si="64"/>
        <v>63880</v>
      </c>
      <c r="L260" s="64"/>
    </row>
    <row r="261" spans="1:12" ht="18.75" customHeight="1">
      <c r="A261" s="66"/>
      <c r="B261" s="22"/>
      <c r="C261" s="13" t="s">
        <v>55</v>
      </c>
      <c r="D261" s="12" t="s">
        <v>72</v>
      </c>
      <c r="E261" s="13" t="s">
        <v>53</v>
      </c>
      <c r="F261" s="13">
        <v>3000</v>
      </c>
      <c r="G261" s="13">
        <f t="shared" si="65"/>
        <v>3000</v>
      </c>
      <c r="H261" s="206" t="s">
        <v>1</v>
      </c>
      <c r="I261" s="8">
        <v>5</v>
      </c>
      <c r="J261" s="13" t="s">
        <v>0</v>
      </c>
      <c r="K261" s="83">
        <f t="shared" si="64"/>
        <v>15000</v>
      </c>
      <c r="L261" s="64"/>
    </row>
    <row r="262" spans="1:12" ht="18.75" customHeight="1" thickBot="1">
      <c r="A262" s="66"/>
      <c r="B262" s="22"/>
      <c r="C262" s="264" t="s">
        <v>251</v>
      </c>
      <c r="D262" s="65" t="s">
        <v>74</v>
      </c>
      <c r="E262" s="11" t="s">
        <v>98</v>
      </c>
      <c r="F262" s="11">
        <v>12000</v>
      </c>
      <c r="G262" s="11">
        <f t="shared" si="65"/>
        <v>12000</v>
      </c>
      <c r="H262" s="196" t="s">
        <v>1</v>
      </c>
      <c r="I262" s="7">
        <v>4</v>
      </c>
      <c r="J262" s="11" t="s">
        <v>0</v>
      </c>
      <c r="K262" s="85">
        <f t="shared" si="64"/>
        <v>48000</v>
      </c>
      <c r="L262" s="64"/>
    </row>
    <row r="263" spans="1:12" ht="18.75" customHeight="1" thickBot="1">
      <c r="A263" s="66"/>
      <c r="B263" s="66"/>
      <c r="C263" s="193" t="s">
        <v>59</v>
      </c>
      <c r="D263" s="106" t="s">
        <v>60</v>
      </c>
      <c r="E263" s="107"/>
      <c r="F263" s="107"/>
      <c r="G263" s="107"/>
      <c r="H263" s="107"/>
      <c r="I263" s="107"/>
      <c r="J263" s="68"/>
      <c r="K263" s="69">
        <f>SUM(K256:K262)</f>
        <v>386080</v>
      </c>
      <c r="L263" s="64"/>
    </row>
    <row r="264" spans="1:12" ht="18.75" customHeight="1">
      <c r="A264" s="66"/>
      <c r="B264" s="70" t="s">
        <v>2</v>
      </c>
      <c r="C264" s="8" t="s">
        <v>90</v>
      </c>
      <c r="D264" s="8" t="s">
        <v>3</v>
      </c>
      <c r="E264" s="8" t="s">
        <v>6</v>
      </c>
      <c r="F264" s="195" t="s">
        <v>7</v>
      </c>
      <c r="G264" s="8" t="s">
        <v>18</v>
      </c>
      <c r="H264" s="9"/>
      <c r="I264" s="8" t="s">
        <v>17</v>
      </c>
      <c r="J264" s="10"/>
      <c r="K264" s="142">
        <f>SUM(K265:K268)</f>
        <v>0</v>
      </c>
      <c r="L264" s="64"/>
    </row>
    <row r="265" spans="1:12" ht="18.75" customHeight="1">
      <c r="A265" s="66"/>
      <c r="B265" s="127"/>
      <c r="C265" s="13" t="s">
        <v>94</v>
      </c>
      <c r="D265" s="12">
        <v>43351</v>
      </c>
      <c r="E265" s="132"/>
      <c r="F265" s="13">
        <f>E265</f>
        <v>0</v>
      </c>
      <c r="G265" s="13">
        <f>F265</f>
        <v>0</v>
      </c>
      <c r="H265" s="13" t="s">
        <v>1</v>
      </c>
      <c r="I265" s="13">
        <v>1</v>
      </c>
      <c r="J265" s="13" t="s">
        <v>0</v>
      </c>
      <c r="K265" s="39">
        <f t="shared" ref="K265:K268" si="66">G265*I265</f>
        <v>0</v>
      </c>
      <c r="L265" s="64"/>
    </row>
    <row r="266" spans="1:12" ht="18.75" customHeight="1">
      <c r="A266" s="66"/>
      <c r="B266" s="66"/>
      <c r="C266" s="13" t="s">
        <v>94</v>
      </c>
      <c r="D266" s="12">
        <v>43352</v>
      </c>
      <c r="E266" s="132"/>
      <c r="F266" s="13">
        <f t="shared" ref="F266:F268" si="67">E266</f>
        <v>0</v>
      </c>
      <c r="G266" s="13">
        <f t="shared" ref="G266:G268" si="68">F266</f>
        <v>0</v>
      </c>
      <c r="H266" s="13" t="s">
        <v>1</v>
      </c>
      <c r="I266" s="13">
        <v>1</v>
      </c>
      <c r="J266" s="13" t="s">
        <v>0</v>
      </c>
      <c r="K266" s="39">
        <f t="shared" si="66"/>
        <v>0</v>
      </c>
      <c r="L266" s="64"/>
    </row>
    <row r="267" spans="1:12" ht="18.75" customHeight="1">
      <c r="A267" s="66"/>
      <c r="B267" s="66"/>
      <c r="C267" s="13" t="s">
        <v>94</v>
      </c>
      <c r="D267" s="12">
        <v>43353</v>
      </c>
      <c r="E267" s="132"/>
      <c r="F267" s="13">
        <f t="shared" si="67"/>
        <v>0</v>
      </c>
      <c r="G267" s="13">
        <f t="shared" si="68"/>
        <v>0</v>
      </c>
      <c r="H267" s="13" t="s">
        <v>1</v>
      </c>
      <c r="I267" s="13">
        <v>1</v>
      </c>
      <c r="J267" s="13" t="s">
        <v>0</v>
      </c>
      <c r="K267" s="39">
        <f t="shared" si="66"/>
        <v>0</v>
      </c>
      <c r="L267" s="64"/>
    </row>
    <row r="268" spans="1:12" ht="18.75" customHeight="1" thickBot="1">
      <c r="A268" s="66"/>
      <c r="B268" s="66"/>
      <c r="C268" s="13" t="s">
        <v>94</v>
      </c>
      <c r="D268" s="12">
        <v>43354</v>
      </c>
      <c r="E268" s="132"/>
      <c r="F268" s="13">
        <f t="shared" si="67"/>
        <v>0</v>
      </c>
      <c r="G268" s="13">
        <f t="shared" si="68"/>
        <v>0</v>
      </c>
      <c r="H268" s="13" t="s">
        <v>1</v>
      </c>
      <c r="I268" s="13">
        <v>1</v>
      </c>
      <c r="J268" s="13" t="s">
        <v>0</v>
      </c>
      <c r="K268" s="39">
        <f t="shared" si="66"/>
        <v>0</v>
      </c>
      <c r="L268" s="64"/>
    </row>
    <row r="269" spans="1:12" ht="18.75" customHeight="1" thickBot="1">
      <c r="A269" s="66"/>
      <c r="B269" s="66"/>
      <c r="C269" s="16"/>
      <c r="D269" s="76"/>
      <c r="E269" s="55"/>
      <c r="F269" s="55"/>
      <c r="G269" s="55"/>
      <c r="H269" s="55"/>
      <c r="I269" s="55"/>
      <c r="J269" s="55"/>
      <c r="K269" s="69">
        <f>SUM(K265:K268)</f>
        <v>0</v>
      </c>
      <c r="L269" s="64"/>
    </row>
    <row r="270" spans="1:12" ht="18.75" customHeight="1" thickBot="1">
      <c r="A270" s="66"/>
      <c r="B270" s="77"/>
      <c r="C270" s="53"/>
      <c r="D270" s="79"/>
      <c r="E270" s="80"/>
      <c r="F270" s="80"/>
      <c r="G270" s="80"/>
      <c r="H270" s="80"/>
      <c r="I270" s="576" t="s">
        <v>132</v>
      </c>
      <c r="J270" s="577"/>
      <c r="K270" s="93">
        <f>SUM(K263+K269)</f>
        <v>386080</v>
      </c>
      <c r="L270" s="64"/>
    </row>
    <row r="271" spans="1:12" ht="18.75" customHeight="1">
      <c r="A271" s="66"/>
      <c r="B271" s="138" t="s">
        <v>89</v>
      </c>
      <c r="C271" s="58" t="s">
        <v>29</v>
      </c>
      <c r="D271" s="58" t="s">
        <v>3</v>
      </c>
      <c r="E271" s="58" t="s">
        <v>44</v>
      </c>
      <c r="F271" s="59" t="s">
        <v>26</v>
      </c>
      <c r="G271" s="58" t="s">
        <v>18</v>
      </c>
      <c r="H271" s="60"/>
      <c r="I271" s="58" t="s">
        <v>24</v>
      </c>
      <c r="J271" s="61"/>
      <c r="K271" s="62" t="s">
        <v>8</v>
      </c>
      <c r="L271" s="64"/>
    </row>
    <row r="272" spans="1:12" ht="18.75" customHeight="1">
      <c r="A272" s="66"/>
      <c r="B272" s="109">
        <v>9</v>
      </c>
      <c r="C272" s="13" t="s">
        <v>61</v>
      </c>
      <c r="D272" s="12">
        <v>43351</v>
      </c>
      <c r="E272" s="13" t="s">
        <v>69</v>
      </c>
      <c r="F272" s="13">
        <v>64800</v>
      </c>
      <c r="G272" s="13">
        <f>F272*1</f>
        <v>64800</v>
      </c>
      <c r="H272" s="206" t="s">
        <v>1</v>
      </c>
      <c r="I272" s="8">
        <v>1</v>
      </c>
      <c r="J272" s="13" t="s">
        <v>0</v>
      </c>
      <c r="K272" s="83">
        <f t="shared" ref="K272:K278" si="69">G272*I272</f>
        <v>64800</v>
      </c>
      <c r="L272" s="64"/>
    </row>
    <row r="273" spans="1:12" ht="18.75" customHeight="1">
      <c r="A273" s="66"/>
      <c r="B273" s="84" t="s">
        <v>65</v>
      </c>
      <c r="C273" s="13" t="s">
        <v>54</v>
      </c>
      <c r="D273" s="12">
        <v>43352</v>
      </c>
      <c r="E273" s="13" t="s">
        <v>53</v>
      </c>
      <c r="F273" s="13">
        <v>64800</v>
      </c>
      <c r="G273" s="13">
        <f t="shared" ref="G273:G278" si="70">F273*1</f>
        <v>64800</v>
      </c>
      <c r="H273" s="206" t="s">
        <v>1</v>
      </c>
      <c r="I273" s="8">
        <v>1</v>
      </c>
      <c r="J273" s="13" t="s">
        <v>0</v>
      </c>
      <c r="K273" s="83">
        <f t="shared" si="69"/>
        <v>64800</v>
      </c>
      <c r="L273" s="64"/>
    </row>
    <row r="274" spans="1:12" ht="18.75" customHeight="1">
      <c r="A274" s="66"/>
      <c r="B274" s="84" t="s">
        <v>65</v>
      </c>
      <c r="C274" s="13" t="s">
        <v>75</v>
      </c>
      <c r="D274" s="12">
        <v>43353</v>
      </c>
      <c r="E274" s="13" t="s">
        <v>53</v>
      </c>
      <c r="F274" s="13">
        <v>64800</v>
      </c>
      <c r="G274" s="13">
        <f t="shared" si="70"/>
        <v>64800</v>
      </c>
      <c r="H274" s="206" t="s">
        <v>1</v>
      </c>
      <c r="I274" s="8">
        <v>1</v>
      </c>
      <c r="J274" s="13" t="s">
        <v>0</v>
      </c>
      <c r="K274" s="83">
        <f t="shared" si="69"/>
        <v>64800</v>
      </c>
      <c r="L274" s="64"/>
    </row>
    <row r="275" spans="1:12" ht="18.75" customHeight="1">
      <c r="A275" s="66"/>
      <c r="B275" s="22"/>
      <c r="C275" s="13" t="s">
        <v>54</v>
      </c>
      <c r="D275" s="12">
        <v>43354</v>
      </c>
      <c r="E275" s="13" t="s">
        <v>53</v>
      </c>
      <c r="F275" s="13">
        <v>64800</v>
      </c>
      <c r="G275" s="13">
        <f t="shared" si="70"/>
        <v>64800</v>
      </c>
      <c r="H275" s="206" t="s">
        <v>1</v>
      </c>
      <c r="I275" s="8">
        <v>1</v>
      </c>
      <c r="J275" s="13" t="s">
        <v>0</v>
      </c>
      <c r="K275" s="83">
        <f t="shared" si="69"/>
        <v>64800</v>
      </c>
      <c r="L275" s="64"/>
    </row>
    <row r="276" spans="1:12" ht="18.75" customHeight="1">
      <c r="A276" s="66"/>
      <c r="B276" s="22"/>
      <c r="C276" s="28" t="s">
        <v>68</v>
      </c>
      <c r="D276" s="12">
        <v>43355</v>
      </c>
      <c r="E276" s="13" t="s">
        <v>70</v>
      </c>
      <c r="F276" s="13">
        <v>63880</v>
      </c>
      <c r="G276" s="13">
        <f t="shared" si="70"/>
        <v>63880</v>
      </c>
      <c r="H276" s="206" t="s">
        <v>1</v>
      </c>
      <c r="I276" s="8">
        <v>1</v>
      </c>
      <c r="J276" s="13" t="s">
        <v>0</v>
      </c>
      <c r="K276" s="83">
        <f t="shared" si="69"/>
        <v>63880</v>
      </c>
      <c r="L276" s="64"/>
    </row>
    <row r="277" spans="1:12" ht="18.75" customHeight="1">
      <c r="A277" s="66"/>
      <c r="B277" s="22"/>
      <c r="C277" s="13" t="s">
        <v>55</v>
      </c>
      <c r="D277" s="12" t="s">
        <v>72</v>
      </c>
      <c r="E277" s="13" t="s">
        <v>53</v>
      </c>
      <c r="F277" s="13">
        <v>3000</v>
      </c>
      <c r="G277" s="13">
        <f t="shared" si="70"/>
        <v>3000</v>
      </c>
      <c r="H277" s="206" t="s">
        <v>1</v>
      </c>
      <c r="I277" s="8">
        <v>5</v>
      </c>
      <c r="J277" s="13" t="s">
        <v>0</v>
      </c>
      <c r="K277" s="83">
        <f t="shared" si="69"/>
        <v>15000</v>
      </c>
      <c r="L277" s="64"/>
    </row>
    <row r="278" spans="1:12" ht="18.75" customHeight="1" thickBot="1">
      <c r="A278" s="66"/>
      <c r="B278" s="22"/>
      <c r="C278" s="264" t="s">
        <v>251</v>
      </c>
      <c r="D278" s="65" t="s">
        <v>74</v>
      </c>
      <c r="E278" s="11" t="s">
        <v>98</v>
      </c>
      <c r="F278" s="11">
        <v>12000</v>
      </c>
      <c r="G278" s="11">
        <f t="shared" si="70"/>
        <v>12000</v>
      </c>
      <c r="H278" s="196" t="s">
        <v>1</v>
      </c>
      <c r="I278" s="7">
        <v>4</v>
      </c>
      <c r="J278" s="11" t="s">
        <v>0</v>
      </c>
      <c r="K278" s="85">
        <f t="shared" si="69"/>
        <v>48000</v>
      </c>
      <c r="L278" s="64"/>
    </row>
    <row r="279" spans="1:12" ht="18.75" customHeight="1" thickBot="1">
      <c r="A279" s="66"/>
      <c r="B279" s="66"/>
      <c r="C279" s="193" t="s">
        <v>59</v>
      </c>
      <c r="D279" s="106" t="s">
        <v>60</v>
      </c>
      <c r="E279" s="107"/>
      <c r="F279" s="107"/>
      <c r="G279" s="107"/>
      <c r="H279" s="107"/>
      <c r="I279" s="107"/>
      <c r="J279" s="68"/>
      <c r="K279" s="69">
        <f>SUM(K272:K278)</f>
        <v>386080</v>
      </c>
      <c r="L279" s="64"/>
    </row>
    <row r="280" spans="1:12" ht="18.75" customHeight="1">
      <c r="A280" s="66"/>
      <c r="B280" s="70" t="s">
        <v>2</v>
      </c>
      <c r="C280" s="8" t="s">
        <v>90</v>
      </c>
      <c r="D280" s="8" t="s">
        <v>3</v>
      </c>
      <c r="E280" s="8" t="s">
        <v>6</v>
      </c>
      <c r="F280" s="195" t="s">
        <v>7</v>
      </c>
      <c r="G280" s="8" t="s">
        <v>18</v>
      </c>
      <c r="H280" s="9"/>
      <c r="I280" s="8" t="s">
        <v>17</v>
      </c>
      <c r="J280" s="10"/>
      <c r="K280" s="142">
        <f>SUM(K281:K284)</f>
        <v>0</v>
      </c>
      <c r="L280" s="64"/>
    </row>
    <row r="281" spans="1:12" ht="18.75" customHeight="1">
      <c r="A281" s="66"/>
      <c r="B281" s="127"/>
      <c r="C281" s="13" t="s">
        <v>94</v>
      </c>
      <c r="D281" s="12">
        <v>43351</v>
      </c>
      <c r="E281" s="132"/>
      <c r="F281" s="13">
        <f>E281</f>
        <v>0</v>
      </c>
      <c r="G281" s="13">
        <f>F281</f>
        <v>0</v>
      </c>
      <c r="H281" s="13" t="s">
        <v>1</v>
      </c>
      <c r="I281" s="13">
        <v>1</v>
      </c>
      <c r="J281" s="13" t="s">
        <v>0</v>
      </c>
      <c r="K281" s="39">
        <f t="shared" ref="K281:K284" si="71">G281*I281</f>
        <v>0</v>
      </c>
      <c r="L281" s="64"/>
    </row>
    <row r="282" spans="1:12" ht="18.75" customHeight="1">
      <c r="A282" s="66"/>
      <c r="B282" s="66"/>
      <c r="C282" s="13" t="s">
        <v>94</v>
      </c>
      <c r="D282" s="12">
        <v>43352</v>
      </c>
      <c r="E282" s="132"/>
      <c r="F282" s="13">
        <f t="shared" ref="F282:F284" si="72">E282</f>
        <v>0</v>
      </c>
      <c r="G282" s="13">
        <f t="shared" ref="G282:G284" si="73">F282</f>
        <v>0</v>
      </c>
      <c r="H282" s="13" t="s">
        <v>1</v>
      </c>
      <c r="I282" s="13">
        <v>1</v>
      </c>
      <c r="J282" s="13" t="s">
        <v>0</v>
      </c>
      <c r="K282" s="39">
        <f t="shared" si="71"/>
        <v>0</v>
      </c>
      <c r="L282" s="64"/>
    </row>
    <row r="283" spans="1:12" ht="18.75" customHeight="1">
      <c r="A283" s="66"/>
      <c r="B283" s="66"/>
      <c r="C283" s="13" t="s">
        <v>94</v>
      </c>
      <c r="D283" s="12">
        <v>43353</v>
      </c>
      <c r="E283" s="132"/>
      <c r="F283" s="13">
        <f t="shared" si="72"/>
        <v>0</v>
      </c>
      <c r="G283" s="13">
        <f t="shared" si="73"/>
        <v>0</v>
      </c>
      <c r="H283" s="13" t="s">
        <v>1</v>
      </c>
      <c r="I283" s="13">
        <v>1</v>
      </c>
      <c r="J283" s="13" t="s">
        <v>0</v>
      </c>
      <c r="K283" s="39">
        <f t="shared" si="71"/>
        <v>0</v>
      </c>
      <c r="L283" s="64"/>
    </row>
    <row r="284" spans="1:12" ht="18.75" customHeight="1" thickBot="1">
      <c r="A284" s="66"/>
      <c r="B284" s="66"/>
      <c r="C284" s="13" t="s">
        <v>94</v>
      </c>
      <c r="D284" s="12">
        <v>43354</v>
      </c>
      <c r="E284" s="132"/>
      <c r="F284" s="13">
        <f t="shared" si="72"/>
        <v>0</v>
      </c>
      <c r="G284" s="13">
        <f t="shared" si="73"/>
        <v>0</v>
      </c>
      <c r="H284" s="13" t="s">
        <v>1</v>
      </c>
      <c r="I284" s="13">
        <v>1</v>
      </c>
      <c r="J284" s="13" t="s">
        <v>0</v>
      </c>
      <c r="K284" s="39">
        <f t="shared" si="71"/>
        <v>0</v>
      </c>
      <c r="L284" s="64"/>
    </row>
    <row r="285" spans="1:12" ht="18.75" customHeight="1" thickBot="1">
      <c r="A285" s="66"/>
      <c r="B285" s="66"/>
      <c r="C285" s="16"/>
      <c r="D285" s="76"/>
      <c r="E285" s="55"/>
      <c r="F285" s="55"/>
      <c r="G285" s="55"/>
      <c r="H285" s="55"/>
      <c r="I285" s="55"/>
      <c r="J285" s="55"/>
      <c r="K285" s="69">
        <f>SUM(K281:K284)</f>
        <v>0</v>
      </c>
      <c r="L285" s="64"/>
    </row>
    <row r="286" spans="1:12" ht="18.75" customHeight="1" thickBot="1">
      <c r="A286" s="66"/>
      <c r="B286" s="77"/>
      <c r="C286" s="53"/>
      <c r="D286" s="79"/>
      <c r="E286" s="80"/>
      <c r="F286" s="80"/>
      <c r="G286" s="80"/>
      <c r="H286" s="80"/>
      <c r="I286" s="576" t="s">
        <v>133</v>
      </c>
      <c r="J286" s="577"/>
      <c r="K286" s="93">
        <f>SUM(K279+K285)</f>
        <v>386080</v>
      </c>
      <c r="L286" s="64"/>
    </row>
    <row r="287" spans="1:12" ht="18.75" customHeight="1">
      <c r="A287" s="66"/>
      <c r="B287" s="138" t="s">
        <v>89</v>
      </c>
      <c r="C287" s="58" t="s">
        <v>29</v>
      </c>
      <c r="D287" s="58" t="s">
        <v>3</v>
      </c>
      <c r="E287" s="58" t="s">
        <v>44</v>
      </c>
      <c r="F287" s="59" t="s">
        <v>26</v>
      </c>
      <c r="G287" s="58" t="s">
        <v>18</v>
      </c>
      <c r="H287" s="60"/>
      <c r="I287" s="58" t="s">
        <v>24</v>
      </c>
      <c r="J287" s="61"/>
      <c r="K287" s="62" t="s">
        <v>8</v>
      </c>
      <c r="L287" s="64"/>
    </row>
    <row r="288" spans="1:12" ht="18.75" customHeight="1">
      <c r="A288" s="66"/>
      <c r="B288" s="109">
        <v>10</v>
      </c>
      <c r="C288" s="13" t="s">
        <v>61</v>
      </c>
      <c r="D288" s="12">
        <v>43351</v>
      </c>
      <c r="E288" s="13" t="s">
        <v>69</v>
      </c>
      <c r="F288" s="13">
        <v>64800</v>
      </c>
      <c r="G288" s="13">
        <f>F288*1</f>
        <v>64800</v>
      </c>
      <c r="H288" s="206" t="s">
        <v>1</v>
      </c>
      <c r="I288" s="8">
        <v>1</v>
      </c>
      <c r="J288" s="13" t="s">
        <v>0</v>
      </c>
      <c r="K288" s="83">
        <f t="shared" ref="K288:K294" si="74">G288*I288</f>
        <v>64800</v>
      </c>
      <c r="L288" s="64"/>
    </row>
    <row r="289" spans="1:12" ht="18.75" customHeight="1">
      <c r="A289" s="66"/>
      <c r="B289" s="268" t="s">
        <v>254</v>
      </c>
      <c r="C289" s="13" t="s">
        <v>54</v>
      </c>
      <c r="D289" s="12">
        <v>43352</v>
      </c>
      <c r="E289" s="13" t="s">
        <v>53</v>
      </c>
      <c r="F289" s="13">
        <v>64800</v>
      </c>
      <c r="G289" s="13">
        <f t="shared" ref="G289:G294" si="75">F289*1</f>
        <v>64800</v>
      </c>
      <c r="H289" s="206" t="s">
        <v>1</v>
      </c>
      <c r="I289" s="8">
        <v>1</v>
      </c>
      <c r="J289" s="13" t="s">
        <v>0</v>
      </c>
      <c r="K289" s="83">
        <f t="shared" si="74"/>
        <v>64800</v>
      </c>
      <c r="L289" s="64"/>
    </row>
    <row r="290" spans="1:12" ht="18.75" customHeight="1">
      <c r="A290" s="66"/>
      <c r="B290" s="22"/>
      <c r="C290" s="13" t="s">
        <v>75</v>
      </c>
      <c r="D290" s="12">
        <v>43353</v>
      </c>
      <c r="E290" s="13" t="s">
        <v>53</v>
      </c>
      <c r="F290" s="13">
        <v>64800</v>
      </c>
      <c r="G290" s="13">
        <f t="shared" si="75"/>
        <v>64800</v>
      </c>
      <c r="H290" s="206" t="s">
        <v>1</v>
      </c>
      <c r="I290" s="8">
        <v>1</v>
      </c>
      <c r="J290" s="13" t="s">
        <v>0</v>
      </c>
      <c r="K290" s="83">
        <f t="shared" si="74"/>
        <v>64800</v>
      </c>
      <c r="L290" s="64"/>
    </row>
    <row r="291" spans="1:12" ht="18.75" customHeight="1">
      <c r="A291" s="66"/>
      <c r="B291" s="22"/>
      <c r="C291" s="13" t="s">
        <v>54</v>
      </c>
      <c r="D291" s="12">
        <v>43354</v>
      </c>
      <c r="E291" s="13" t="s">
        <v>53</v>
      </c>
      <c r="F291" s="13">
        <v>64800</v>
      </c>
      <c r="G291" s="13">
        <f t="shared" si="75"/>
        <v>64800</v>
      </c>
      <c r="H291" s="206" t="s">
        <v>1</v>
      </c>
      <c r="I291" s="8">
        <v>1</v>
      </c>
      <c r="J291" s="13" t="s">
        <v>0</v>
      </c>
      <c r="K291" s="83">
        <f t="shared" si="74"/>
        <v>64800</v>
      </c>
      <c r="L291" s="64"/>
    </row>
    <row r="292" spans="1:12" ht="18.75" customHeight="1">
      <c r="A292" s="66"/>
      <c r="B292" s="22"/>
      <c r="C292" s="28" t="s">
        <v>68</v>
      </c>
      <c r="D292" s="12">
        <v>43355</v>
      </c>
      <c r="E292" s="13" t="s">
        <v>70</v>
      </c>
      <c r="F292" s="13">
        <v>63880</v>
      </c>
      <c r="G292" s="13">
        <f t="shared" si="75"/>
        <v>63880</v>
      </c>
      <c r="H292" s="206" t="s">
        <v>1</v>
      </c>
      <c r="I292" s="8">
        <v>1</v>
      </c>
      <c r="J292" s="13" t="s">
        <v>0</v>
      </c>
      <c r="K292" s="83">
        <f t="shared" si="74"/>
        <v>63880</v>
      </c>
      <c r="L292" s="64"/>
    </row>
    <row r="293" spans="1:12" ht="18.75" customHeight="1">
      <c r="A293" s="66"/>
      <c r="B293" s="22"/>
      <c r="C293" s="13" t="s">
        <v>55</v>
      </c>
      <c r="D293" s="12" t="s">
        <v>72</v>
      </c>
      <c r="E293" s="13" t="s">
        <v>53</v>
      </c>
      <c r="F293" s="13">
        <v>3000</v>
      </c>
      <c r="G293" s="13">
        <f t="shared" si="75"/>
        <v>3000</v>
      </c>
      <c r="H293" s="206" t="s">
        <v>1</v>
      </c>
      <c r="I293" s="8">
        <v>5</v>
      </c>
      <c r="J293" s="13" t="s">
        <v>0</v>
      </c>
      <c r="K293" s="83">
        <f t="shared" si="74"/>
        <v>15000</v>
      </c>
      <c r="L293" s="64"/>
    </row>
    <row r="294" spans="1:12" ht="18.75" customHeight="1" thickBot="1">
      <c r="A294" s="66"/>
      <c r="B294" s="22"/>
      <c r="C294" s="264" t="s">
        <v>251</v>
      </c>
      <c r="D294" s="65" t="s">
        <v>74</v>
      </c>
      <c r="E294" s="11" t="s">
        <v>98</v>
      </c>
      <c r="F294" s="11">
        <v>12000</v>
      </c>
      <c r="G294" s="11">
        <f t="shared" si="75"/>
        <v>12000</v>
      </c>
      <c r="H294" s="196" t="s">
        <v>1</v>
      </c>
      <c r="I294" s="7">
        <v>4</v>
      </c>
      <c r="J294" s="11" t="s">
        <v>0</v>
      </c>
      <c r="K294" s="85">
        <f t="shared" si="74"/>
        <v>48000</v>
      </c>
      <c r="L294" s="64"/>
    </row>
    <row r="295" spans="1:12" ht="18.75" customHeight="1" thickBot="1">
      <c r="A295" s="66"/>
      <c r="B295" s="66"/>
      <c r="C295" s="193" t="s">
        <v>59</v>
      </c>
      <c r="D295" s="106" t="s">
        <v>60</v>
      </c>
      <c r="E295" s="107"/>
      <c r="F295" s="107"/>
      <c r="G295" s="107"/>
      <c r="H295" s="107"/>
      <c r="I295" s="107"/>
      <c r="J295" s="68"/>
      <c r="K295" s="69">
        <f>SUM(K288:K294)</f>
        <v>386080</v>
      </c>
      <c r="L295" s="64"/>
    </row>
    <row r="296" spans="1:12" ht="18.75" customHeight="1">
      <c r="A296" s="66"/>
      <c r="B296" s="70" t="s">
        <v>2</v>
      </c>
      <c r="C296" s="8" t="s">
        <v>90</v>
      </c>
      <c r="D296" s="8" t="s">
        <v>3</v>
      </c>
      <c r="E296" s="8" t="s">
        <v>6</v>
      </c>
      <c r="F296" s="195" t="s">
        <v>7</v>
      </c>
      <c r="G296" s="8" t="s">
        <v>18</v>
      </c>
      <c r="H296" s="9"/>
      <c r="I296" s="8" t="s">
        <v>17</v>
      </c>
      <c r="J296" s="10"/>
      <c r="K296" s="142">
        <f>SUM(K297:K300)</f>
        <v>1246826</v>
      </c>
      <c r="L296" s="64"/>
    </row>
    <row r="297" spans="1:12" ht="18.75" customHeight="1">
      <c r="A297" s="66"/>
      <c r="B297" s="266" t="s">
        <v>252</v>
      </c>
      <c r="C297" s="13" t="s">
        <v>94</v>
      </c>
      <c r="D297" s="12">
        <v>43351</v>
      </c>
      <c r="E297" s="28">
        <v>320090</v>
      </c>
      <c r="F297" s="13">
        <f>E297</f>
        <v>320090</v>
      </c>
      <c r="G297" s="13">
        <f>F297</f>
        <v>320090</v>
      </c>
      <c r="H297" s="13" t="s">
        <v>1</v>
      </c>
      <c r="I297" s="13">
        <v>1</v>
      </c>
      <c r="J297" s="13" t="s">
        <v>0</v>
      </c>
      <c r="K297" s="39">
        <f t="shared" ref="K297:K300" si="76">G297*I297</f>
        <v>320090</v>
      </c>
      <c r="L297" s="64"/>
    </row>
    <row r="298" spans="1:12" ht="18.75" customHeight="1">
      <c r="A298" s="66"/>
      <c r="B298" s="267" t="s">
        <v>253</v>
      </c>
      <c r="C298" s="13" t="s">
        <v>94</v>
      </c>
      <c r="D298" s="12">
        <v>43352</v>
      </c>
      <c r="E298" s="28">
        <v>308912</v>
      </c>
      <c r="F298" s="13">
        <f t="shared" ref="F298:F300" si="77">E298</f>
        <v>308912</v>
      </c>
      <c r="G298" s="13">
        <f t="shared" ref="G298:G300" si="78">F298</f>
        <v>308912</v>
      </c>
      <c r="H298" s="13" t="s">
        <v>1</v>
      </c>
      <c r="I298" s="13">
        <v>1</v>
      </c>
      <c r="J298" s="13" t="s">
        <v>0</v>
      </c>
      <c r="K298" s="39">
        <f t="shared" si="76"/>
        <v>308912</v>
      </c>
      <c r="L298" s="64"/>
    </row>
    <row r="299" spans="1:12" ht="18.75" customHeight="1">
      <c r="A299" s="66"/>
      <c r="B299" s="66"/>
      <c r="C299" s="13" t="s">
        <v>94</v>
      </c>
      <c r="D299" s="12">
        <v>43353</v>
      </c>
      <c r="E299" s="28">
        <v>308912</v>
      </c>
      <c r="F299" s="13">
        <f t="shared" si="77"/>
        <v>308912</v>
      </c>
      <c r="G299" s="13">
        <f t="shared" si="78"/>
        <v>308912</v>
      </c>
      <c r="H299" s="13" t="s">
        <v>1</v>
      </c>
      <c r="I299" s="13">
        <v>1</v>
      </c>
      <c r="J299" s="13" t="s">
        <v>0</v>
      </c>
      <c r="K299" s="39">
        <f t="shared" si="76"/>
        <v>308912</v>
      </c>
      <c r="L299" s="64"/>
    </row>
    <row r="300" spans="1:12" ht="18.75" customHeight="1" thickBot="1">
      <c r="A300" s="66"/>
      <c r="B300" s="66"/>
      <c r="C300" s="13" t="s">
        <v>94</v>
      </c>
      <c r="D300" s="12">
        <v>43354</v>
      </c>
      <c r="E300" s="28">
        <v>308912</v>
      </c>
      <c r="F300" s="13">
        <f t="shared" si="77"/>
        <v>308912</v>
      </c>
      <c r="G300" s="13">
        <f t="shared" si="78"/>
        <v>308912</v>
      </c>
      <c r="H300" s="13" t="s">
        <v>1</v>
      </c>
      <c r="I300" s="13">
        <v>1</v>
      </c>
      <c r="J300" s="13" t="s">
        <v>0</v>
      </c>
      <c r="K300" s="39">
        <f t="shared" si="76"/>
        <v>308912</v>
      </c>
      <c r="L300" s="64"/>
    </row>
    <row r="301" spans="1:12" ht="18.75" customHeight="1" thickBot="1">
      <c r="A301" s="66"/>
      <c r="B301" s="66"/>
      <c r="C301" s="16"/>
      <c r="D301" s="76"/>
      <c r="E301" s="55"/>
      <c r="F301" s="55"/>
      <c r="G301" s="55"/>
      <c r="H301" s="55"/>
      <c r="I301" s="55"/>
      <c r="J301" s="55"/>
      <c r="K301" s="69">
        <f>SUM(K297:K300)</f>
        <v>1246826</v>
      </c>
      <c r="L301" s="64"/>
    </row>
    <row r="302" spans="1:12" ht="18.75" customHeight="1" thickBot="1">
      <c r="A302" s="66"/>
      <c r="B302" s="77"/>
      <c r="C302" s="53"/>
      <c r="D302" s="79"/>
      <c r="E302" s="80"/>
      <c r="F302" s="80"/>
      <c r="G302" s="80"/>
      <c r="H302" s="80"/>
      <c r="I302" s="576" t="s">
        <v>134</v>
      </c>
      <c r="J302" s="577"/>
      <c r="K302" s="93">
        <f>SUM(K295+K301)</f>
        <v>1632906</v>
      </c>
      <c r="L302" s="64"/>
    </row>
    <row r="303" spans="1:12" ht="18.75" customHeight="1" thickBot="1">
      <c r="A303" s="111"/>
      <c r="B303" s="120"/>
      <c r="C303" s="120"/>
      <c r="D303" s="125"/>
      <c r="E303" s="120"/>
      <c r="F303" s="120"/>
      <c r="G303" s="120"/>
      <c r="H303" s="120"/>
      <c r="I303" s="120"/>
      <c r="J303" s="126"/>
      <c r="K303" s="124" t="s">
        <v>109</v>
      </c>
      <c r="L303" s="110">
        <f>SUM(K154+K168+K188+K204+K220+K238+K254+K270+K286+K302)</f>
        <v>8363921</v>
      </c>
    </row>
    <row r="304" spans="1:12" ht="18.75" customHeight="1">
      <c r="A304" s="247" t="s">
        <v>38</v>
      </c>
      <c r="B304" s="88"/>
      <c r="C304" s="88"/>
      <c r="D304" s="88"/>
      <c r="E304" s="29"/>
      <c r="F304" s="29"/>
      <c r="G304" s="29"/>
      <c r="H304" s="29"/>
      <c r="I304" s="88"/>
      <c r="J304" s="29"/>
      <c r="K304" s="29"/>
      <c r="L304" s="248"/>
    </row>
    <row r="305" spans="1:12" ht="18.75" customHeight="1">
      <c r="A305" s="249" t="s">
        <v>38</v>
      </c>
      <c r="B305" s="210" t="s">
        <v>214</v>
      </c>
      <c r="C305" s="210" t="s">
        <v>215</v>
      </c>
      <c r="D305" s="8" t="s">
        <v>3</v>
      </c>
      <c r="E305" s="210" t="s">
        <v>204</v>
      </c>
      <c r="F305" s="195" t="s">
        <v>39</v>
      </c>
      <c r="G305" s="8" t="s">
        <v>18</v>
      </c>
      <c r="H305" s="9"/>
      <c r="I305" s="8" t="s">
        <v>17</v>
      </c>
      <c r="J305" s="10"/>
      <c r="K305" s="8" t="s">
        <v>8</v>
      </c>
      <c r="L305" s="250" t="s">
        <v>4</v>
      </c>
    </row>
    <row r="306" spans="1:12" ht="18.75" customHeight="1">
      <c r="A306" s="109" t="s">
        <v>38</v>
      </c>
      <c r="B306" s="206" t="s">
        <v>28</v>
      </c>
      <c r="C306" s="206" t="s">
        <v>32</v>
      </c>
      <c r="D306" s="12">
        <v>43351</v>
      </c>
      <c r="E306" s="211" t="s">
        <v>205</v>
      </c>
      <c r="F306" s="205">
        <v>20000</v>
      </c>
      <c r="G306" s="13">
        <f>F306*L2</f>
        <v>19000</v>
      </c>
      <c r="H306" s="206" t="s">
        <v>1</v>
      </c>
      <c r="I306" s="13">
        <v>19</v>
      </c>
      <c r="J306" s="13" t="s">
        <v>0</v>
      </c>
      <c r="K306" s="14">
        <f>G306*I306</f>
        <v>361000</v>
      </c>
      <c r="L306" s="25"/>
    </row>
    <row r="307" spans="1:12" ht="18.75" customHeight="1">
      <c r="A307" s="251" t="s">
        <v>217</v>
      </c>
      <c r="B307" s="206" t="s">
        <v>28</v>
      </c>
      <c r="C307" s="206" t="s">
        <v>31</v>
      </c>
      <c r="D307" s="12">
        <v>43351</v>
      </c>
      <c r="E307" s="211" t="s">
        <v>205</v>
      </c>
      <c r="F307" s="205">
        <v>20000</v>
      </c>
      <c r="G307" s="13">
        <f>F307*L2</f>
        <v>19000</v>
      </c>
      <c r="H307" s="206" t="s">
        <v>1</v>
      </c>
      <c r="I307" s="13">
        <v>4</v>
      </c>
      <c r="J307" s="13" t="s">
        <v>0</v>
      </c>
      <c r="K307" s="14">
        <f t="shared" ref="K307:K319" si="79">G307*I307</f>
        <v>76000</v>
      </c>
      <c r="L307" s="145"/>
    </row>
    <row r="308" spans="1:12" ht="18.75" customHeight="1">
      <c r="A308" s="251" t="s">
        <v>216</v>
      </c>
      <c r="B308" s="206" t="s">
        <v>28</v>
      </c>
      <c r="C308" s="206" t="s">
        <v>32</v>
      </c>
      <c r="D308" s="12">
        <v>43352</v>
      </c>
      <c r="E308" s="211" t="s">
        <v>205</v>
      </c>
      <c r="F308" s="205">
        <v>20000</v>
      </c>
      <c r="G308" s="13">
        <f>F308*L2</f>
        <v>19000</v>
      </c>
      <c r="H308" s="206" t="s">
        <v>1</v>
      </c>
      <c r="I308" s="13">
        <v>22</v>
      </c>
      <c r="J308" s="13" t="s">
        <v>0</v>
      </c>
      <c r="K308" s="14">
        <f t="shared" si="79"/>
        <v>418000</v>
      </c>
      <c r="L308" s="145"/>
    </row>
    <row r="309" spans="1:12" ht="18.75" customHeight="1">
      <c r="A309" s="22"/>
      <c r="B309" s="206" t="s">
        <v>28</v>
      </c>
      <c r="C309" s="206" t="s">
        <v>33</v>
      </c>
      <c r="D309" s="12">
        <v>43352</v>
      </c>
      <c r="E309" s="211" t="s">
        <v>205</v>
      </c>
      <c r="F309" s="205">
        <v>20000</v>
      </c>
      <c r="G309" s="13">
        <f>F309*L2</f>
        <v>19000</v>
      </c>
      <c r="H309" s="206" t="s">
        <v>1</v>
      </c>
      <c r="I309" s="13">
        <v>9</v>
      </c>
      <c r="J309" s="13" t="s">
        <v>0</v>
      </c>
      <c r="K309" s="14">
        <f t="shared" si="79"/>
        <v>171000</v>
      </c>
      <c r="L309" s="145"/>
    </row>
    <row r="310" spans="1:12" ht="18.75" customHeight="1">
      <c r="A310" s="22"/>
      <c r="B310" s="206" t="s">
        <v>28</v>
      </c>
      <c r="C310" s="208" t="s">
        <v>203</v>
      </c>
      <c r="D310" s="12">
        <v>43352</v>
      </c>
      <c r="E310" s="211" t="s">
        <v>205</v>
      </c>
      <c r="F310" s="205">
        <v>20000</v>
      </c>
      <c r="G310" s="13">
        <f>F310*L2</f>
        <v>19000</v>
      </c>
      <c r="H310" s="206" t="s">
        <v>1</v>
      </c>
      <c r="I310" s="13">
        <v>1</v>
      </c>
      <c r="J310" s="13" t="s">
        <v>0</v>
      </c>
      <c r="K310" s="14">
        <f t="shared" si="79"/>
        <v>19000</v>
      </c>
      <c r="L310" s="145"/>
    </row>
    <row r="311" spans="1:12" ht="18.75" customHeight="1">
      <c r="A311" s="22"/>
      <c r="B311" s="208" t="s">
        <v>197</v>
      </c>
      <c r="C311" s="208" t="s">
        <v>202</v>
      </c>
      <c r="D311" s="12">
        <v>43352</v>
      </c>
      <c r="E311" s="211" t="s">
        <v>205</v>
      </c>
      <c r="F311" s="205">
        <v>20000</v>
      </c>
      <c r="G311" s="13">
        <f>F311*L2</f>
        <v>19000</v>
      </c>
      <c r="H311" s="206" t="s">
        <v>1</v>
      </c>
      <c r="I311" s="13">
        <v>1</v>
      </c>
      <c r="J311" s="13" t="s">
        <v>0</v>
      </c>
      <c r="K311" s="14">
        <f t="shared" si="79"/>
        <v>19000</v>
      </c>
      <c r="L311" s="145"/>
    </row>
    <row r="312" spans="1:12" ht="18.75" customHeight="1" thickBot="1">
      <c r="A312" s="22"/>
      <c r="B312" s="196" t="s">
        <v>30</v>
      </c>
      <c r="C312" s="213" t="s">
        <v>193</v>
      </c>
      <c r="D312" s="65">
        <v>43353</v>
      </c>
      <c r="E312" s="214" t="s">
        <v>206</v>
      </c>
      <c r="F312" s="193">
        <v>27000</v>
      </c>
      <c r="G312" s="11">
        <f>F312*L2</f>
        <v>25650</v>
      </c>
      <c r="H312" s="196" t="s">
        <v>1</v>
      </c>
      <c r="I312" s="11">
        <v>57</v>
      </c>
      <c r="J312" s="11" t="s">
        <v>0</v>
      </c>
      <c r="K312" s="24">
        <f t="shared" si="79"/>
        <v>1462050</v>
      </c>
      <c r="L312" s="145"/>
    </row>
    <row r="313" spans="1:12" ht="18.75" customHeight="1" thickBot="1">
      <c r="A313" s="66"/>
      <c r="B313" s="229" t="s">
        <v>242</v>
      </c>
      <c r="C313" s="230"/>
      <c r="D313" s="56"/>
      <c r="E313" s="231"/>
      <c r="F313" s="232">
        <v>27000</v>
      </c>
      <c r="G313" s="57">
        <f>F313*L2</f>
        <v>25650</v>
      </c>
      <c r="H313" s="233" t="s">
        <v>1</v>
      </c>
      <c r="I313" s="57">
        <v>-13</v>
      </c>
      <c r="J313" s="57" t="s">
        <v>0</v>
      </c>
      <c r="K313" s="234">
        <f t="shared" si="79"/>
        <v>-333450</v>
      </c>
      <c r="L313" s="64"/>
    </row>
    <row r="314" spans="1:12" ht="18.75" customHeight="1">
      <c r="A314" s="22"/>
      <c r="B314" s="200" t="s">
        <v>30</v>
      </c>
      <c r="C314" s="216" t="s">
        <v>128</v>
      </c>
      <c r="D314" s="89">
        <v>43353</v>
      </c>
      <c r="E314" s="207" t="s">
        <v>206</v>
      </c>
      <c r="F314" s="199">
        <v>27000</v>
      </c>
      <c r="G314" s="17">
        <f>F314*L2</f>
        <v>25650</v>
      </c>
      <c r="H314" s="200" t="s">
        <v>1</v>
      </c>
      <c r="I314" s="17">
        <v>5</v>
      </c>
      <c r="J314" s="17" t="s">
        <v>0</v>
      </c>
      <c r="K314" s="19">
        <f t="shared" ref="K314" si="80">G314*I314</f>
        <v>128250</v>
      </c>
      <c r="L314" s="145"/>
    </row>
    <row r="315" spans="1:12" ht="18.75" customHeight="1">
      <c r="A315" s="22"/>
      <c r="B315" s="206" t="s">
        <v>30</v>
      </c>
      <c r="C315" s="208" t="s">
        <v>196</v>
      </c>
      <c r="D315" s="12">
        <v>43353</v>
      </c>
      <c r="E315" s="211" t="s">
        <v>207</v>
      </c>
      <c r="F315" s="205">
        <v>30800</v>
      </c>
      <c r="G315" s="13">
        <f>F315*L2</f>
        <v>29260</v>
      </c>
      <c r="H315" s="206" t="s">
        <v>1</v>
      </c>
      <c r="I315" s="13">
        <v>2</v>
      </c>
      <c r="J315" s="13" t="s">
        <v>0</v>
      </c>
      <c r="K315" s="14">
        <f t="shared" ref="K315" si="81">G315*I315</f>
        <v>58520</v>
      </c>
      <c r="L315" s="145"/>
    </row>
    <row r="316" spans="1:12" ht="18.75" customHeight="1">
      <c r="A316" s="22"/>
      <c r="B316" s="206" t="s">
        <v>34</v>
      </c>
      <c r="C316" s="206" t="s">
        <v>35</v>
      </c>
      <c r="D316" s="12">
        <v>43354</v>
      </c>
      <c r="E316" s="211" t="s">
        <v>205</v>
      </c>
      <c r="F316" s="205">
        <v>20000</v>
      </c>
      <c r="G316" s="13">
        <f>F316*L2</f>
        <v>19000</v>
      </c>
      <c r="H316" s="206" t="s">
        <v>1</v>
      </c>
      <c r="I316" s="13">
        <v>19</v>
      </c>
      <c r="J316" s="13" t="s">
        <v>0</v>
      </c>
      <c r="K316" s="14">
        <f t="shared" si="79"/>
        <v>361000</v>
      </c>
      <c r="L316" s="145"/>
    </row>
    <row r="317" spans="1:12" ht="18.75" customHeight="1">
      <c r="A317" s="22"/>
      <c r="B317" s="206" t="s">
        <v>34</v>
      </c>
      <c r="C317" s="206" t="s">
        <v>36</v>
      </c>
      <c r="D317" s="12">
        <v>43354</v>
      </c>
      <c r="E317" s="211" t="s">
        <v>205</v>
      </c>
      <c r="F317" s="205">
        <v>20000</v>
      </c>
      <c r="G317" s="13">
        <f>F317*L2</f>
        <v>19000</v>
      </c>
      <c r="H317" s="206" t="s">
        <v>1</v>
      </c>
      <c r="I317" s="13">
        <v>4</v>
      </c>
      <c r="J317" s="13" t="s">
        <v>0</v>
      </c>
      <c r="K317" s="14">
        <f t="shared" si="79"/>
        <v>76000</v>
      </c>
      <c r="L317" s="145"/>
    </row>
    <row r="318" spans="1:12" ht="18.75" customHeight="1">
      <c r="A318" s="22"/>
      <c r="B318" s="206" t="s">
        <v>34</v>
      </c>
      <c r="C318" s="206" t="s">
        <v>35</v>
      </c>
      <c r="D318" s="12">
        <v>43355</v>
      </c>
      <c r="E318" s="211" t="s">
        <v>205</v>
      </c>
      <c r="F318" s="205">
        <v>20000</v>
      </c>
      <c r="G318" s="13">
        <f>F318*L2</f>
        <v>19000</v>
      </c>
      <c r="H318" s="206" t="s">
        <v>1</v>
      </c>
      <c r="I318" s="13">
        <v>20</v>
      </c>
      <c r="J318" s="13" t="s">
        <v>0</v>
      </c>
      <c r="K318" s="14">
        <f t="shared" si="79"/>
        <v>380000</v>
      </c>
      <c r="L318" s="145"/>
    </row>
    <row r="319" spans="1:12" ht="18.75" customHeight="1">
      <c r="A319" s="22"/>
      <c r="B319" s="196" t="s">
        <v>34</v>
      </c>
      <c r="C319" s="196" t="s">
        <v>36</v>
      </c>
      <c r="D319" s="65">
        <v>43355</v>
      </c>
      <c r="E319" s="211" t="s">
        <v>205</v>
      </c>
      <c r="F319" s="193">
        <v>20000</v>
      </c>
      <c r="G319" s="11">
        <f>F319*L2</f>
        <v>19000</v>
      </c>
      <c r="H319" s="196" t="s">
        <v>1</v>
      </c>
      <c r="I319" s="11">
        <v>11</v>
      </c>
      <c r="J319" s="11" t="s">
        <v>0</v>
      </c>
      <c r="K319" s="24">
        <f t="shared" si="79"/>
        <v>209000</v>
      </c>
      <c r="L319" s="145"/>
    </row>
    <row r="320" spans="1:12" ht="18.75" customHeight="1">
      <c r="A320" s="22"/>
      <c r="B320" s="208" t="s">
        <v>201</v>
      </c>
      <c r="C320" s="208" t="s">
        <v>199</v>
      </c>
      <c r="D320" s="12">
        <v>43355</v>
      </c>
      <c r="E320" s="211" t="s">
        <v>205</v>
      </c>
      <c r="F320" s="205">
        <v>20000</v>
      </c>
      <c r="G320" s="13">
        <f>F320*L2</f>
        <v>19000</v>
      </c>
      <c r="H320" s="206" t="s">
        <v>1</v>
      </c>
      <c r="I320" s="13">
        <v>1</v>
      </c>
      <c r="J320" s="13" t="s">
        <v>0</v>
      </c>
      <c r="K320" s="14">
        <f t="shared" ref="K320:K353" si="82">G320*I320</f>
        <v>19000</v>
      </c>
      <c r="L320" s="145"/>
    </row>
    <row r="321" spans="1:12" ht="18.75" customHeight="1" thickBot="1">
      <c r="A321" s="22"/>
      <c r="B321" s="208" t="s">
        <v>200</v>
      </c>
      <c r="C321" s="208" t="s">
        <v>198</v>
      </c>
      <c r="D321" s="12">
        <v>43355</v>
      </c>
      <c r="E321" s="211" t="s">
        <v>205</v>
      </c>
      <c r="F321" s="205">
        <v>20000</v>
      </c>
      <c r="G321" s="13">
        <f>F321*L2</f>
        <v>19000</v>
      </c>
      <c r="H321" s="206" t="s">
        <v>1</v>
      </c>
      <c r="I321" s="13">
        <v>1</v>
      </c>
      <c r="J321" s="13" t="s">
        <v>0</v>
      </c>
      <c r="K321" s="24">
        <f t="shared" si="82"/>
        <v>19000</v>
      </c>
      <c r="L321" s="145"/>
    </row>
    <row r="322" spans="1:12" ht="18.75" customHeight="1" thickBot="1">
      <c r="A322" s="22"/>
      <c r="B322" s="208"/>
      <c r="C322" s="193" t="s">
        <v>59</v>
      </c>
      <c r="D322" s="278" t="s">
        <v>272</v>
      </c>
      <c r="E322" s="107"/>
      <c r="F322" s="107"/>
      <c r="G322" s="107"/>
      <c r="H322" s="107"/>
      <c r="I322" s="107"/>
      <c r="J322" s="68"/>
      <c r="K322" s="69">
        <f>SUM(K306:K321)</f>
        <v>3443370</v>
      </c>
      <c r="L322" s="64"/>
    </row>
    <row r="323" spans="1:12" ht="18.75" customHeight="1">
      <c r="A323" s="70" t="s">
        <v>38</v>
      </c>
      <c r="B323" s="219" t="s">
        <v>214</v>
      </c>
      <c r="C323" s="219" t="s">
        <v>215</v>
      </c>
      <c r="D323" s="7" t="s">
        <v>3</v>
      </c>
      <c r="E323" s="219" t="s">
        <v>204</v>
      </c>
      <c r="F323" s="201" t="s">
        <v>39</v>
      </c>
      <c r="G323" s="7" t="s">
        <v>18</v>
      </c>
      <c r="H323" s="220"/>
      <c r="I323" s="7" t="s">
        <v>17</v>
      </c>
      <c r="J323" s="221"/>
      <c r="K323" s="108" t="s">
        <v>8</v>
      </c>
      <c r="L323" s="142" t="s">
        <v>4</v>
      </c>
    </row>
    <row r="324" spans="1:12" ht="18.75" customHeight="1">
      <c r="A324" s="209" t="s">
        <v>208</v>
      </c>
      <c r="B324" s="13" t="s">
        <v>28</v>
      </c>
      <c r="C324" s="271" t="s">
        <v>260</v>
      </c>
      <c r="D324" s="12">
        <v>43351</v>
      </c>
      <c r="E324" s="211" t="s">
        <v>209</v>
      </c>
      <c r="F324" s="13">
        <v>30800</v>
      </c>
      <c r="G324" s="13">
        <f>F324*L2</f>
        <v>29260</v>
      </c>
      <c r="H324" s="13" t="s">
        <v>1</v>
      </c>
      <c r="I324" s="13">
        <v>1</v>
      </c>
      <c r="J324" s="13" t="s">
        <v>0</v>
      </c>
      <c r="K324" s="20">
        <f t="shared" si="82"/>
        <v>29260</v>
      </c>
      <c r="L324" s="252"/>
    </row>
    <row r="325" spans="1:12" ht="18.75" customHeight="1">
      <c r="A325" s="253"/>
      <c r="B325" s="13" t="s">
        <v>28</v>
      </c>
      <c r="C325" s="271" t="s">
        <v>261</v>
      </c>
      <c r="D325" s="12">
        <v>43351</v>
      </c>
      <c r="E325" s="211" t="s">
        <v>209</v>
      </c>
      <c r="F325" s="13">
        <v>30800</v>
      </c>
      <c r="G325" s="13">
        <f>F325*L2</f>
        <v>29260</v>
      </c>
      <c r="H325" s="13" t="s">
        <v>1</v>
      </c>
      <c r="I325" s="13">
        <v>1</v>
      </c>
      <c r="J325" s="13" t="s">
        <v>0</v>
      </c>
      <c r="K325" s="20">
        <f t="shared" si="82"/>
        <v>29260</v>
      </c>
      <c r="L325" s="64"/>
    </row>
    <row r="326" spans="1:12" ht="18.75" customHeight="1">
      <c r="A326" s="267" t="s">
        <v>265</v>
      </c>
      <c r="B326" s="13" t="s">
        <v>28</v>
      </c>
      <c r="C326" s="271" t="s">
        <v>262</v>
      </c>
      <c r="D326" s="12">
        <v>43351</v>
      </c>
      <c r="E326" s="211" t="s">
        <v>209</v>
      </c>
      <c r="F326" s="13">
        <v>30800</v>
      </c>
      <c r="G326" s="13">
        <f>F326*L2</f>
        <v>29260</v>
      </c>
      <c r="H326" s="13" t="s">
        <v>1</v>
      </c>
      <c r="I326" s="13">
        <v>1</v>
      </c>
      <c r="J326" s="13" t="s">
        <v>0</v>
      </c>
      <c r="K326" s="20">
        <f t="shared" si="82"/>
        <v>29260</v>
      </c>
      <c r="L326" s="64"/>
    </row>
    <row r="327" spans="1:12" ht="18.75" customHeight="1">
      <c r="A327" s="66"/>
      <c r="B327" s="13" t="s">
        <v>28</v>
      </c>
      <c r="C327" s="271" t="s">
        <v>263</v>
      </c>
      <c r="D327" s="12">
        <v>43351</v>
      </c>
      <c r="E327" s="211" t="s">
        <v>209</v>
      </c>
      <c r="F327" s="13">
        <v>30800</v>
      </c>
      <c r="G327" s="13">
        <f>F327*L2</f>
        <v>29260</v>
      </c>
      <c r="H327" s="13" t="s">
        <v>1</v>
      </c>
      <c r="I327" s="13">
        <v>1</v>
      </c>
      <c r="J327" s="13" t="s">
        <v>0</v>
      </c>
      <c r="K327" s="20">
        <f t="shared" si="82"/>
        <v>29260</v>
      </c>
      <c r="L327" s="64"/>
    </row>
    <row r="328" spans="1:12" ht="18.75" customHeight="1" thickBot="1">
      <c r="A328" s="66"/>
      <c r="B328" s="43" t="s">
        <v>28</v>
      </c>
      <c r="C328" s="273" t="s">
        <v>264</v>
      </c>
      <c r="D328" s="42">
        <v>43351</v>
      </c>
      <c r="E328" s="222" t="s">
        <v>209</v>
      </c>
      <c r="F328" s="43">
        <v>30800</v>
      </c>
      <c r="G328" s="43">
        <f>F328*L2</f>
        <v>29260</v>
      </c>
      <c r="H328" s="43" t="s">
        <v>1</v>
      </c>
      <c r="I328" s="43">
        <v>1</v>
      </c>
      <c r="J328" s="43" t="s">
        <v>0</v>
      </c>
      <c r="K328" s="154">
        <f t="shared" si="82"/>
        <v>29260</v>
      </c>
      <c r="L328" s="64"/>
    </row>
    <row r="329" spans="1:12" ht="18.75" customHeight="1">
      <c r="A329" s="66"/>
      <c r="B329" s="17" t="s">
        <v>28</v>
      </c>
      <c r="C329" s="272" t="s">
        <v>260</v>
      </c>
      <c r="D329" s="89">
        <v>43352</v>
      </c>
      <c r="E329" s="207" t="s">
        <v>209</v>
      </c>
      <c r="F329" s="17">
        <v>30800</v>
      </c>
      <c r="G329" s="17">
        <f>F329*L2</f>
        <v>29260</v>
      </c>
      <c r="H329" s="13" t="s">
        <v>1</v>
      </c>
      <c r="I329" s="13">
        <v>1</v>
      </c>
      <c r="J329" s="13" t="s">
        <v>0</v>
      </c>
      <c r="K329" s="18">
        <f t="shared" si="82"/>
        <v>29260</v>
      </c>
      <c r="L329" s="64"/>
    </row>
    <row r="330" spans="1:12" ht="18.75" customHeight="1">
      <c r="A330" s="66"/>
      <c r="B330" s="13" t="s">
        <v>28</v>
      </c>
      <c r="C330" s="271" t="s">
        <v>261</v>
      </c>
      <c r="D330" s="12">
        <v>43352</v>
      </c>
      <c r="E330" s="211" t="s">
        <v>209</v>
      </c>
      <c r="F330" s="13">
        <v>30800</v>
      </c>
      <c r="G330" s="13">
        <f>F330*L2</f>
        <v>29260</v>
      </c>
      <c r="H330" s="13" t="s">
        <v>1</v>
      </c>
      <c r="I330" s="13">
        <v>1</v>
      </c>
      <c r="J330" s="13" t="s">
        <v>0</v>
      </c>
      <c r="K330" s="20">
        <f t="shared" si="82"/>
        <v>29260</v>
      </c>
      <c r="L330" s="64"/>
    </row>
    <row r="331" spans="1:12" ht="18.75" customHeight="1">
      <c r="A331" s="66"/>
      <c r="B331" s="13" t="s">
        <v>28</v>
      </c>
      <c r="C331" s="271" t="s">
        <v>262</v>
      </c>
      <c r="D331" s="12">
        <v>43352</v>
      </c>
      <c r="E331" s="211" t="s">
        <v>209</v>
      </c>
      <c r="F331" s="13">
        <v>30800</v>
      </c>
      <c r="G331" s="13">
        <f>F331*L2</f>
        <v>29260</v>
      </c>
      <c r="H331" s="13" t="s">
        <v>1</v>
      </c>
      <c r="I331" s="13">
        <v>1</v>
      </c>
      <c r="J331" s="13" t="s">
        <v>0</v>
      </c>
      <c r="K331" s="20">
        <f t="shared" si="82"/>
        <v>29260</v>
      </c>
      <c r="L331" s="64"/>
    </row>
    <row r="332" spans="1:12" ht="18.75" customHeight="1">
      <c r="A332" s="66"/>
      <c r="B332" s="13" t="s">
        <v>28</v>
      </c>
      <c r="C332" s="271" t="s">
        <v>263</v>
      </c>
      <c r="D332" s="12">
        <v>43352</v>
      </c>
      <c r="E332" s="211" t="s">
        <v>209</v>
      </c>
      <c r="F332" s="13">
        <v>30800</v>
      </c>
      <c r="G332" s="13">
        <f>F332*L2</f>
        <v>29260</v>
      </c>
      <c r="H332" s="13" t="s">
        <v>1</v>
      </c>
      <c r="I332" s="13">
        <v>1</v>
      </c>
      <c r="J332" s="13" t="s">
        <v>0</v>
      </c>
      <c r="K332" s="20">
        <f t="shared" si="82"/>
        <v>29260</v>
      </c>
      <c r="L332" s="64"/>
    </row>
    <row r="333" spans="1:12" ht="18.75" customHeight="1" thickBot="1">
      <c r="A333" s="66"/>
      <c r="B333" s="43" t="s">
        <v>28</v>
      </c>
      <c r="C333" s="273" t="s">
        <v>264</v>
      </c>
      <c r="D333" s="42">
        <v>43352</v>
      </c>
      <c r="E333" s="222" t="s">
        <v>209</v>
      </c>
      <c r="F333" s="43">
        <v>30800</v>
      </c>
      <c r="G333" s="43">
        <f>F333*L2</f>
        <v>29260</v>
      </c>
      <c r="H333" s="43" t="s">
        <v>1</v>
      </c>
      <c r="I333" s="43">
        <v>1</v>
      </c>
      <c r="J333" s="43" t="s">
        <v>0</v>
      </c>
      <c r="K333" s="154">
        <f t="shared" si="82"/>
        <v>29260</v>
      </c>
      <c r="L333" s="64"/>
    </row>
    <row r="334" spans="1:12" ht="18.75" customHeight="1">
      <c r="A334" s="66"/>
      <c r="B334" s="17" t="s">
        <v>28</v>
      </c>
      <c r="C334" s="272" t="s">
        <v>260</v>
      </c>
      <c r="D334" s="89">
        <v>43353</v>
      </c>
      <c r="E334" s="207" t="s">
        <v>209</v>
      </c>
      <c r="F334" s="17">
        <v>30800</v>
      </c>
      <c r="G334" s="17">
        <f>F334*L2</f>
        <v>29260</v>
      </c>
      <c r="H334" s="13" t="s">
        <v>1</v>
      </c>
      <c r="I334" s="13">
        <v>1</v>
      </c>
      <c r="J334" s="13" t="s">
        <v>0</v>
      </c>
      <c r="K334" s="18">
        <f t="shared" si="82"/>
        <v>29260</v>
      </c>
      <c r="L334" s="64"/>
    </row>
    <row r="335" spans="1:12" ht="18.75" customHeight="1">
      <c r="A335" s="66"/>
      <c r="B335" s="13" t="s">
        <v>28</v>
      </c>
      <c r="C335" s="271" t="s">
        <v>261</v>
      </c>
      <c r="D335" s="12">
        <v>43353</v>
      </c>
      <c r="E335" s="211" t="s">
        <v>209</v>
      </c>
      <c r="F335" s="13">
        <v>30800</v>
      </c>
      <c r="G335" s="13">
        <f>F335*L2</f>
        <v>29260</v>
      </c>
      <c r="H335" s="13" t="s">
        <v>1</v>
      </c>
      <c r="I335" s="13">
        <v>1</v>
      </c>
      <c r="J335" s="13" t="s">
        <v>0</v>
      </c>
      <c r="K335" s="20">
        <f t="shared" si="82"/>
        <v>29260</v>
      </c>
      <c r="L335" s="64"/>
    </row>
    <row r="336" spans="1:12" ht="18.75" customHeight="1">
      <c r="A336" s="66"/>
      <c r="B336" s="13" t="s">
        <v>28</v>
      </c>
      <c r="C336" s="271" t="s">
        <v>262</v>
      </c>
      <c r="D336" s="12">
        <v>43353</v>
      </c>
      <c r="E336" s="211" t="s">
        <v>209</v>
      </c>
      <c r="F336" s="13">
        <v>30800</v>
      </c>
      <c r="G336" s="13">
        <f>F336*L2</f>
        <v>29260</v>
      </c>
      <c r="H336" s="13" t="s">
        <v>1</v>
      </c>
      <c r="I336" s="13">
        <v>1</v>
      </c>
      <c r="J336" s="13" t="s">
        <v>0</v>
      </c>
      <c r="K336" s="20">
        <f t="shared" si="82"/>
        <v>29260</v>
      </c>
      <c r="L336" s="64"/>
    </row>
    <row r="337" spans="1:12" ht="18.75" customHeight="1">
      <c r="A337" s="66"/>
      <c r="B337" s="13" t="s">
        <v>28</v>
      </c>
      <c r="C337" s="271" t="s">
        <v>263</v>
      </c>
      <c r="D337" s="12">
        <v>43353</v>
      </c>
      <c r="E337" s="211" t="s">
        <v>209</v>
      </c>
      <c r="F337" s="13">
        <v>30800</v>
      </c>
      <c r="G337" s="13">
        <f>F337*L2</f>
        <v>29260</v>
      </c>
      <c r="H337" s="13" t="s">
        <v>1</v>
      </c>
      <c r="I337" s="13">
        <v>1</v>
      </c>
      <c r="J337" s="13" t="s">
        <v>0</v>
      </c>
      <c r="K337" s="20">
        <f t="shared" si="82"/>
        <v>29260</v>
      </c>
      <c r="L337" s="64"/>
    </row>
    <row r="338" spans="1:12" ht="18.75" customHeight="1" thickBot="1">
      <c r="A338" s="66"/>
      <c r="B338" s="43" t="s">
        <v>28</v>
      </c>
      <c r="C338" s="273" t="s">
        <v>264</v>
      </c>
      <c r="D338" s="42">
        <v>43353</v>
      </c>
      <c r="E338" s="222" t="s">
        <v>209</v>
      </c>
      <c r="F338" s="43">
        <v>30800</v>
      </c>
      <c r="G338" s="43">
        <f>F338*L2</f>
        <v>29260</v>
      </c>
      <c r="H338" s="43" t="s">
        <v>1</v>
      </c>
      <c r="I338" s="43">
        <v>1</v>
      </c>
      <c r="J338" s="43" t="s">
        <v>0</v>
      </c>
      <c r="K338" s="154">
        <f t="shared" si="82"/>
        <v>29260</v>
      </c>
      <c r="L338" s="64"/>
    </row>
    <row r="339" spans="1:12" ht="18.75" customHeight="1">
      <c r="A339" s="66"/>
      <c r="B339" s="272" t="s">
        <v>34</v>
      </c>
      <c r="C339" s="272" t="s">
        <v>260</v>
      </c>
      <c r="D339" s="89">
        <v>43354</v>
      </c>
      <c r="E339" s="207" t="s">
        <v>209</v>
      </c>
      <c r="F339" s="17">
        <v>30800</v>
      </c>
      <c r="G339" s="17">
        <f>F339*L2</f>
        <v>29260</v>
      </c>
      <c r="H339" s="13" t="s">
        <v>1</v>
      </c>
      <c r="I339" s="13">
        <v>1</v>
      </c>
      <c r="J339" s="13" t="s">
        <v>0</v>
      </c>
      <c r="K339" s="18">
        <f t="shared" si="82"/>
        <v>29260</v>
      </c>
      <c r="L339" s="64"/>
    </row>
    <row r="340" spans="1:12" ht="18.75" customHeight="1">
      <c r="A340" s="66"/>
      <c r="B340" s="271" t="s">
        <v>34</v>
      </c>
      <c r="C340" s="271" t="s">
        <v>261</v>
      </c>
      <c r="D340" s="12">
        <v>43354</v>
      </c>
      <c r="E340" s="211" t="s">
        <v>209</v>
      </c>
      <c r="F340" s="13">
        <v>30800</v>
      </c>
      <c r="G340" s="13">
        <f>F340*L2</f>
        <v>29260</v>
      </c>
      <c r="H340" s="13" t="s">
        <v>1</v>
      </c>
      <c r="I340" s="13">
        <v>1</v>
      </c>
      <c r="J340" s="13" t="s">
        <v>0</v>
      </c>
      <c r="K340" s="20">
        <f t="shared" si="82"/>
        <v>29260</v>
      </c>
      <c r="L340" s="64"/>
    </row>
    <row r="341" spans="1:12" ht="18.75" customHeight="1">
      <c r="A341" s="66"/>
      <c r="B341" s="271" t="s">
        <v>34</v>
      </c>
      <c r="C341" s="271" t="s">
        <v>262</v>
      </c>
      <c r="D341" s="12">
        <v>43354</v>
      </c>
      <c r="E341" s="211" t="s">
        <v>209</v>
      </c>
      <c r="F341" s="13">
        <v>30800</v>
      </c>
      <c r="G341" s="13">
        <f>F341*L2</f>
        <v>29260</v>
      </c>
      <c r="H341" s="13" t="s">
        <v>1</v>
      </c>
      <c r="I341" s="13">
        <v>1</v>
      </c>
      <c r="J341" s="13" t="s">
        <v>0</v>
      </c>
      <c r="K341" s="20">
        <f t="shared" si="82"/>
        <v>29260</v>
      </c>
      <c r="L341" s="64"/>
    </row>
    <row r="342" spans="1:12" ht="18.75" customHeight="1">
      <c r="A342" s="66"/>
      <c r="B342" s="271" t="s">
        <v>34</v>
      </c>
      <c r="C342" s="271" t="s">
        <v>263</v>
      </c>
      <c r="D342" s="12">
        <v>43354</v>
      </c>
      <c r="E342" s="211" t="s">
        <v>209</v>
      </c>
      <c r="F342" s="13">
        <v>30800</v>
      </c>
      <c r="G342" s="13">
        <f>F342*L2</f>
        <v>29260</v>
      </c>
      <c r="H342" s="13" t="s">
        <v>1</v>
      </c>
      <c r="I342" s="13">
        <v>1</v>
      </c>
      <c r="J342" s="13" t="s">
        <v>0</v>
      </c>
      <c r="K342" s="20">
        <f t="shared" si="82"/>
        <v>29260</v>
      </c>
      <c r="L342" s="64"/>
    </row>
    <row r="343" spans="1:12" ht="18.75" customHeight="1" thickBot="1">
      <c r="A343" s="66"/>
      <c r="B343" s="273" t="s">
        <v>34</v>
      </c>
      <c r="C343" s="273" t="s">
        <v>264</v>
      </c>
      <c r="D343" s="42">
        <v>43354</v>
      </c>
      <c r="E343" s="222" t="s">
        <v>209</v>
      </c>
      <c r="F343" s="43">
        <v>30800</v>
      </c>
      <c r="G343" s="43">
        <f>F343*L2</f>
        <v>29260</v>
      </c>
      <c r="H343" s="43" t="s">
        <v>1</v>
      </c>
      <c r="I343" s="43">
        <v>1</v>
      </c>
      <c r="J343" s="43" t="s">
        <v>0</v>
      </c>
      <c r="K343" s="154">
        <f t="shared" si="82"/>
        <v>29260</v>
      </c>
      <c r="L343" s="64"/>
    </row>
    <row r="344" spans="1:12" ht="18.75" customHeight="1">
      <c r="A344" s="66"/>
      <c r="B344" s="272" t="s">
        <v>34</v>
      </c>
      <c r="C344" s="272" t="s">
        <v>260</v>
      </c>
      <c r="D344" s="89">
        <v>43355</v>
      </c>
      <c r="E344" s="207" t="s">
        <v>209</v>
      </c>
      <c r="F344" s="17">
        <v>30800</v>
      </c>
      <c r="G344" s="17">
        <f>F344*L2</f>
        <v>29260</v>
      </c>
      <c r="H344" s="13" t="s">
        <v>1</v>
      </c>
      <c r="I344" s="13">
        <v>1</v>
      </c>
      <c r="J344" s="13" t="s">
        <v>0</v>
      </c>
      <c r="K344" s="18">
        <f t="shared" si="82"/>
        <v>29260</v>
      </c>
      <c r="L344" s="64"/>
    </row>
    <row r="345" spans="1:12" ht="18.75" customHeight="1">
      <c r="A345" s="66"/>
      <c r="B345" s="271" t="s">
        <v>34</v>
      </c>
      <c r="C345" s="271" t="s">
        <v>261</v>
      </c>
      <c r="D345" s="12">
        <v>43355</v>
      </c>
      <c r="E345" s="211" t="s">
        <v>209</v>
      </c>
      <c r="F345" s="13">
        <v>30800</v>
      </c>
      <c r="G345" s="13">
        <f>F345*L2</f>
        <v>29260</v>
      </c>
      <c r="H345" s="13" t="s">
        <v>1</v>
      </c>
      <c r="I345" s="13">
        <v>1</v>
      </c>
      <c r="J345" s="13" t="s">
        <v>0</v>
      </c>
      <c r="K345" s="20">
        <f t="shared" si="82"/>
        <v>29260</v>
      </c>
      <c r="L345" s="64"/>
    </row>
    <row r="346" spans="1:12" ht="18.75" customHeight="1">
      <c r="A346" s="66"/>
      <c r="B346" s="271" t="s">
        <v>34</v>
      </c>
      <c r="C346" s="271" t="s">
        <v>262</v>
      </c>
      <c r="D346" s="12">
        <v>43355</v>
      </c>
      <c r="E346" s="211" t="s">
        <v>209</v>
      </c>
      <c r="F346" s="13">
        <v>30800</v>
      </c>
      <c r="G346" s="13">
        <f>F346*L2</f>
        <v>29260</v>
      </c>
      <c r="H346" s="13" t="s">
        <v>1</v>
      </c>
      <c r="I346" s="13">
        <v>1</v>
      </c>
      <c r="J346" s="13" t="s">
        <v>0</v>
      </c>
      <c r="K346" s="20">
        <f t="shared" si="82"/>
        <v>29260</v>
      </c>
      <c r="L346" s="64"/>
    </row>
    <row r="347" spans="1:12" ht="18.75" customHeight="1">
      <c r="A347" s="66"/>
      <c r="B347" s="271" t="s">
        <v>34</v>
      </c>
      <c r="C347" s="271" t="s">
        <v>263</v>
      </c>
      <c r="D347" s="12">
        <v>43355</v>
      </c>
      <c r="E347" s="211" t="s">
        <v>209</v>
      </c>
      <c r="F347" s="13">
        <v>30800</v>
      </c>
      <c r="G347" s="13">
        <f>F347*L2</f>
        <v>29260</v>
      </c>
      <c r="H347" s="13" t="s">
        <v>1</v>
      </c>
      <c r="I347" s="13">
        <v>1</v>
      </c>
      <c r="J347" s="13" t="s">
        <v>0</v>
      </c>
      <c r="K347" s="20">
        <f t="shared" si="82"/>
        <v>29260</v>
      </c>
      <c r="L347" s="64"/>
    </row>
    <row r="348" spans="1:12" ht="18.75" customHeight="1" thickBot="1">
      <c r="A348" s="66"/>
      <c r="B348" s="273" t="s">
        <v>34</v>
      </c>
      <c r="C348" s="273" t="s">
        <v>264</v>
      </c>
      <c r="D348" s="42">
        <v>43355</v>
      </c>
      <c r="E348" s="222" t="s">
        <v>209</v>
      </c>
      <c r="F348" s="43">
        <v>30800</v>
      </c>
      <c r="G348" s="43">
        <f>F348*L2</f>
        <v>29260</v>
      </c>
      <c r="H348" s="43" t="s">
        <v>1</v>
      </c>
      <c r="I348" s="43">
        <v>1</v>
      </c>
      <c r="J348" s="43" t="s">
        <v>0</v>
      </c>
      <c r="K348" s="154">
        <f t="shared" si="82"/>
        <v>29260</v>
      </c>
      <c r="L348" s="64"/>
    </row>
    <row r="349" spans="1:12" ht="18.75" customHeight="1">
      <c r="A349" s="66"/>
      <c r="B349" s="302" t="s">
        <v>34</v>
      </c>
      <c r="C349" s="303" t="s">
        <v>260</v>
      </c>
      <c r="D349" s="32">
        <v>43356</v>
      </c>
      <c r="E349" s="304" t="s">
        <v>209</v>
      </c>
      <c r="F349" s="33">
        <v>30800</v>
      </c>
      <c r="G349" s="33">
        <f>F349*L2</f>
        <v>29260</v>
      </c>
      <c r="H349" s="33" t="s">
        <v>1</v>
      </c>
      <c r="I349" s="33">
        <v>1</v>
      </c>
      <c r="J349" s="33" t="s">
        <v>0</v>
      </c>
      <c r="K349" s="35">
        <f t="shared" si="82"/>
        <v>29260</v>
      </c>
      <c r="L349" s="64"/>
    </row>
    <row r="350" spans="1:12" ht="18.75" customHeight="1">
      <c r="A350" s="66"/>
      <c r="B350" s="305" t="s">
        <v>34</v>
      </c>
      <c r="C350" s="296" t="s">
        <v>261</v>
      </c>
      <c r="D350" s="12">
        <v>43356</v>
      </c>
      <c r="E350" s="211" t="s">
        <v>209</v>
      </c>
      <c r="F350" s="295">
        <v>30800</v>
      </c>
      <c r="G350" s="295">
        <f>F350*L2</f>
        <v>29260</v>
      </c>
      <c r="H350" s="295" t="s">
        <v>1</v>
      </c>
      <c r="I350" s="295">
        <v>1</v>
      </c>
      <c r="J350" s="295" t="s">
        <v>0</v>
      </c>
      <c r="K350" s="39">
        <f t="shared" si="82"/>
        <v>29260</v>
      </c>
      <c r="L350" s="64"/>
    </row>
    <row r="351" spans="1:12" ht="18.75" customHeight="1">
      <c r="A351" s="66"/>
      <c r="B351" s="305" t="s">
        <v>34</v>
      </c>
      <c r="C351" s="296" t="s">
        <v>262</v>
      </c>
      <c r="D351" s="12">
        <v>43356</v>
      </c>
      <c r="E351" s="211" t="s">
        <v>209</v>
      </c>
      <c r="F351" s="295">
        <v>30800</v>
      </c>
      <c r="G351" s="295">
        <f>F351*L2</f>
        <v>29260</v>
      </c>
      <c r="H351" s="295" t="s">
        <v>1</v>
      </c>
      <c r="I351" s="295">
        <v>1</v>
      </c>
      <c r="J351" s="295" t="s">
        <v>0</v>
      </c>
      <c r="K351" s="39">
        <f t="shared" si="82"/>
        <v>29260</v>
      </c>
      <c r="L351" s="64"/>
    </row>
    <row r="352" spans="1:12" ht="18.75" customHeight="1">
      <c r="A352" s="66"/>
      <c r="B352" s="305" t="s">
        <v>34</v>
      </c>
      <c r="C352" s="296" t="s">
        <v>263</v>
      </c>
      <c r="D352" s="12">
        <v>43356</v>
      </c>
      <c r="E352" s="211" t="s">
        <v>209</v>
      </c>
      <c r="F352" s="295">
        <v>30800</v>
      </c>
      <c r="G352" s="295">
        <f>F352*L2</f>
        <v>29260</v>
      </c>
      <c r="H352" s="295" t="s">
        <v>1</v>
      </c>
      <c r="I352" s="295">
        <v>1</v>
      </c>
      <c r="J352" s="295" t="s">
        <v>0</v>
      </c>
      <c r="K352" s="39">
        <f t="shared" si="82"/>
        <v>29260</v>
      </c>
      <c r="L352" s="64"/>
    </row>
    <row r="353" spans="1:12" ht="18.75" customHeight="1" thickBot="1">
      <c r="A353" s="66"/>
      <c r="B353" s="306" t="s">
        <v>34</v>
      </c>
      <c r="C353" s="273" t="s">
        <v>264</v>
      </c>
      <c r="D353" s="42">
        <v>43356</v>
      </c>
      <c r="E353" s="222" t="s">
        <v>209</v>
      </c>
      <c r="F353" s="43">
        <v>30800</v>
      </c>
      <c r="G353" s="43">
        <f>F353*L2</f>
        <v>29260</v>
      </c>
      <c r="H353" s="43" t="s">
        <v>1</v>
      </c>
      <c r="I353" s="43">
        <v>1</v>
      </c>
      <c r="J353" s="43" t="s">
        <v>0</v>
      </c>
      <c r="K353" s="45">
        <f t="shared" si="82"/>
        <v>29260</v>
      </c>
      <c r="L353" s="64"/>
    </row>
    <row r="354" spans="1:12" ht="18.75" customHeight="1">
      <c r="A354" s="66"/>
      <c r="B354" s="17"/>
      <c r="C354" s="17" t="s">
        <v>59</v>
      </c>
      <c r="D354" s="301" t="s">
        <v>272</v>
      </c>
      <c r="E354" s="17"/>
      <c r="F354" s="17"/>
      <c r="G354" s="17"/>
      <c r="H354" s="17"/>
      <c r="I354" s="17"/>
      <c r="J354" s="17"/>
      <c r="K354" s="18">
        <f>SUM(K324:K353)</f>
        <v>877800</v>
      </c>
      <c r="L354" s="64"/>
    </row>
    <row r="355" spans="1:12" ht="18.75" customHeight="1">
      <c r="A355" s="70" t="s">
        <v>38</v>
      </c>
      <c r="B355" s="210" t="s">
        <v>221</v>
      </c>
      <c r="C355" s="8" t="s">
        <v>29</v>
      </c>
      <c r="D355" s="8" t="s">
        <v>3</v>
      </c>
      <c r="E355" s="210" t="s">
        <v>204</v>
      </c>
      <c r="F355" s="195" t="s">
        <v>39</v>
      </c>
      <c r="G355" s="8" t="s">
        <v>18</v>
      </c>
      <c r="H355" s="9"/>
      <c r="I355" s="8" t="s">
        <v>17</v>
      </c>
      <c r="J355" s="10"/>
      <c r="K355" s="8" t="s">
        <v>8</v>
      </c>
      <c r="L355" s="142" t="s">
        <v>4</v>
      </c>
    </row>
    <row r="356" spans="1:12" ht="18.75" customHeight="1">
      <c r="A356" s="251" t="s">
        <v>227</v>
      </c>
      <c r="B356" s="215" t="s">
        <v>222</v>
      </c>
      <c r="C356" s="216" t="s">
        <v>226</v>
      </c>
      <c r="D356" s="217">
        <v>43351</v>
      </c>
      <c r="E356" s="212" t="s">
        <v>225</v>
      </c>
      <c r="F356" s="17">
        <v>30800</v>
      </c>
      <c r="G356" s="17">
        <f>F356*L2</f>
        <v>29260</v>
      </c>
      <c r="H356" s="206" t="s">
        <v>1</v>
      </c>
      <c r="I356" s="16">
        <v>4</v>
      </c>
      <c r="J356" s="13" t="s">
        <v>0</v>
      </c>
      <c r="K356" s="18">
        <f t="shared" ref="K356:K381" si="83">G356*I356</f>
        <v>117040</v>
      </c>
      <c r="L356" s="64"/>
    </row>
    <row r="357" spans="1:12" ht="18.75" customHeight="1">
      <c r="A357" s="22"/>
      <c r="B357" s="213" t="s">
        <v>223</v>
      </c>
      <c r="C357" s="216" t="s">
        <v>226</v>
      </c>
      <c r="D357" s="65">
        <v>43351</v>
      </c>
      <c r="E357" s="214" t="s">
        <v>225</v>
      </c>
      <c r="F357" s="13">
        <v>30800</v>
      </c>
      <c r="G357" s="13">
        <f>F357*L2</f>
        <v>29260</v>
      </c>
      <c r="H357" s="206" t="s">
        <v>1</v>
      </c>
      <c r="I357" s="11">
        <v>3</v>
      </c>
      <c r="J357" s="13" t="s">
        <v>0</v>
      </c>
      <c r="K357" s="20">
        <f t="shared" si="83"/>
        <v>87780</v>
      </c>
      <c r="L357" s="64"/>
    </row>
    <row r="358" spans="1:12" ht="18.75" customHeight="1">
      <c r="A358" s="22"/>
      <c r="B358" s="211" t="s">
        <v>224</v>
      </c>
      <c r="C358" s="216" t="s">
        <v>226</v>
      </c>
      <c r="D358" s="12">
        <v>43351</v>
      </c>
      <c r="E358" s="211" t="s">
        <v>225</v>
      </c>
      <c r="F358" s="13">
        <v>30800</v>
      </c>
      <c r="G358" s="13">
        <f>F358*L2</f>
        <v>29260</v>
      </c>
      <c r="H358" s="13" t="s">
        <v>1</v>
      </c>
      <c r="I358" s="13">
        <v>3</v>
      </c>
      <c r="J358" s="13" t="s">
        <v>0</v>
      </c>
      <c r="K358" s="20">
        <f t="shared" si="83"/>
        <v>87780</v>
      </c>
      <c r="L358" s="64"/>
    </row>
    <row r="359" spans="1:12" ht="18.75" customHeight="1">
      <c r="A359" s="22"/>
      <c r="B359" s="211"/>
      <c r="C359" s="211" t="s">
        <v>238</v>
      </c>
      <c r="D359" s="12"/>
      <c r="E359" s="211"/>
      <c r="F359" s="13"/>
      <c r="G359" s="13">
        <v>22198</v>
      </c>
      <c r="H359" s="13" t="s">
        <v>1</v>
      </c>
      <c r="I359" s="13">
        <v>10</v>
      </c>
      <c r="J359" s="13" t="s">
        <v>0</v>
      </c>
      <c r="K359" s="20">
        <f t="shared" si="83"/>
        <v>221980</v>
      </c>
      <c r="L359" s="64"/>
    </row>
    <row r="360" spans="1:12" ht="18.75" customHeight="1">
      <c r="A360" s="22"/>
      <c r="B360" s="211" t="s">
        <v>222</v>
      </c>
      <c r="C360" s="211" t="s">
        <v>226</v>
      </c>
      <c r="D360" s="12">
        <v>43352</v>
      </c>
      <c r="E360" s="211" t="s">
        <v>225</v>
      </c>
      <c r="F360" s="13">
        <v>30800</v>
      </c>
      <c r="G360" s="13">
        <f>F360*L2</f>
        <v>29260</v>
      </c>
      <c r="H360" s="13" t="s">
        <v>1</v>
      </c>
      <c r="I360" s="13">
        <v>4</v>
      </c>
      <c r="J360" s="13" t="s">
        <v>0</v>
      </c>
      <c r="K360" s="20">
        <f t="shared" si="83"/>
        <v>117040</v>
      </c>
      <c r="L360" s="64"/>
    </row>
    <row r="361" spans="1:12" ht="18.75" customHeight="1">
      <c r="A361" s="22"/>
      <c r="B361" s="213" t="s">
        <v>223</v>
      </c>
      <c r="C361" s="216" t="s">
        <v>226</v>
      </c>
      <c r="D361" s="65">
        <v>43352</v>
      </c>
      <c r="E361" s="214" t="s">
        <v>225</v>
      </c>
      <c r="F361" s="13">
        <v>30800</v>
      </c>
      <c r="G361" s="13">
        <f>F361*L2</f>
        <v>29260</v>
      </c>
      <c r="H361" s="13" t="s">
        <v>1</v>
      </c>
      <c r="I361" s="11">
        <v>3</v>
      </c>
      <c r="J361" s="13" t="s">
        <v>0</v>
      </c>
      <c r="K361" s="20">
        <f t="shared" si="83"/>
        <v>87780</v>
      </c>
      <c r="L361" s="64"/>
    </row>
    <row r="362" spans="1:12" ht="18.75" customHeight="1">
      <c r="A362" s="22"/>
      <c r="B362" s="213" t="s">
        <v>224</v>
      </c>
      <c r="C362" s="216" t="s">
        <v>226</v>
      </c>
      <c r="D362" s="65">
        <v>43352</v>
      </c>
      <c r="E362" s="214" t="s">
        <v>225</v>
      </c>
      <c r="F362" s="13">
        <v>30800</v>
      </c>
      <c r="G362" s="13">
        <f>F362*L2</f>
        <v>29260</v>
      </c>
      <c r="H362" s="13" t="s">
        <v>1</v>
      </c>
      <c r="I362" s="11">
        <v>3</v>
      </c>
      <c r="J362" s="13" t="s">
        <v>0</v>
      </c>
      <c r="K362" s="20">
        <f t="shared" si="83"/>
        <v>87780</v>
      </c>
      <c r="L362" s="64"/>
    </row>
    <row r="363" spans="1:12" ht="18.75" customHeight="1">
      <c r="A363" s="22"/>
      <c r="B363" s="213" t="s">
        <v>237</v>
      </c>
      <c r="C363" s="216" t="s">
        <v>226</v>
      </c>
      <c r="D363" s="65">
        <v>43352</v>
      </c>
      <c r="E363" s="214" t="s">
        <v>225</v>
      </c>
      <c r="F363" s="13">
        <v>30800</v>
      </c>
      <c r="G363" s="13">
        <f>F363*L2</f>
        <v>29260</v>
      </c>
      <c r="H363" s="13" t="s">
        <v>1</v>
      </c>
      <c r="I363" s="11">
        <v>3</v>
      </c>
      <c r="J363" s="13" t="s">
        <v>0</v>
      </c>
      <c r="K363" s="20">
        <f t="shared" si="83"/>
        <v>87780</v>
      </c>
      <c r="L363" s="64"/>
    </row>
    <row r="364" spans="1:12" ht="18.75" customHeight="1">
      <c r="A364" s="22"/>
      <c r="B364" s="196"/>
      <c r="C364" s="208" t="s">
        <v>238</v>
      </c>
      <c r="D364" s="65"/>
      <c r="E364" s="214"/>
      <c r="F364" s="193"/>
      <c r="G364" s="11">
        <v>18812</v>
      </c>
      <c r="H364" s="13" t="s">
        <v>1</v>
      </c>
      <c r="I364" s="11">
        <v>10</v>
      </c>
      <c r="J364" s="13" t="s">
        <v>0</v>
      </c>
      <c r="K364" s="20">
        <f t="shared" si="83"/>
        <v>188120</v>
      </c>
      <c r="L364" s="64"/>
    </row>
    <row r="365" spans="1:12" ht="18.75" customHeight="1">
      <c r="A365" s="22"/>
      <c r="B365" s="211" t="s">
        <v>222</v>
      </c>
      <c r="C365" s="211" t="s">
        <v>226</v>
      </c>
      <c r="D365" s="12">
        <v>43353</v>
      </c>
      <c r="E365" s="211" t="s">
        <v>225</v>
      </c>
      <c r="F365" s="13">
        <v>30800</v>
      </c>
      <c r="G365" s="13">
        <f>F365*L2</f>
        <v>29260</v>
      </c>
      <c r="H365" s="13" t="s">
        <v>1</v>
      </c>
      <c r="I365" s="13">
        <v>4</v>
      </c>
      <c r="J365" s="13" t="s">
        <v>0</v>
      </c>
      <c r="K365" s="20">
        <f t="shared" si="83"/>
        <v>117040</v>
      </c>
      <c r="L365" s="64"/>
    </row>
    <row r="366" spans="1:12" ht="18.75" customHeight="1">
      <c r="A366" s="22"/>
      <c r="B366" s="213" t="s">
        <v>223</v>
      </c>
      <c r="C366" s="216" t="s">
        <v>226</v>
      </c>
      <c r="D366" s="65">
        <v>43353</v>
      </c>
      <c r="E366" s="214" t="s">
        <v>225</v>
      </c>
      <c r="F366" s="13">
        <v>30800</v>
      </c>
      <c r="G366" s="13">
        <f>F366*L2</f>
        <v>29260</v>
      </c>
      <c r="H366" s="13" t="s">
        <v>1</v>
      </c>
      <c r="I366" s="11">
        <v>3</v>
      </c>
      <c r="J366" s="13" t="s">
        <v>0</v>
      </c>
      <c r="K366" s="20">
        <f t="shared" si="83"/>
        <v>87780</v>
      </c>
      <c r="L366" s="64"/>
    </row>
    <row r="367" spans="1:12" ht="18.75" customHeight="1">
      <c r="A367" s="22"/>
      <c r="B367" s="213" t="s">
        <v>224</v>
      </c>
      <c r="C367" s="216" t="s">
        <v>226</v>
      </c>
      <c r="D367" s="65">
        <v>43353</v>
      </c>
      <c r="E367" s="214" t="s">
        <v>225</v>
      </c>
      <c r="F367" s="13">
        <v>30800</v>
      </c>
      <c r="G367" s="13">
        <f>F367*L2</f>
        <v>29260</v>
      </c>
      <c r="H367" s="13" t="s">
        <v>1</v>
      </c>
      <c r="I367" s="11">
        <v>3</v>
      </c>
      <c r="J367" s="13" t="s">
        <v>0</v>
      </c>
      <c r="K367" s="20">
        <f t="shared" si="83"/>
        <v>87780</v>
      </c>
      <c r="L367" s="64"/>
    </row>
    <row r="368" spans="1:12" ht="18.75" customHeight="1">
      <c r="A368" s="22"/>
      <c r="B368" s="213" t="s">
        <v>237</v>
      </c>
      <c r="C368" s="216" t="s">
        <v>226</v>
      </c>
      <c r="D368" s="65">
        <v>43353</v>
      </c>
      <c r="E368" s="214" t="s">
        <v>225</v>
      </c>
      <c r="F368" s="13">
        <v>30800</v>
      </c>
      <c r="G368" s="13">
        <f>F368*L2</f>
        <v>29260</v>
      </c>
      <c r="H368" s="13" t="s">
        <v>1</v>
      </c>
      <c r="I368" s="11">
        <v>3</v>
      </c>
      <c r="J368" s="13" t="s">
        <v>0</v>
      </c>
      <c r="K368" s="20">
        <f t="shared" si="83"/>
        <v>87780</v>
      </c>
      <c r="L368" s="64"/>
    </row>
    <row r="369" spans="1:12" ht="18.75" customHeight="1">
      <c r="A369" s="22"/>
      <c r="B369" s="196"/>
      <c r="C369" s="208" t="s">
        <v>239</v>
      </c>
      <c r="D369" s="65"/>
      <c r="E369" s="214"/>
      <c r="F369" s="193"/>
      <c r="G369" s="11">
        <v>18812</v>
      </c>
      <c r="H369" s="13" t="s">
        <v>1</v>
      </c>
      <c r="I369" s="11">
        <v>13</v>
      </c>
      <c r="J369" s="13" t="s">
        <v>0</v>
      </c>
      <c r="K369" s="20">
        <f t="shared" si="83"/>
        <v>244556</v>
      </c>
      <c r="L369" s="64"/>
    </row>
    <row r="370" spans="1:12" ht="18.75" customHeight="1">
      <c r="A370" s="22"/>
      <c r="B370" s="211" t="s">
        <v>222</v>
      </c>
      <c r="C370" s="211" t="s">
        <v>226</v>
      </c>
      <c r="D370" s="12">
        <v>43354</v>
      </c>
      <c r="E370" s="211" t="s">
        <v>225</v>
      </c>
      <c r="F370" s="13">
        <v>30800</v>
      </c>
      <c r="G370" s="13">
        <f>F370*L2</f>
        <v>29260</v>
      </c>
      <c r="H370" s="13" t="s">
        <v>1</v>
      </c>
      <c r="I370" s="13">
        <v>4</v>
      </c>
      <c r="J370" s="13" t="s">
        <v>0</v>
      </c>
      <c r="K370" s="20">
        <f t="shared" si="83"/>
        <v>117040</v>
      </c>
      <c r="L370" s="64"/>
    </row>
    <row r="371" spans="1:12" ht="18.75" customHeight="1">
      <c r="A371" s="22"/>
      <c r="B371" s="213" t="s">
        <v>223</v>
      </c>
      <c r="C371" s="216" t="s">
        <v>226</v>
      </c>
      <c r="D371" s="65">
        <v>43354</v>
      </c>
      <c r="E371" s="214" t="s">
        <v>225</v>
      </c>
      <c r="F371" s="13">
        <v>30800</v>
      </c>
      <c r="G371" s="13">
        <f>F371*L2</f>
        <v>29260</v>
      </c>
      <c r="H371" s="13" t="s">
        <v>1</v>
      </c>
      <c r="I371" s="11">
        <v>3</v>
      </c>
      <c r="J371" s="13" t="s">
        <v>0</v>
      </c>
      <c r="K371" s="20">
        <f t="shared" si="83"/>
        <v>87780</v>
      </c>
      <c r="L371" s="64"/>
    </row>
    <row r="372" spans="1:12" ht="18.75" customHeight="1">
      <c r="A372" s="22"/>
      <c r="B372" s="213" t="s">
        <v>224</v>
      </c>
      <c r="C372" s="216" t="s">
        <v>226</v>
      </c>
      <c r="D372" s="65">
        <v>43354</v>
      </c>
      <c r="E372" s="214" t="s">
        <v>225</v>
      </c>
      <c r="F372" s="13">
        <v>30800</v>
      </c>
      <c r="G372" s="13">
        <f>F372*L2</f>
        <v>29260</v>
      </c>
      <c r="H372" s="13" t="s">
        <v>1</v>
      </c>
      <c r="I372" s="11">
        <v>3</v>
      </c>
      <c r="J372" s="13" t="s">
        <v>0</v>
      </c>
      <c r="K372" s="20">
        <f t="shared" si="83"/>
        <v>87780</v>
      </c>
      <c r="L372" s="145"/>
    </row>
    <row r="373" spans="1:12" ht="18.75" customHeight="1">
      <c r="A373" s="22"/>
      <c r="B373" s="213" t="s">
        <v>237</v>
      </c>
      <c r="C373" s="216" t="s">
        <v>226</v>
      </c>
      <c r="D373" s="65">
        <v>43354</v>
      </c>
      <c r="E373" s="214" t="s">
        <v>225</v>
      </c>
      <c r="F373" s="13">
        <v>30800</v>
      </c>
      <c r="G373" s="13">
        <f>F373*L2</f>
        <v>29260</v>
      </c>
      <c r="H373" s="13" t="s">
        <v>1</v>
      </c>
      <c r="I373" s="11">
        <v>3</v>
      </c>
      <c r="J373" s="13" t="s">
        <v>0</v>
      </c>
      <c r="K373" s="20">
        <f t="shared" si="83"/>
        <v>87780</v>
      </c>
      <c r="L373" s="145"/>
    </row>
    <row r="374" spans="1:12" ht="18.75" customHeight="1">
      <c r="A374" s="22"/>
      <c r="B374" s="213"/>
      <c r="C374" s="208" t="s">
        <v>240</v>
      </c>
      <c r="D374" s="65"/>
      <c r="E374" s="214"/>
      <c r="F374" s="193"/>
      <c r="G374" s="11">
        <v>18812</v>
      </c>
      <c r="H374" s="13" t="s">
        <v>1</v>
      </c>
      <c r="I374" s="11">
        <v>13</v>
      </c>
      <c r="J374" s="13" t="s">
        <v>0</v>
      </c>
      <c r="K374" s="20">
        <f t="shared" si="83"/>
        <v>244556</v>
      </c>
      <c r="L374" s="145"/>
    </row>
    <row r="375" spans="1:12" ht="18.75" customHeight="1">
      <c r="A375" s="22"/>
      <c r="B375" s="211" t="s">
        <v>222</v>
      </c>
      <c r="C375" s="211" t="s">
        <v>226</v>
      </c>
      <c r="D375" s="12">
        <v>43355</v>
      </c>
      <c r="E375" s="211" t="s">
        <v>225</v>
      </c>
      <c r="F375" s="13">
        <v>30800</v>
      </c>
      <c r="G375" s="13">
        <f>F375*L2</f>
        <v>29260</v>
      </c>
      <c r="H375" s="13" t="s">
        <v>1</v>
      </c>
      <c r="I375" s="13">
        <v>4</v>
      </c>
      <c r="J375" s="13" t="s">
        <v>0</v>
      </c>
      <c r="K375" s="20">
        <f t="shared" si="83"/>
        <v>117040</v>
      </c>
      <c r="L375" s="145"/>
    </row>
    <row r="376" spans="1:12" ht="18.75" customHeight="1">
      <c r="A376" s="22"/>
      <c r="B376" s="213" t="s">
        <v>223</v>
      </c>
      <c r="C376" s="216" t="s">
        <v>226</v>
      </c>
      <c r="D376" s="65">
        <v>43355</v>
      </c>
      <c r="E376" s="214" t="s">
        <v>225</v>
      </c>
      <c r="F376" s="13">
        <v>30800</v>
      </c>
      <c r="G376" s="13">
        <f>F376*L2</f>
        <v>29260</v>
      </c>
      <c r="H376" s="13" t="s">
        <v>1</v>
      </c>
      <c r="I376" s="11">
        <v>3</v>
      </c>
      <c r="J376" s="13" t="s">
        <v>0</v>
      </c>
      <c r="K376" s="20">
        <f t="shared" si="83"/>
        <v>87780</v>
      </c>
      <c r="L376" s="145"/>
    </row>
    <row r="377" spans="1:12" ht="18.75" customHeight="1">
      <c r="A377" s="22"/>
      <c r="B377" s="213" t="s">
        <v>224</v>
      </c>
      <c r="C377" s="216" t="s">
        <v>226</v>
      </c>
      <c r="D377" s="65">
        <v>43355</v>
      </c>
      <c r="E377" s="214" t="s">
        <v>225</v>
      </c>
      <c r="F377" s="13">
        <v>30800</v>
      </c>
      <c r="G377" s="13">
        <f>F377*L2</f>
        <v>29260</v>
      </c>
      <c r="H377" s="13" t="s">
        <v>1</v>
      </c>
      <c r="I377" s="11">
        <v>3</v>
      </c>
      <c r="J377" s="13" t="s">
        <v>0</v>
      </c>
      <c r="K377" s="20">
        <f t="shared" si="83"/>
        <v>87780</v>
      </c>
      <c r="L377" s="145"/>
    </row>
    <row r="378" spans="1:12" ht="18.75" customHeight="1">
      <c r="A378" s="22"/>
      <c r="B378" s="213" t="s">
        <v>237</v>
      </c>
      <c r="C378" s="216" t="s">
        <v>226</v>
      </c>
      <c r="D378" s="65">
        <v>43355</v>
      </c>
      <c r="E378" s="214" t="s">
        <v>225</v>
      </c>
      <c r="F378" s="13">
        <v>30800</v>
      </c>
      <c r="G378" s="13">
        <f>F378*L2</f>
        <v>29260</v>
      </c>
      <c r="H378" s="13" t="s">
        <v>1</v>
      </c>
      <c r="I378" s="11">
        <v>3</v>
      </c>
      <c r="J378" s="13" t="s">
        <v>0</v>
      </c>
      <c r="K378" s="20">
        <f t="shared" si="83"/>
        <v>87780</v>
      </c>
      <c r="L378" s="145"/>
    </row>
    <row r="379" spans="1:12" ht="18.75" customHeight="1">
      <c r="A379" s="22"/>
      <c r="B379" s="211"/>
      <c r="C379" s="208" t="s">
        <v>241</v>
      </c>
      <c r="D379" s="12"/>
      <c r="E379" s="211"/>
      <c r="F379" s="205"/>
      <c r="G379" s="13">
        <v>18812</v>
      </c>
      <c r="H379" s="13" t="s">
        <v>1</v>
      </c>
      <c r="I379" s="13">
        <v>13</v>
      </c>
      <c r="J379" s="13" t="s">
        <v>0</v>
      </c>
      <c r="K379" s="20">
        <f t="shared" si="83"/>
        <v>244556</v>
      </c>
      <c r="L379" s="145"/>
    </row>
    <row r="380" spans="1:12" ht="18.75" customHeight="1">
      <c r="A380" s="22"/>
      <c r="B380" s="211" t="s">
        <v>237</v>
      </c>
      <c r="C380" s="211" t="s">
        <v>226</v>
      </c>
      <c r="D380" s="12">
        <v>43356</v>
      </c>
      <c r="E380" s="211" t="s">
        <v>225</v>
      </c>
      <c r="F380" s="13">
        <v>30800</v>
      </c>
      <c r="G380" s="13">
        <f>F380*L2</f>
        <v>29260</v>
      </c>
      <c r="H380" s="13" t="s">
        <v>1</v>
      </c>
      <c r="I380" s="13">
        <v>3</v>
      </c>
      <c r="J380" s="13" t="s">
        <v>0</v>
      </c>
      <c r="K380" s="20">
        <f t="shared" si="83"/>
        <v>87780</v>
      </c>
      <c r="L380" s="145"/>
    </row>
    <row r="381" spans="1:12" ht="18.75" customHeight="1">
      <c r="A381" s="22"/>
      <c r="B381" s="215"/>
      <c r="C381" s="270" t="s">
        <v>273</v>
      </c>
      <c r="D381" s="217"/>
      <c r="E381" s="212"/>
      <c r="F381" s="236">
        <v>50800</v>
      </c>
      <c r="G381" s="13">
        <f>F381*L2</f>
        <v>48260</v>
      </c>
      <c r="H381" s="13" t="s">
        <v>1</v>
      </c>
      <c r="I381" s="16">
        <v>2</v>
      </c>
      <c r="J381" s="13" t="s">
        <v>0</v>
      </c>
      <c r="K381" s="20">
        <f t="shared" si="83"/>
        <v>96520</v>
      </c>
      <c r="L381" s="64"/>
    </row>
    <row r="382" spans="1:12" ht="18.75" customHeight="1" thickBot="1">
      <c r="A382" s="103"/>
      <c r="B382" s="208"/>
      <c r="C382" s="13" t="s">
        <v>59</v>
      </c>
      <c r="D382" s="279" t="s">
        <v>272</v>
      </c>
      <c r="E382" s="13"/>
      <c r="F382" s="13"/>
      <c r="G382" s="13"/>
      <c r="H382" s="13"/>
      <c r="I382" s="13"/>
      <c r="J382" s="13"/>
      <c r="K382" s="280">
        <f>SUM(K356:K380)</f>
        <v>3045668</v>
      </c>
      <c r="L382" s="254"/>
    </row>
    <row r="383" spans="1:12" ht="18.75" customHeight="1">
      <c r="A383" s="70" t="s">
        <v>38</v>
      </c>
      <c r="B383" s="210" t="s">
        <v>245</v>
      </c>
      <c r="C383" s="8" t="s">
        <v>29</v>
      </c>
      <c r="D383" s="8" t="s">
        <v>3</v>
      </c>
      <c r="E383" s="210" t="s">
        <v>204</v>
      </c>
      <c r="F383" s="195" t="s">
        <v>39</v>
      </c>
      <c r="G383" s="8" t="s">
        <v>18</v>
      </c>
      <c r="H383" s="9"/>
      <c r="I383" s="8" t="s">
        <v>17</v>
      </c>
      <c r="J383" s="10"/>
      <c r="K383" s="8" t="s">
        <v>8</v>
      </c>
      <c r="L383" s="142" t="s">
        <v>4</v>
      </c>
    </row>
    <row r="384" spans="1:12" ht="18.75" customHeight="1">
      <c r="A384" s="251" t="s">
        <v>243</v>
      </c>
      <c r="B384" s="213" t="s">
        <v>244</v>
      </c>
      <c r="C384" s="196"/>
      <c r="D384" s="65">
        <v>43353</v>
      </c>
      <c r="E384" s="207" t="s">
        <v>206</v>
      </c>
      <c r="F384" s="13">
        <v>27000</v>
      </c>
      <c r="G384" s="13">
        <f>F384*L2</f>
        <v>25650</v>
      </c>
      <c r="H384" s="206" t="s">
        <v>1</v>
      </c>
      <c r="I384" s="11">
        <v>3</v>
      </c>
      <c r="J384" s="13" t="s">
        <v>0</v>
      </c>
      <c r="K384" s="20">
        <f t="shared" ref="K384:K386" si="84">G384*I384</f>
        <v>76950</v>
      </c>
      <c r="L384" s="64"/>
    </row>
    <row r="385" spans="1:13" ht="18.75" customHeight="1">
      <c r="A385" s="22"/>
      <c r="B385" s="213" t="s">
        <v>246</v>
      </c>
      <c r="C385" s="196"/>
      <c r="D385" s="65">
        <v>43353</v>
      </c>
      <c r="E385" s="207" t="s">
        <v>206</v>
      </c>
      <c r="F385" s="193">
        <v>27000</v>
      </c>
      <c r="G385" s="13">
        <f>F385*L2</f>
        <v>25650</v>
      </c>
      <c r="H385" s="206" t="s">
        <v>1</v>
      </c>
      <c r="I385" s="11">
        <v>10</v>
      </c>
      <c r="J385" s="13" t="s">
        <v>0</v>
      </c>
      <c r="K385" s="20">
        <f t="shared" si="84"/>
        <v>256500</v>
      </c>
      <c r="L385" s="64"/>
    </row>
    <row r="386" spans="1:13" ht="18.75" customHeight="1" thickBot="1">
      <c r="A386" s="22"/>
      <c r="B386" s="213" t="s">
        <v>247</v>
      </c>
      <c r="C386" s="196"/>
      <c r="D386" s="65">
        <v>43353</v>
      </c>
      <c r="E386" s="207" t="s">
        <v>206</v>
      </c>
      <c r="F386" s="193">
        <v>27000</v>
      </c>
      <c r="G386" s="13">
        <f>F386*L2</f>
        <v>25650</v>
      </c>
      <c r="H386" s="206" t="s">
        <v>1</v>
      </c>
      <c r="I386" s="11">
        <v>2</v>
      </c>
      <c r="J386" s="13" t="s">
        <v>0</v>
      </c>
      <c r="K386" s="15">
        <f t="shared" si="84"/>
        <v>51300</v>
      </c>
      <c r="L386" s="64"/>
    </row>
    <row r="387" spans="1:13" ht="18.75" customHeight="1" thickBot="1">
      <c r="A387" s="22"/>
      <c r="B387" s="196"/>
      <c r="C387" s="196"/>
      <c r="D387" s="65"/>
      <c r="E387" s="11"/>
      <c r="F387" s="193"/>
      <c r="G387" s="11"/>
      <c r="H387" s="196"/>
      <c r="I387" s="11"/>
      <c r="J387" s="193"/>
      <c r="K387" s="69">
        <f>SUM(K384:K386)</f>
        <v>384750</v>
      </c>
      <c r="L387" s="64"/>
    </row>
    <row r="388" spans="1:13" ht="18.75" customHeight="1" thickBot="1">
      <c r="A388" s="111"/>
      <c r="B388" s="120"/>
      <c r="C388" s="120"/>
      <c r="D388" s="125"/>
      <c r="E388" s="120"/>
      <c r="F388" s="120"/>
      <c r="G388" s="120"/>
      <c r="H388" s="120"/>
      <c r="I388" s="120"/>
      <c r="J388" s="126"/>
      <c r="K388" s="112" t="s">
        <v>110</v>
      </c>
      <c r="L388" s="113">
        <f>K322+K354+K382+K387</f>
        <v>7751588</v>
      </c>
    </row>
    <row r="389" spans="1:13" ht="18.75" customHeight="1">
      <c r="A389" s="255"/>
      <c r="B389" s="256"/>
      <c r="C389" s="256"/>
      <c r="D389" s="256"/>
      <c r="E389" s="257"/>
      <c r="F389" s="257"/>
      <c r="G389" s="257"/>
      <c r="H389" s="257"/>
      <c r="I389" s="256"/>
      <c r="J389" s="257"/>
      <c r="K389" s="257"/>
      <c r="L389" s="258"/>
    </row>
    <row r="390" spans="1:13" ht="18.75" customHeight="1">
      <c r="A390" s="259" t="s">
        <v>84</v>
      </c>
      <c r="B390" s="5"/>
      <c r="C390" s="5"/>
      <c r="D390" s="5"/>
      <c r="E390" s="6"/>
      <c r="F390" s="6"/>
      <c r="G390" s="6"/>
      <c r="H390" s="6"/>
      <c r="I390" s="5"/>
      <c r="J390" s="6"/>
      <c r="K390" s="6"/>
      <c r="L390" s="260"/>
    </row>
    <row r="391" spans="1:13" ht="18.75" customHeight="1">
      <c r="A391" s="70" t="s">
        <v>86</v>
      </c>
      <c r="B391" s="568" t="s">
        <v>42</v>
      </c>
      <c r="C391" s="569"/>
      <c r="D391" s="8" t="s">
        <v>3</v>
      </c>
      <c r="E391" s="8" t="s">
        <v>40</v>
      </c>
      <c r="F391" s="195" t="s">
        <v>40</v>
      </c>
      <c r="G391" s="8" t="s">
        <v>141</v>
      </c>
      <c r="H391" s="9"/>
      <c r="I391" s="8" t="s">
        <v>85</v>
      </c>
      <c r="J391" s="10"/>
      <c r="K391" s="8" t="s">
        <v>8</v>
      </c>
      <c r="L391" s="142" t="s">
        <v>4</v>
      </c>
    </row>
    <row r="392" spans="1:13" ht="18.75" customHeight="1">
      <c r="A392" s="109"/>
      <c r="B392" s="584" t="s">
        <v>100</v>
      </c>
      <c r="C392" s="585"/>
      <c r="D392" s="89">
        <v>43353</v>
      </c>
      <c r="E392" s="17">
        <v>27634071</v>
      </c>
      <c r="F392" s="13">
        <f>E392</f>
        <v>27634071</v>
      </c>
      <c r="G392" s="13">
        <f>F392</f>
        <v>27634071</v>
      </c>
      <c r="H392" s="200" t="s">
        <v>1</v>
      </c>
      <c r="I392" s="17">
        <v>1</v>
      </c>
      <c r="J392" s="17" t="s">
        <v>0</v>
      </c>
      <c r="K392" s="19">
        <f t="shared" ref="K392:K404" si="85">G392*I392</f>
        <v>27634071</v>
      </c>
      <c r="L392" s="145"/>
    </row>
    <row r="393" spans="1:13" ht="18.75" customHeight="1">
      <c r="A393" s="22"/>
      <c r="B393" s="584" t="s">
        <v>96</v>
      </c>
      <c r="C393" s="585"/>
      <c r="D393" s="65">
        <v>43353</v>
      </c>
      <c r="E393" s="11">
        <v>7187400</v>
      </c>
      <c r="F393" s="13">
        <f t="shared" ref="F393" si="86">E393</f>
        <v>7187400</v>
      </c>
      <c r="G393" s="13">
        <f t="shared" ref="G393" si="87">F393</f>
        <v>7187400</v>
      </c>
      <c r="H393" s="196" t="s">
        <v>1</v>
      </c>
      <c r="I393" s="11">
        <v>1</v>
      </c>
      <c r="J393" s="11" t="s">
        <v>0</v>
      </c>
      <c r="K393" s="24">
        <f t="shared" si="85"/>
        <v>7187400</v>
      </c>
      <c r="L393" s="145"/>
    </row>
    <row r="394" spans="1:13" ht="18.75" customHeight="1">
      <c r="A394" s="22"/>
      <c r="B394" s="584"/>
      <c r="C394" s="585"/>
      <c r="D394" s="65"/>
      <c r="E394" s="11"/>
      <c r="F394" s="13"/>
      <c r="G394" s="13"/>
      <c r="H394" s="196"/>
      <c r="I394" s="11"/>
      <c r="J394" s="11"/>
      <c r="K394" s="24"/>
      <c r="L394" s="145">
        <f>SUM(K392:K394)</f>
        <v>34821471</v>
      </c>
    </row>
    <row r="395" spans="1:13" ht="18.75" customHeight="1">
      <c r="A395" s="70" t="s">
        <v>155</v>
      </c>
      <c r="B395" s="568" t="s">
        <v>42</v>
      </c>
      <c r="C395" s="569"/>
      <c r="D395" s="8" t="s">
        <v>3</v>
      </c>
      <c r="E395" s="8" t="s">
        <v>40</v>
      </c>
      <c r="F395" s="195" t="s">
        <v>40</v>
      </c>
      <c r="G395" s="8" t="s">
        <v>141</v>
      </c>
      <c r="H395" s="9"/>
      <c r="I395" s="8" t="s">
        <v>85</v>
      </c>
      <c r="J395" s="10"/>
      <c r="K395" s="8" t="s">
        <v>8</v>
      </c>
      <c r="L395" s="142" t="s">
        <v>4</v>
      </c>
    </row>
    <row r="396" spans="1:13" ht="18.75" customHeight="1">
      <c r="A396" s="22"/>
      <c r="B396" s="584"/>
      <c r="C396" s="585"/>
      <c r="D396" s="65"/>
      <c r="E396" s="11"/>
      <c r="F396" s="13"/>
      <c r="G396" s="13"/>
      <c r="H396" s="196" t="s">
        <v>1</v>
      </c>
      <c r="I396" s="11">
        <v>0</v>
      </c>
      <c r="J396" s="11" t="s">
        <v>0</v>
      </c>
      <c r="K396" s="24">
        <f t="shared" ref="K396" si="88">G396*I396</f>
        <v>0</v>
      </c>
      <c r="L396" s="145"/>
    </row>
    <row r="397" spans="1:13" ht="18.75" customHeight="1">
      <c r="A397" s="22"/>
      <c r="B397" s="584"/>
      <c r="C397" s="585"/>
      <c r="D397" s="65"/>
      <c r="E397" s="11"/>
      <c r="F397" s="13"/>
      <c r="G397" s="13"/>
      <c r="H397" s="196" t="s">
        <v>1</v>
      </c>
      <c r="I397" s="11">
        <v>0</v>
      </c>
      <c r="J397" s="11" t="s">
        <v>0</v>
      </c>
      <c r="K397" s="24">
        <f t="shared" si="85"/>
        <v>0</v>
      </c>
      <c r="L397" s="145">
        <f>SUM(K396:K397)</f>
        <v>0</v>
      </c>
    </row>
    <row r="398" spans="1:13" ht="18.75" customHeight="1">
      <c r="A398" s="70" t="s">
        <v>151</v>
      </c>
      <c r="B398" s="564" t="s">
        <v>42</v>
      </c>
      <c r="C398" s="565"/>
      <c r="D398" s="8" t="s">
        <v>3</v>
      </c>
      <c r="E398" s="8" t="s">
        <v>152</v>
      </c>
      <c r="F398" s="8" t="s">
        <v>152</v>
      </c>
      <c r="G398" s="8" t="s">
        <v>141</v>
      </c>
      <c r="H398" s="9"/>
      <c r="I398" s="8" t="s">
        <v>85</v>
      </c>
      <c r="J398" s="10"/>
      <c r="K398" s="8" t="s">
        <v>8</v>
      </c>
      <c r="L398" s="142" t="s">
        <v>4</v>
      </c>
    </row>
    <row r="399" spans="1:13" ht="18.75" customHeight="1">
      <c r="A399" s="127" t="s">
        <v>11</v>
      </c>
      <c r="B399" s="566" t="s">
        <v>212</v>
      </c>
      <c r="C399" s="567"/>
      <c r="D399" s="159">
        <v>43352</v>
      </c>
      <c r="E399" s="11">
        <v>540000</v>
      </c>
      <c r="F399" s="11">
        <v>540000</v>
      </c>
      <c r="G399" s="11">
        <v>270000</v>
      </c>
      <c r="H399" s="196" t="s">
        <v>1</v>
      </c>
      <c r="I399" s="11">
        <v>1</v>
      </c>
      <c r="J399" s="17" t="s">
        <v>0</v>
      </c>
      <c r="K399" s="19">
        <f t="shared" si="85"/>
        <v>270000</v>
      </c>
      <c r="L399" s="145"/>
      <c r="M399" s="297" t="s">
        <v>278</v>
      </c>
    </row>
    <row r="400" spans="1:13" ht="18.75" customHeight="1">
      <c r="A400" s="66"/>
      <c r="B400" s="573" t="s">
        <v>210</v>
      </c>
      <c r="C400" s="574"/>
      <c r="D400" s="159">
        <v>43353</v>
      </c>
      <c r="E400" s="11">
        <v>540000</v>
      </c>
      <c r="F400" s="11">
        <v>540000</v>
      </c>
      <c r="G400" s="11">
        <v>270000</v>
      </c>
      <c r="H400" s="196" t="s">
        <v>1</v>
      </c>
      <c r="I400" s="11">
        <v>1</v>
      </c>
      <c r="J400" s="17" t="s">
        <v>0</v>
      </c>
      <c r="K400" s="19">
        <f t="shared" si="85"/>
        <v>270000</v>
      </c>
      <c r="L400" s="145"/>
    </row>
    <row r="401" spans="1:12" ht="18.75" customHeight="1">
      <c r="A401" s="66"/>
      <c r="B401" s="572"/>
      <c r="C401" s="571"/>
      <c r="D401" s="159">
        <v>43354</v>
      </c>
      <c r="E401" s="11">
        <v>540000</v>
      </c>
      <c r="F401" s="11">
        <v>540000</v>
      </c>
      <c r="G401" s="11">
        <v>270000</v>
      </c>
      <c r="H401" s="196" t="s">
        <v>1</v>
      </c>
      <c r="I401" s="11">
        <v>1</v>
      </c>
      <c r="J401" s="17" t="s">
        <v>0</v>
      </c>
      <c r="K401" s="19">
        <f t="shared" si="85"/>
        <v>270000</v>
      </c>
      <c r="L401" s="145"/>
    </row>
    <row r="402" spans="1:12" ht="18.75" customHeight="1">
      <c r="A402" s="66"/>
      <c r="B402" s="294"/>
      <c r="C402" s="293"/>
      <c r="D402" s="159"/>
      <c r="E402" s="11"/>
      <c r="F402" s="193"/>
      <c r="G402" s="11"/>
      <c r="H402" s="292" t="s">
        <v>1</v>
      </c>
      <c r="I402" s="11"/>
      <c r="J402" s="17" t="s">
        <v>0</v>
      </c>
      <c r="K402" s="19">
        <f t="shared" si="85"/>
        <v>0</v>
      </c>
      <c r="L402" s="145"/>
    </row>
    <row r="403" spans="1:12" ht="18.75" customHeight="1">
      <c r="A403" s="66"/>
      <c r="B403" s="572" t="s">
        <v>153</v>
      </c>
      <c r="C403" s="571"/>
      <c r="D403" s="159"/>
      <c r="E403" s="11">
        <v>120000</v>
      </c>
      <c r="F403" s="193">
        <v>120000</v>
      </c>
      <c r="G403" s="11">
        <v>120000</v>
      </c>
      <c r="H403" s="196" t="s">
        <v>1</v>
      </c>
      <c r="I403" s="11">
        <v>1</v>
      </c>
      <c r="J403" s="17" t="s">
        <v>0</v>
      </c>
      <c r="K403" s="24">
        <f t="shared" si="85"/>
        <v>120000</v>
      </c>
      <c r="L403" s="145"/>
    </row>
    <row r="404" spans="1:12" ht="18.75" customHeight="1">
      <c r="A404" s="105"/>
      <c r="B404" s="575" t="s">
        <v>154</v>
      </c>
      <c r="C404" s="563"/>
      <c r="D404" s="160"/>
      <c r="E404" s="13">
        <v>498640</v>
      </c>
      <c r="F404" s="205">
        <v>498640</v>
      </c>
      <c r="G404" s="13">
        <v>498640</v>
      </c>
      <c r="H404" s="206" t="s">
        <v>1</v>
      </c>
      <c r="I404" s="13">
        <v>1</v>
      </c>
      <c r="J404" s="17" t="s">
        <v>0</v>
      </c>
      <c r="K404" s="14">
        <f t="shared" si="85"/>
        <v>498640</v>
      </c>
      <c r="L404" s="23">
        <f>SUM(K399:K404)</f>
        <v>1428640</v>
      </c>
    </row>
    <row r="405" spans="1:12" ht="18.75" customHeight="1">
      <c r="A405" s="127" t="s">
        <v>156</v>
      </c>
      <c r="B405" s="566" t="s">
        <v>213</v>
      </c>
      <c r="C405" s="567"/>
      <c r="D405" s="159">
        <v>43353</v>
      </c>
      <c r="E405" s="11">
        <v>244080</v>
      </c>
      <c r="F405" s="11">
        <v>244080</v>
      </c>
      <c r="G405" s="11">
        <v>244080</v>
      </c>
      <c r="H405" s="196" t="s">
        <v>1</v>
      </c>
      <c r="I405" s="11">
        <v>1</v>
      </c>
      <c r="J405" s="13" t="s">
        <v>0</v>
      </c>
      <c r="K405" s="14">
        <f t="shared" ref="K405:K409" si="89">G405*I405</f>
        <v>244080</v>
      </c>
      <c r="L405" s="25"/>
    </row>
    <row r="406" spans="1:12" ht="18.75" customHeight="1">
      <c r="A406" s="66"/>
      <c r="B406" s="570" t="s">
        <v>211</v>
      </c>
      <c r="C406" s="571"/>
      <c r="D406" s="159">
        <v>43354</v>
      </c>
      <c r="E406" s="11">
        <v>244080</v>
      </c>
      <c r="F406" s="11">
        <v>244080</v>
      </c>
      <c r="G406" s="11">
        <v>244080</v>
      </c>
      <c r="H406" s="196" t="s">
        <v>1</v>
      </c>
      <c r="I406" s="11">
        <v>1</v>
      </c>
      <c r="J406" s="17" t="s">
        <v>0</v>
      </c>
      <c r="K406" s="19">
        <f t="shared" si="89"/>
        <v>244080</v>
      </c>
      <c r="L406" s="145"/>
    </row>
    <row r="407" spans="1:12" ht="18.75" customHeight="1">
      <c r="A407" s="66"/>
      <c r="B407" s="572"/>
      <c r="C407" s="571"/>
      <c r="D407" s="159">
        <v>43355</v>
      </c>
      <c r="E407" s="11">
        <v>244080</v>
      </c>
      <c r="F407" s="11">
        <v>244080</v>
      </c>
      <c r="G407" s="11">
        <v>244080</v>
      </c>
      <c r="H407" s="196" t="s">
        <v>1</v>
      </c>
      <c r="I407" s="11">
        <v>1</v>
      </c>
      <c r="J407" s="17" t="s">
        <v>0</v>
      </c>
      <c r="K407" s="19">
        <f t="shared" si="89"/>
        <v>244080</v>
      </c>
      <c r="L407" s="145"/>
    </row>
    <row r="408" spans="1:12" ht="18.75" customHeight="1">
      <c r="A408" s="66"/>
      <c r="B408" s="572"/>
      <c r="C408" s="571"/>
      <c r="D408" s="159">
        <v>43356</v>
      </c>
      <c r="E408" s="11">
        <v>122040</v>
      </c>
      <c r="F408" s="193">
        <v>122040</v>
      </c>
      <c r="G408" s="11">
        <v>122040</v>
      </c>
      <c r="H408" s="291" t="s">
        <v>1</v>
      </c>
      <c r="I408" s="11">
        <v>1</v>
      </c>
      <c r="J408" s="17" t="s">
        <v>0</v>
      </c>
      <c r="K408" s="19">
        <f t="shared" si="89"/>
        <v>122040</v>
      </c>
      <c r="L408" s="145"/>
    </row>
    <row r="409" spans="1:12" ht="18.75" customHeight="1">
      <c r="A409" s="105"/>
      <c r="B409" s="562" t="s">
        <v>257</v>
      </c>
      <c r="C409" s="563"/>
      <c r="D409" s="160"/>
      <c r="E409" s="13">
        <v>16200</v>
      </c>
      <c r="F409" s="205">
        <v>16200</v>
      </c>
      <c r="G409" s="13">
        <v>16200</v>
      </c>
      <c r="H409" s="196" t="s">
        <v>1</v>
      </c>
      <c r="I409" s="13">
        <v>4</v>
      </c>
      <c r="J409" s="17" t="s">
        <v>0</v>
      </c>
      <c r="K409" s="14">
        <f t="shared" si="89"/>
        <v>64800</v>
      </c>
      <c r="L409" s="23">
        <f>SUM(K405:K409)</f>
        <v>919080</v>
      </c>
    </row>
    <row r="410" spans="1:12" ht="18.75" customHeight="1">
      <c r="A410" s="245" t="s">
        <v>182</v>
      </c>
      <c r="B410" s="564" t="s">
        <v>42</v>
      </c>
      <c r="C410" s="565"/>
      <c r="D410" s="8" t="s">
        <v>3</v>
      </c>
      <c r="E410" s="161" t="s">
        <v>184</v>
      </c>
      <c r="F410" s="161" t="s">
        <v>184</v>
      </c>
      <c r="G410" s="161"/>
      <c r="H410" s="9"/>
      <c r="I410" s="161" t="s">
        <v>185</v>
      </c>
      <c r="J410" s="10"/>
      <c r="K410" s="8" t="s">
        <v>8</v>
      </c>
      <c r="L410" s="142" t="s">
        <v>4</v>
      </c>
    </row>
    <row r="411" spans="1:12" ht="18.75" customHeight="1">
      <c r="A411" s="261"/>
      <c r="B411" s="566" t="s">
        <v>233</v>
      </c>
      <c r="C411" s="567"/>
      <c r="D411" s="298" t="s">
        <v>280</v>
      </c>
      <c r="E411" s="13"/>
      <c r="F411" s="299" t="s">
        <v>281</v>
      </c>
      <c r="G411" s="13">
        <v>100</v>
      </c>
      <c r="H411" s="196" t="s">
        <v>1</v>
      </c>
      <c r="I411" s="13">
        <v>1650</v>
      </c>
      <c r="J411" s="13" t="s">
        <v>0</v>
      </c>
      <c r="K411" s="14">
        <f>SUM(G411*I411)</f>
        <v>165000</v>
      </c>
      <c r="L411" s="25"/>
    </row>
    <row r="412" spans="1:12" ht="18.75" customHeight="1">
      <c r="A412" s="66"/>
      <c r="B412" s="572"/>
      <c r="C412" s="571"/>
      <c r="D412" s="298" t="s">
        <v>279</v>
      </c>
      <c r="E412" s="17"/>
      <c r="F412" s="300" t="s">
        <v>282</v>
      </c>
      <c r="G412" s="17">
        <v>100</v>
      </c>
      <c r="H412" s="196" t="s">
        <v>1</v>
      </c>
      <c r="I412" s="17">
        <v>1650</v>
      </c>
      <c r="J412" s="17" t="s">
        <v>0</v>
      </c>
      <c r="K412" s="14">
        <f>SUM(G412*I412)</f>
        <v>165000</v>
      </c>
      <c r="L412" s="145"/>
    </row>
    <row r="413" spans="1:12" ht="18.75" customHeight="1">
      <c r="A413" s="105"/>
      <c r="B413" s="575"/>
      <c r="C413" s="563"/>
      <c r="D413" s="160"/>
      <c r="E413" s="17"/>
      <c r="F413" s="199"/>
      <c r="G413" s="17"/>
      <c r="H413" s="206" t="s">
        <v>1</v>
      </c>
      <c r="I413" s="17"/>
      <c r="J413" s="17" t="s">
        <v>0</v>
      </c>
      <c r="K413" s="14">
        <f t="shared" ref="K413:K417" si="90">SUM(E413*I413)</f>
        <v>0</v>
      </c>
      <c r="L413" s="23">
        <f>SUM(K411:K413)</f>
        <v>330000</v>
      </c>
    </row>
    <row r="414" spans="1:12" ht="18.75" customHeight="1">
      <c r="A414" s="284"/>
      <c r="B414" s="592" t="s">
        <v>258</v>
      </c>
      <c r="C414" s="593"/>
      <c r="D414" s="285">
        <v>43353</v>
      </c>
      <c r="E414" s="286">
        <v>100</v>
      </c>
      <c r="F414" s="287"/>
      <c r="G414" s="286"/>
      <c r="H414" s="288" t="s">
        <v>1</v>
      </c>
      <c r="I414" s="286"/>
      <c r="J414" s="286" t="s">
        <v>0</v>
      </c>
      <c r="K414" s="289">
        <f t="shared" si="90"/>
        <v>0</v>
      </c>
      <c r="L414" s="145"/>
    </row>
    <row r="415" spans="1:12" ht="18.75" customHeight="1">
      <c r="A415" s="261"/>
      <c r="B415" s="566"/>
      <c r="C415" s="567"/>
      <c r="D415" s="160">
        <v>43354</v>
      </c>
      <c r="E415" s="17">
        <v>100</v>
      </c>
      <c r="F415" s="199"/>
      <c r="G415" s="17"/>
      <c r="H415" s="198" t="s">
        <v>1</v>
      </c>
      <c r="I415" s="17">
        <v>558</v>
      </c>
      <c r="J415" s="17" t="s">
        <v>0</v>
      </c>
      <c r="K415" s="14">
        <f t="shared" si="90"/>
        <v>55800</v>
      </c>
      <c r="L415" s="145"/>
    </row>
    <row r="416" spans="1:12" ht="18.75" customHeight="1">
      <c r="A416" s="66"/>
      <c r="B416" s="572"/>
      <c r="C416" s="571"/>
      <c r="D416" s="160">
        <v>43355</v>
      </c>
      <c r="E416" s="17">
        <v>100</v>
      </c>
      <c r="F416" s="199"/>
      <c r="G416" s="17"/>
      <c r="H416" s="196" t="s">
        <v>1</v>
      </c>
      <c r="I416" s="17">
        <v>845</v>
      </c>
      <c r="J416" s="17" t="s">
        <v>0</v>
      </c>
      <c r="K416" s="14">
        <f t="shared" si="90"/>
        <v>84500</v>
      </c>
      <c r="L416" s="145"/>
    </row>
    <row r="417" spans="1:12" ht="19.5" customHeight="1">
      <c r="A417" s="66"/>
      <c r="B417" s="572"/>
      <c r="C417" s="571"/>
      <c r="D417" s="160">
        <v>43356</v>
      </c>
      <c r="E417" s="16">
        <v>100</v>
      </c>
      <c r="F417" s="197"/>
      <c r="G417" s="11"/>
      <c r="H417" s="196" t="s">
        <v>1</v>
      </c>
      <c r="I417" s="11">
        <v>185</v>
      </c>
      <c r="J417" s="16" t="s">
        <v>0</v>
      </c>
      <c r="K417" s="14">
        <f t="shared" si="90"/>
        <v>18500</v>
      </c>
      <c r="L417" s="145">
        <f>SUM(K411:K417)</f>
        <v>488800</v>
      </c>
    </row>
    <row r="418" spans="1:12" ht="18.75" customHeight="1">
      <c r="A418" s="274" t="s">
        <v>266</v>
      </c>
      <c r="B418" s="591" t="s">
        <v>42</v>
      </c>
      <c r="C418" s="591"/>
      <c r="D418" s="210" t="s">
        <v>235</v>
      </c>
      <c r="E418" s="210" t="s">
        <v>218</v>
      </c>
      <c r="F418" s="210" t="s">
        <v>219</v>
      </c>
      <c r="G418" s="210" t="s">
        <v>220</v>
      </c>
      <c r="H418" s="10"/>
      <c r="I418" s="210" t="s">
        <v>234</v>
      </c>
      <c r="J418" s="10"/>
      <c r="K418" s="8" t="s">
        <v>8</v>
      </c>
      <c r="L418" s="8" t="s">
        <v>4</v>
      </c>
    </row>
    <row r="419" spans="1:12" ht="18.75" customHeight="1">
      <c r="A419" s="271" t="s">
        <v>267</v>
      </c>
      <c r="B419" s="594" t="s">
        <v>259</v>
      </c>
      <c r="C419" s="586"/>
      <c r="D419" s="218" t="s">
        <v>236</v>
      </c>
      <c r="E419" s="13">
        <v>1200</v>
      </c>
      <c r="F419" s="13">
        <v>1200</v>
      </c>
      <c r="G419" s="13">
        <v>1200</v>
      </c>
      <c r="H419" s="13" t="s">
        <v>1</v>
      </c>
      <c r="I419" s="13">
        <v>16</v>
      </c>
      <c r="J419" s="13" t="s">
        <v>0</v>
      </c>
      <c r="K419" s="20">
        <f t="shared" ref="K419:K420" si="91">G419*I419</f>
        <v>19200</v>
      </c>
      <c r="L419" s="20"/>
    </row>
    <row r="420" spans="1:12" ht="18.75" customHeight="1">
      <c r="A420" s="13"/>
      <c r="B420" s="586"/>
      <c r="C420" s="586"/>
      <c r="D420" s="12"/>
      <c r="E420" s="13"/>
      <c r="F420" s="13"/>
      <c r="G420" s="13"/>
      <c r="H420" s="13" t="s">
        <v>1</v>
      </c>
      <c r="I420" s="13"/>
      <c r="J420" s="13" t="s">
        <v>0</v>
      </c>
      <c r="K420" s="20">
        <f t="shared" si="91"/>
        <v>0</v>
      </c>
      <c r="L420" s="20">
        <f>SUM(K419)</f>
        <v>19200</v>
      </c>
    </row>
    <row r="421" spans="1:12" ht="18.75" customHeight="1">
      <c r="A421" s="275" t="s">
        <v>268</v>
      </c>
      <c r="B421" s="595" t="s">
        <v>42</v>
      </c>
      <c r="C421" s="595"/>
      <c r="D421" s="275" t="s">
        <v>3</v>
      </c>
      <c r="E421" s="276" t="s">
        <v>218</v>
      </c>
      <c r="F421" s="276" t="s">
        <v>218</v>
      </c>
      <c r="G421" s="276" t="s">
        <v>18</v>
      </c>
      <c r="H421" s="277"/>
      <c r="I421" s="275" t="s">
        <v>270</v>
      </c>
      <c r="J421" s="277"/>
      <c r="K421" s="132" t="s">
        <v>8</v>
      </c>
      <c r="L421" s="132" t="s">
        <v>4</v>
      </c>
    </row>
    <row r="422" spans="1:12" ht="18.75" customHeight="1">
      <c r="A422" s="271"/>
      <c r="B422" s="594" t="s">
        <v>269</v>
      </c>
      <c r="C422" s="586"/>
      <c r="D422" s="218">
        <v>43351</v>
      </c>
      <c r="E422" s="13"/>
      <c r="F422" s="13"/>
      <c r="G422" s="13"/>
      <c r="H422" s="13" t="s">
        <v>1</v>
      </c>
      <c r="I422" s="13"/>
      <c r="J422" s="13" t="s">
        <v>0</v>
      </c>
      <c r="K422" s="20">
        <f t="shared" ref="K422:K427" si="92">G422*I422</f>
        <v>0</v>
      </c>
      <c r="L422" s="20"/>
    </row>
    <row r="423" spans="1:12" ht="18.75" customHeight="1">
      <c r="A423" s="271"/>
      <c r="B423" s="594" t="s">
        <v>269</v>
      </c>
      <c r="C423" s="586"/>
      <c r="D423" s="218">
        <v>43352</v>
      </c>
      <c r="E423" s="13"/>
      <c r="F423" s="13"/>
      <c r="G423" s="13"/>
      <c r="H423" s="13" t="s">
        <v>1</v>
      </c>
      <c r="I423" s="13"/>
      <c r="J423" s="13" t="s">
        <v>0</v>
      </c>
      <c r="K423" s="20">
        <f t="shared" si="92"/>
        <v>0</v>
      </c>
      <c r="L423" s="20"/>
    </row>
    <row r="424" spans="1:12" ht="18.75" customHeight="1">
      <c r="A424" s="271"/>
      <c r="B424" s="594" t="s">
        <v>269</v>
      </c>
      <c r="C424" s="586"/>
      <c r="D424" s="218">
        <v>43353</v>
      </c>
      <c r="E424" s="13"/>
      <c r="F424" s="13"/>
      <c r="G424" s="13"/>
      <c r="H424" s="13" t="s">
        <v>1</v>
      </c>
      <c r="I424" s="13"/>
      <c r="J424" s="13" t="s">
        <v>0</v>
      </c>
      <c r="K424" s="20">
        <f t="shared" si="92"/>
        <v>0</v>
      </c>
      <c r="L424" s="20"/>
    </row>
    <row r="425" spans="1:12" ht="18.75" customHeight="1">
      <c r="A425" s="271"/>
      <c r="B425" s="594" t="s">
        <v>269</v>
      </c>
      <c r="C425" s="586"/>
      <c r="D425" s="218">
        <v>43354</v>
      </c>
      <c r="E425" s="13"/>
      <c r="F425" s="13"/>
      <c r="G425" s="13"/>
      <c r="H425" s="13" t="s">
        <v>1</v>
      </c>
      <c r="I425" s="13"/>
      <c r="J425" s="13" t="s">
        <v>0</v>
      </c>
      <c r="K425" s="20">
        <f t="shared" si="92"/>
        <v>0</v>
      </c>
      <c r="L425" s="20"/>
    </row>
    <row r="426" spans="1:12" ht="18.75" customHeight="1">
      <c r="A426" s="271"/>
      <c r="B426" s="594" t="s">
        <v>269</v>
      </c>
      <c r="C426" s="586"/>
      <c r="D426" s="218">
        <v>43355</v>
      </c>
      <c r="E426" s="13"/>
      <c r="F426" s="13"/>
      <c r="G426" s="13"/>
      <c r="H426" s="13" t="s">
        <v>1</v>
      </c>
      <c r="I426" s="13"/>
      <c r="J426" s="13" t="s">
        <v>0</v>
      </c>
      <c r="K426" s="20">
        <f t="shared" si="92"/>
        <v>0</v>
      </c>
      <c r="L426" s="20"/>
    </row>
    <row r="427" spans="1:12" ht="18.75" customHeight="1" thickBot="1">
      <c r="A427" s="13"/>
      <c r="B427" s="594" t="s">
        <v>271</v>
      </c>
      <c r="C427" s="586"/>
      <c r="D427" s="12">
        <v>43356</v>
      </c>
      <c r="E427" s="13"/>
      <c r="F427" s="13"/>
      <c r="G427" s="13"/>
      <c r="H427" s="13" t="s">
        <v>1</v>
      </c>
      <c r="I427" s="13"/>
      <c r="J427" s="13" t="s">
        <v>0</v>
      </c>
      <c r="K427" s="20">
        <f t="shared" si="92"/>
        <v>0</v>
      </c>
      <c r="L427" s="20">
        <f>SUM(K422:K427)</f>
        <v>0</v>
      </c>
    </row>
    <row r="428" spans="1:12" ht="18.75" customHeight="1" thickBot="1">
      <c r="A428" s="111"/>
      <c r="B428" s="120"/>
      <c r="C428" s="120"/>
      <c r="D428" s="125"/>
      <c r="E428" s="120"/>
      <c r="F428" s="120"/>
      <c r="G428" s="120"/>
      <c r="H428" s="120"/>
      <c r="I428" s="120"/>
      <c r="J428" s="126"/>
      <c r="K428" s="112" t="s">
        <v>112</v>
      </c>
      <c r="L428" s="113">
        <f>SUM(L392:L427)</f>
        <v>38007191</v>
      </c>
    </row>
    <row r="429" spans="1:12" ht="18.75" customHeight="1" thickBot="1">
      <c r="A429" s="3"/>
      <c r="B429" s="3"/>
      <c r="C429" s="3"/>
      <c r="D429" s="3"/>
      <c r="E429" s="4"/>
      <c r="F429" s="4"/>
      <c r="G429" s="4"/>
      <c r="H429" s="4"/>
      <c r="I429" s="3"/>
      <c r="J429" s="4"/>
      <c r="K429" s="4"/>
      <c r="L429" s="4"/>
    </row>
    <row r="430" spans="1:12" ht="18.75" customHeight="1" thickBot="1">
      <c r="A430" s="3"/>
      <c r="B430" s="3"/>
      <c r="C430" s="3"/>
      <c r="D430" s="3"/>
      <c r="E430" s="4"/>
      <c r="F430" s="4"/>
      <c r="G430" s="4"/>
      <c r="H430" s="581" t="s">
        <v>111</v>
      </c>
      <c r="I430" s="582"/>
      <c r="J430" s="583"/>
      <c r="K430" s="90"/>
      <c r="L430" s="91">
        <f>L86+L136+L303+L388+L428</f>
        <v>142382636.94999999</v>
      </c>
    </row>
    <row r="431" spans="1:12" ht="18.75" customHeight="1">
      <c r="A431" s="3"/>
      <c r="B431" s="3"/>
      <c r="C431" s="3"/>
      <c r="D431" s="3"/>
      <c r="E431" s="4"/>
      <c r="F431" s="4"/>
      <c r="G431" s="4"/>
      <c r="H431" s="4"/>
      <c r="I431" s="3"/>
      <c r="J431" s="4"/>
      <c r="K431" s="4"/>
      <c r="L431" s="4"/>
    </row>
  </sheetData>
  <mergeCells count="50">
    <mergeCell ref="B419:C419"/>
    <mergeCell ref="B421:C421"/>
    <mergeCell ref="B422:C422"/>
    <mergeCell ref="B427:C427"/>
    <mergeCell ref="B423:C423"/>
    <mergeCell ref="B424:C424"/>
    <mergeCell ref="B425:C425"/>
    <mergeCell ref="B426:C426"/>
    <mergeCell ref="B411:C411"/>
    <mergeCell ref="B418:C418"/>
    <mergeCell ref="B412:C412"/>
    <mergeCell ref="B413:C413"/>
    <mergeCell ref="B415:C415"/>
    <mergeCell ref="B416:C416"/>
    <mergeCell ref="B417:C417"/>
    <mergeCell ref="B414:C414"/>
    <mergeCell ref="A1:L1"/>
    <mergeCell ref="H430:J430"/>
    <mergeCell ref="B392:C392"/>
    <mergeCell ref="B391:C391"/>
    <mergeCell ref="B393:C393"/>
    <mergeCell ref="B397:C397"/>
    <mergeCell ref="B396:C396"/>
    <mergeCell ref="B420:C420"/>
    <mergeCell ref="B394:C394"/>
    <mergeCell ref="I135:J135"/>
    <mergeCell ref="I132:J132"/>
    <mergeCell ref="I154:J154"/>
    <mergeCell ref="I254:J254"/>
    <mergeCell ref="I270:J270"/>
    <mergeCell ref="I286:J286"/>
    <mergeCell ref="B410:C410"/>
    <mergeCell ref="I302:J302"/>
    <mergeCell ref="I168:J168"/>
    <mergeCell ref="I238:J238"/>
    <mergeCell ref="I188:J188"/>
    <mergeCell ref="I204:J204"/>
    <mergeCell ref="I220:J220"/>
    <mergeCell ref="B409:C409"/>
    <mergeCell ref="B398:C398"/>
    <mergeCell ref="B399:C399"/>
    <mergeCell ref="B395:C395"/>
    <mergeCell ref="B405:C405"/>
    <mergeCell ref="B406:C406"/>
    <mergeCell ref="B407:C407"/>
    <mergeCell ref="B400:C400"/>
    <mergeCell ref="B401:C401"/>
    <mergeCell ref="B403:C403"/>
    <mergeCell ref="B404:C404"/>
    <mergeCell ref="B408:C408"/>
  </mergeCells>
  <phoneticPr fontId="2"/>
  <hyperlinks>
    <hyperlink ref="B406" r:id="rId1"/>
    <hyperlink ref="B400" r:id="rId2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50" fitToHeight="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2"/>
  <sheetViews>
    <sheetView workbookViewId="0">
      <selection activeCell="H23" sqref="H23"/>
    </sheetView>
  </sheetViews>
  <sheetFormatPr defaultColWidth="12.3984375" defaultRowHeight="13.5"/>
  <cols>
    <col min="1" max="1" width="20.1328125" style="347" customWidth="1"/>
    <col min="2" max="2" width="12.3984375" style="347"/>
    <col min="3" max="3" width="18.265625" style="347" customWidth="1"/>
    <col min="4" max="4" width="13.265625" style="347" customWidth="1"/>
    <col min="5" max="5" width="17.59765625" style="347" customWidth="1"/>
    <col min="6" max="6" width="11.46484375" style="347" customWidth="1"/>
    <col min="7" max="7" width="13" style="347" customWidth="1"/>
    <col min="8" max="8" width="20.73046875" style="347" customWidth="1"/>
    <col min="9" max="9" width="16.86328125" style="347" customWidth="1"/>
    <col min="10" max="16384" width="12.3984375" style="347"/>
  </cols>
  <sheetData>
    <row r="2" spans="1:9" ht="20.25">
      <c r="A2" s="792" t="s">
        <v>367</v>
      </c>
      <c r="B2" s="792"/>
      <c r="C2" s="792"/>
      <c r="D2" s="792"/>
      <c r="E2" s="792"/>
      <c r="F2" s="792"/>
      <c r="G2" s="792"/>
      <c r="H2" s="792"/>
    </row>
    <row r="3" spans="1:9" ht="20.25">
      <c r="A3" s="403"/>
      <c r="B3" s="403"/>
      <c r="C3" s="403"/>
      <c r="D3" s="403"/>
      <c r="E3" s="403"/>
    </row>
    <row r="4" spans="1:9" ht="20.25">
      <c r="A4" s="817" t="s">
        <v>301</v>
      </c>
      <c r="B4" s="817"/>
      <c r="C4" s="817"/>
      <c r="D4" s="817"/>
      <c r="E4" s="817"/>
    </row>
    <row r="5" spans="1:9" s="404" customFormat="1" ht="17.649999999999999">
      <c r="A5" s="414" t="s">
        <v>89</v>
      </c>
      <c r="B5" s="812" t="s">
        <v>366</v>
      </c>
      <c r="C5" s="812"/>
      <c r="D5" s="812"/>
      <c r="E5" s="812"/>
      <c r="F5" s="812"/>
    </row>
    <row r="6" spans="1:9" ht="21.75" customHeight="1">
      <c r="A6" s="401" t="s">
        <v>23</v>
      </c>
      <c r="B6" s="401" t="s">
        <v>3</v>
      </c>
      <c r="C6" s="401" t="s">
        <v>2</v>
      </c>
      <c r="D6" s="401" t="s">
        <v>218</v>
      </c>
      <c r="E6" s="821" t="s">
        <v>290</v>
      </c>
      <c r="F6" s="821"/>
    </row>
    <row r="7" spans="1:9" ht="21.75" customHeight="1">
      <c r="A7" s="798" t="s">
        <v>368</v>
      </c>
      <c r="B7" s="308">
        <v>43352</v>
      </c>
      <c r="C7" s="405" t="s">
        <v>369</v>
      </c>
      <c r="D7" s="406">
        <v>53000</v>
      </c>
      <c r="E7" s="821" t="s">
        <v>371</v>
      </c>
      <c r="F7" s="821"/>
    </row>
    <row r="8" spans="1:9" ht="21.75" customHeight="1">
      <c r="A8" s="798"/>
      <c r="B8" s="308">
        <v>43353</v>
      </c>
      <c r="C8" s="405" t="s">
        <v>369</v>
      </c>
      <c r="D8" s="406">
        <v>53000</v>
      </c>
      <c r="E8" s="821" t="s">
        <v>370</v>
      </c>
      <c r="F8" s="821"/>
    </row>
    <row r="9" spans="1:9" ht="21.75" customHeight="1">
      <c r="A9" s="798"/>
      <c r="B9" s="308"/>
      <c r="C9" s="405" t="s">
        <v>320</v>
      </c>
      <c r="D9" s="406">
        <v>3726</v>
      </c>
      <c r="E9" s="821"/>
      <c r="F9" s="821"/>
    </row>
    <row r="10" spans="1:9" ht="21.75" customHeight="1">
      <c r="A10" s="798"/>
      <c r="B10" s="308">
        <v>43354</v>
      </c>
      <c r="C10" s="405" t="s">
        <v>369</v>
      </c>
      <c r="D10" s="406">
        <v>53000</v>
      </c>
      <c r="E10" s="821"/>
      <c r="F10" s="821"/>
    </row>
    <row r="11" spans="1:9" ht="21.75" customHeight="1">
      <c r="A11" s="797" t="s">
        <v>8</v>
      </c>
      <c r="B11" s="797"/>
      <c r="C11" s="797"/>
      <c r="D11" s="407">
        <f>SUM(D7:D10)</f>
        <v>162726</v>
      </c>
      <c r="E11" s="821"/>
      <c r="F11" s="821"/>
    </row>
    <row r="12" spans="1:9" ht="12.75" customHeight="1">
      <c r="A12" s="433"/>
      <c r="B12" s="433"/>
      <c r="C12" s="433"/>
      <c r="D12" s="434"/>
      <c r="E12" s="435"/>
    </row>
    <row r="13" spans="1:9" ht="12.75" customHeight="1">
      <c r="A13" s="433"/>
      <c r="B13" s="433"/>
      <c r="C13" s="433"/>
      <c r="D13" s="434"/>
      <c r="E13" s="435"/>
    </row>
    <row r="14" spans="1:9" ht="20.25">
      <c r="A14" s="793" t="s">
        <v>613</v>
      </c>
      <c r="B14" s="793"/>
      <c r="C14" s="793"/>
      <c r="D14" s="793"/>
      <c r="E14" s="793"/>
      <c r="F14" s="793"/>
      <c r="G14" s="793"/>
      <c r="H14" s="793"/>
      <c r="I14" s="793"/>
    </row>
    <row r="15" spans="1:9" ht="21.75" customHeight="1">
      <c r="A15" s="402" t="s">
        <v>3</v>
      </c>
      <c r="B15" s="458" t="s">
        <v>304</v>
      </c>
      <c r="C15" s="458" t="s">
        <v>305</v>
      </c>
      <c r="D15" s="458" t="s">
        <v>309</v>
      </c>
      <c r="E15" s="458" t="s">
        <v>601</v>
      </c>
      <c r="F15" s="458" t="s">
        <v>249</v>
      </c>
      <c r="G15" s="458" t="s">
        <v>8</v>
      </c>
      <c r="H15" s="458" t="s">
        <v>654</v>
      </c>
      <c r="I15" s="458" t="s">
        <v>593</v>
      </c>
    </row>
    <row r="16" spans="1:9" ht="21.75" customHeight="1">
      <c r="A16" s="402">
        <v>43352</v>
      </c>
      <c r="B16" s="459">
        <v>32400</v>
      </c>
      <c r="C16" s="459">
        <v>0</v>
      </c>
      <c r="D16" s="459">
        <v>3250</v>
      </c>
      <c r="E16" s="459">
        <v>0</v>
      </c>
      <c r="F16" s="459">
        <v>0</v>
      </c>
      <c r="G16" s="459">
        <f>SUM(B16:F16)</f>
        <v>35650</v>
      </c>
      <c r="H16" s="473" t="s">
        <v>658</v>
      </c>
      <c r="I16" s="460" t="s">
        <v>631</v>
      </c>
    </row>
    <row r="17" spans="1:9" ht="21.75" customHeight="1">
      <c r="A17" s="402">
        <v>43353</v>
      </c>
      <c r="B17" s="459">
        <v>64800</v>
      </c>
      <c r="C17" s="459">
        <v>12000</v>
      </c>
      <c r="D17" s="459">
        <v>0</v>
      </c>
      <c r="E17" s="459">
        <v>3000</v>
      </c>
      <c r="F17" s="459">
        <v>12000</v>
      </c>
      <c r="G17" s="459">
        <f t="shared" ref="G17:G19" si="0">SUM(B17:F17)</f>
        <v>91800</v>
      </c>
      <c r="H17" s="460" t="s">
        <v>596</v>
      </c>
      <c r="I17" s="460"/>
    </row>
    <row r="18" spans="1:9" ht="21.75" customHeight="1">
      <c r="A18" s="402">
        <v>43354</v>
      </c>
      <c r="B18" s="459">
        <v>64800</v>
      </c>
      <c r="C18" s="459">
        <v>26000</v>
      </c>
      <c r="D18" s="459">
        <v>0</v>
      </c>
      <c r="E18" s="459">
        <v>3000</v>
      </c>
      <c r="F18" s="459">
        <v>12000</v>
      </c>
      <c r="G18" s="459">
        <f t="shared" si="0"/>
        <v>105800</v>
      </c>
      <c r="H18" s="460" t="s">
        <v>606</v>
      </c>
      <c r="I18" s="460"/>
    </row>
    <row r="19" spans="1:9" ht="21.75" customHeight="1">
      <c r="A19" s="402">
        <v>43355</v>
      </c>
      <c r="B19" s="459">
        <v>41000</v>
      </c>
      <c r="C19" s="459">
        <v>0</v>
      </c>
      <c r="D19" s="459">
        <v>800</v>
      </c>
      <c r="E19" s="459">
        <v>0</v>
      </c>
      <c r="F19" s="459"/>
      <c r="G19" s="459">
        <f t="shared" si="0"/>
        <v>41800</v>
      </c>
      <c r="H19" s="460"/>
      <c r="I19" s="460" t="s">
        <v>655</v>
      </c>
    </row>
    <row r="20" spans="1:9" ht="21.75" customHeight="1">
      <c r="A20" s="822" t="s">
        <v>8</v>
      </c>
      <c r="B20" s="822"/>
      <c r="C20" s="822"/>
      <c r="D20" s="468"/>
      <c r="E20" s="468"/>
      <c r="F20" s="468"/>
      <c r="G20" s="462">
        <f>SUM(G16:G19)</f>
        <v>275050</v>
      </c>
      <c r="H20" s="460"/>
      <c r="I20" s="460"/>
    </row>
    <row r="22" spans="1:9" s="471" customFormat="1" ht="24.75" customHeight="1">
      <c r="A22" s="804" t="s">
        <v>307</v>
      </c>
      <c r="B22" s="805"/>
      <c r="C22" s="805"/>
      <c r="D22" s="805"/>
      <c r="E22" s="805"/>
      <c r="F22" s="806"/>
      <c r="G22" s="803">
        <f>SUM(D11+G20)</f>
        <v>437776</v>
      </c>
      <c r="H22" s="803"/>
      <c r="I22" s="803"/>
    </row>
  </sheetData>
  <mergeCells count="15">
    <mergeCell ref="A2:H2"/>
    <mergeCell ref="A4:E4"/>
    <mergeCell ref="B5:F5"/>
    <mergeCell ref="E6:F6"/>
    <mergeCell ref="A7:A10"/>
    <mergeCell ref="E7:F7"/>
    <mergeCell ref="E8:F8"/>
    <mergeCell ref="E10:F10"/>
    <mergeCell ref="E9:F9"/>
    <mergeCell ref="A20:C20"/>
    <mergeCell ref="A22:F22"/>
    <mergeCell ref="G22:I22"/>
    <mergeCell ref="A14:I14"/>
    <mergeCell ref="A11:C11"/>
    <mergeCell ref="E11:F11"/>
  </mergeCells>
  <phoneticPr fontId="2"/>
  <pageMargins left="0" right="0" top="0" bottom="0" header="0" footer="0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43"/>
  <sheetViews>
    <sheetView topLeftCell="A7" workbookViewId="0">
      <selection activeCell="B12" sqref="B12"/>
    </sheetView>
  </sheetViews>
  <sheetFormatPr defaultColWidth="12.3984375" defaultRowHeight="13.5"/>
  <cols>
    <col min="1" max="1" width="20.1328125" style="314" customWidth="1"/>
    <col min="2" max="2" width="12.3984375" style="347"/>
    <col min="3" max="3" width="14.265625" style="347" customWidth="1"/>
    <col min="4" max="4" width="15.59765625" style="347" customWidth="1"/>
    <col min="5" max="5" width="17.59765625" style="347" customWidth="1"/>
    <col min="6" max="6" width="11.46484375" style="347" customWidth="1"/>
    <col min="7" max="7" width="13" style="347" customWidth="1"/>
    <col min="8" max="8" width="20.73046875" style="347" customWidth="1"/>
    <col min="9" max="16384" width="12.3984375" style="347"/>
  </cols>
  <sheetData>
    <row r="2" spans="1:8" ht="33" customHeight="1">
      <c r="A2" s="828" t="s">
        <v>377</v>
      </c>
      <c r="B2" s="828"/>
      <c r="C2" s="828"/>
      <c r="D2" s="828"/>
      <c r="E2" s="828"/>
      <c r="F2" s="828"/>
      <c r="G2" s="828"/>
      <c r="H2" s="828"/>
    </row>
    <row r="3" spans="1:8" ht="20.25">
      <c r="A3" s="403"/>
      <c r="B3" s="403"/>
      <c r="C3" s="403"/>
      <c r="D3" s="403"/>
      <c r="E3" s="403"/>
    </row>
    <row r="4" spans="1:8" s="471" customFormat="1" ht="20.25">
      <c r="A4" s="482" t="s">
        <v>89</v>
      </c>
      <c r="B4" s="825" t="s">
        <v>372</v>
      </c>
      <c r="C4" s="826"/>
      <c r="D4" s="826"/>
      <c r="E4" s="826"/>
      <c r="F4" s="826"/>
      <c r="G4" s="826"/>
      <c r="H4" s="827"/>
    </row>
    <row r="5" spans="1:8" s="472" customFormat="1" ht="19.5" customHeight="1">
      <c r="A5" s="470" t="s">
        <v>3</v>
      </c>
      <c r="B5" s="458" t="s">
        <v>304</v>
      </c>
      <c r="C5" s="458" t="s">
        <v>305</v>
      </c>
      <c r="D5" s="458" t="s">
        <v>308</v>
      </c>
      <c r="E5" s="458" t="s">
        <v>184</v>
      </c>
      <c r="F5" s="458" t="s">
        <v>249</v>
      </c>
      <c r="G5" s="458" t="s">
        <v>8</v>
      </c>
      <c r="H5" s="458" t="s">
        <v>290</v>
      </c>
    </row>
    <row r="6" spans="1:8" s="472" customFormat="1" ht="19.5" customHeight="1">
      <c r="A6" s="474">
        <v>43349</v>
      </c>
      <c r="B6" s="459">
        <v>41000</v>
      </c>
      <c r="C6" s="459">
        <v>0</v>
      </c>
      <c r="D6" s="459">
        <v>0</v>
      </c>
      <c r="E6" s="459">
        <v>200</v>
      </c>
      <c r="F6" s="459">
        <v>0</v>
      </c>
      <c r="G6" s="479">
        <f>SUM(B6:F6)</f>
        <v>41200</v>
      </c>
      <c r="H6" s="460" t="s">
        <v>381</v>
      </c>
    </row>
    <row r="7" spans="1:8" s="472" customFormat="1" ht="19.5" customHeight="1">
      <c r="A7" s="474">
        <v>43356</v>
      </c>
      <c r="B7" s="459">
        <v>41000</v>
      </c>
      <c r="C7" s="459">
        <v>0</v>
      </c>
      <c r="D7" s="459">
        <v>0</v>
      </c>
      <c r="E7" s="459">
        <v>200</v>
      </c>
      <c r="F7" s="459">
        <v>0</v>
      </c>
      <c r="G7" s="479">
        <f>SUM(B7:F7)</f>
        <v>41200</v>
      </c>
      <c r="H7" s="460" t="s">
        <v>380</v>
      </c>
    </row>
    <row r="8" spans="1:8" s="472" customFormat="1" ht="19.5" customHeight="1">
      <c r="A8" s="475" t="s">
        <v>8</v>
      </c>
      <c r="B8" s="476">
        <f>SUM(B6:B7)</f>
        <v>82000</v>
      </c>
      <c r="C8" s="476">
        <f t="shared" ref="C8:F8" si="0">SUM(C6:C7)</f>
        <v>0</v>
      </c>
      <c r="D8" s="476">
        <f t="shared" si="0"/>
        <v>0</v>
      </c>
      <c r="E8" s="476">
        <f t="shared" si="0"/>
        <v>400</v>
      </c>
      <c r="F8" s="476">
        <f t="shared" si="0"/>
        <v>0</v>
      </c>
      <c r="G8" s="476">
        <f>SUM(B8:F8)</f>
        <v>82400</v>
      </c>
      <c r="H8" s="460"/>
    </row>
    <row r="9" spans="1:8" s="472" customFormat="1" ht="15.75">
      <c r="A9" s="480"/>
    </row>
    <row r="10" spans="1:8" s="472" customFormat="1" ht="15.75">
      <c r="A10" s="478" t="s">
        <v>89</v>
      </c>
      <c r="B10" s="829" t="s">
        <v>376</v>
      </c>
      <c r="C10" s="830"/>
      <c r="D10" s="830"/>
      <c r="E10" s="830"/>
      <c r="F10" s="830"/>
      <c r="G10" s="830"/>
      <c r="H10" s="831"/>
    </row>
    <row r="11" spans="1:8" s="472" customFormat="1" ht="20.25" customHeight="1">
      <c r="A11" s="470" t="s">
        <v>3</v>
      </c>
      <c r="B11" s="458" t="s">
        <v>304</v>
      </c>
      <c r="C11" s="458" t="s">
        <v>305</v>
      </c>
      <c r="D11" s="458" t="s">
        <v>308</v>
      </c>
      <c r="E11" s="458" t="s">
        <v>184</v>
      </c>
      <c r="F11" s="458" t="s">
        <v>249</v>
      </c>
      <c r="G11" s="458" t="s">
        <v>8</v>
      </c>
      <c r="H11" s="458" t="s">
        <v>290</v>
      </c>
    </row>
    <row r="12" spans="1:8" s="472" customFormat="1" ht="20.25" customHeight="1">
      <c r="A12" s="470">
        <v>43349</v>
      </c>
      <c r="B12" s="459">
        <v>41000</v>
      </c>
      <c r="C12" s="459">
        <v>0</v>
      </c>
      <c r="D12" s="459">
        <v>0</v>
      </c>
      <c r="E12" s="459">
        <v>100</v>
      </c>
      <c r="F12" s="459">
        <v>0</v>
      </c>
      <c r="G12" s="479">
        <f>SUM(B12:F12)</f>
        <v>41100</v>
      </c>
      <c r="H12" s="460" t="s">
        <v>382</v>
      </c>
    </row>
    <row r="13" spans="1:8" s="472" customFormat="1" ht="20.25" customHeight="1">
      <c r="A13" s="475" t="s">
        <v>8</v>
      </c>
      <c r="B13" s="476">
        <f>SUM(B12)</f>
        <v>41000</v>
      </c>
      <c r="C13" s="476">
        <f t="shared" ref="C13:F13" si="1">SUM(C12)</f>
        <v>0</v>
      </c>
      <c r="D13" s="476">
        <f t="shared" si="1"/>
        <v>0</v>
      </c>
      <c r="E13" s="476">
        <f t="shared" si="1"/>
        <v>100</v>
      </c>
      <c r="F13" s="476">
        <f t="shared" si="1"/>
        <v>0</v>
      </c>
      <c r="G13" s="481">
        <f>SUM(B13:F13)</f>
        <v>41100</v>
      </c>
      <c r="H13" s="460"/>
    </row>
    <row r="14" spans="1:8" s="472" customFormat="1" ht="15.75">
      <c r="A14" s="480"/>
    </row>
    <row r="15" spans="1:8" s="471" customFormat="1" ht="20.25">
      <c r="A15" s="482" t="s">
        <v>89</v>
      </c>
      <c r="B15" s="825" t="s">
        <v>383</v>
      </c>
      <c r="C15" s="826"/>
      <c r="D15" s="826"/>
      <c r="E15" s="826"/>
      <c r="F15" s="826"/>
      <c r="G15" s="826"/>
      <c r="H15" s="827"/>
    </row>
    <row r="16" spans="1:8" s="472" customFormat="1" ht="20.25" customHeight="1">
      <c r="A16" s="470" t="s">
        <v>3</v>
      </c>
      <c r="B16" s="458" t="s">
        <v>304</v>
      </c>
      <c r="C16" s="458" t="s">
        <v>305</v>
      </c>
      <c r="D16" s="458" t="s">
        <v>308</v>
      </c>
      <c r="E16" s="458" t="s">
        <v>184</v>
      </c>
      <c r="F16" s="458" t="s">
        <v>249</v>
      </c>
      <c r="G16" s="458" t="s">
        <v>8</v>
      </c>
      <c r="H16" s="458" t="s">
        <v>290</v>
      </c>
    </row>
    <row r="17" spans="1:8" s="472" customFormat="1" ht="20.25" customHeight="1">
      <c r="A17" s="470">
        <v>43349</v>
      </c>
      <c r="B17" s="459">
        <v>51000</v>
      </c>
      <c r="C17" s="459">
        <v>0</v>
      </c>
      <c r="D17" s="459">
        <v>0</v>
      </c>
      <c r="E17" s="459">
        <v>400</v>
      </c>
      <c r="F17" s="459">
        <v>0</v>
      </c>
      <c r="G17" s="479">
        <f>SUM(B17:F17)</f>
        <v>51400</v>
      </c>
      <c r="H17" s="460" t="s">
        <v>384</v>
      </c>
    </row>
    <row r="18" spans="1:8" s="472" customFormat="1" ht="20.25" customHeight="1">
      <c r="A18" s="475" t="s">
        <v>8</v>
      </c>
      <c r="B18" s="476">
        <f>SUM(B17)</f>
        <v>51000</v>
      </c>
      <c r="C18" s="476">
        <f t="shared" ref="C18" si="2">SUM(C17)</f>
        <v>0</v>
      </c>
      <c r="D18" s="476">
        <f t="shared" ref="D18" si="3">SUM(D17)</f>
        <v>0</v>
      </c>
      <c r="E18" s="476">
        <f t="shared" ref="E18" si="4">SUM(E17)</f>
        <v>400</v>
      </c>
      <c r="F18" s="476">
        <f t="shared" ref="F18" si="5">SUM(F17)</f>
        <v>0</v>
      </c>
      <c r="G18" s="481">
        <f>SUM(B18:F18)</f>
        <v>51400</v>
      </c>
      <c r="H18" s="460"/>
    </row>
    <row r="19" spans="1:8" s="472" customFormat="1" ht="15.75">
      <c r="A19" s="480"/>
    </row>
    <row r="20" spans="1:8" s="471" customFormat="1" ht="20.25" customHeight="1">
      <c r="A20" s="482" t="s">
        <v>89</v>
      </c>
      <c r="B20" s="825" t="s">
        <v>373</v>
      </c>
      <c r="C20" s="826"/>
      <c r="D20" s="826"/>
      <c r="E20" s="826"/>
      <c r="F20" s="826"/>
      <c r="G20" s="826"/>
      <c r="H20" s="827"/>
    </row>
    <row r="21" spans="1:8" s="472" customFormat="1" ht="17.25" customHeight="1">
      <c r="A21" s="470" t="s">
        <v>3</v>
      </c>
      <c r="B21" s="458" t="s">
        <v>304</v>
      </c>
      <c r="C21" s="458" t="s">
        <v>305</v>
      </c>
      <c r="D21" s="458" t="s">
        <v>308</v>
      </c>
      <c r="E21" s="458" t="s">
        <v>184</v>
      </c>
      <c r="F21" s="458" t="s">
        <v>249</v>
      </c>
      <c r="G21" s="458" t="s">
        <v>8</v>
      </c>
      <c r="H21" s="458" t="s">
        <v>290</v>
      </c>
    </row>
    <row r="22" spans="1:8" s="472" customFormat="1" ht="17.25" customHeight="1">
      <c r="A22" s="474">
        <v>43352</v>
      </c>
      <c r="B22" s="459">
        <v>48000</v>
      </c>
      <c r="C22" s="459">
        <v>0</v>
      </c>
      <c r="D22" s="459">
        <v>0</v>
      </c>
      <c r="E22" s="459">
        <v>100</v>
      </c>
      <c r="F22" s="459">
        <v>0</v>
      </c>
      <c r="G22" s="479">
        <f>SUM(B22:F22)</f>
        <v>48100</v>
      </c>
      <c r="H22" s="460" t="s">
        <v>385</v>
      </c>
    </row>
    <row r="23" spans="1:8" s="472" customFormat="1" ht="17.25" customHeight="1">
      <c r="A23" s="474">
        <v>43355</v>
      </c>
      <c r="B23" s="459">
        <v>48000</v>
      </c>
      <c r="C23" s="459">
        <v>0</v>
      </c>
      <c r="D23" s="459">
        <v>0</v>
      </c>
      <c r="E23" s="459">
        <v>100</v>
      </c>
      <c r="F23" s="459">
        <v>0</v>
      </c>
      <c r="G23" s="479">
        <f>SUM(B23:F23)</f>
        <v>48100</v>
      </c>
      <c r="H23" s="460" t="s">
        <v>386</v>
      </c>
    </row>
    <row r="24" spans="1:8" s="472" customFormat="1" ht="17.25" customHeight="1">
      <c r="A24" s="475" t="s">
        <v>8</v>
      </c>
      <c r="B24" s="476">
        <f>SUM(B22:B23)</f>
        <v>96000</v>
      </c>
      <c r="C24" s="476">
        <f t="shared" ref="C24" si="6">SUM(C22:C23)</f>
        <v>0</v>
      </c>
      <c r="D24" s="476">
        <f t="shared" ref="D24" si="7">SUM(D22:D23)</f>
        <v>0</v>
      </c>
      <c r="E24" s="476">
        <f t="shared" ref="E24" si="8">SUM(E22:E23)</f>
        <v>200</v>
      </c>
      <c r="F24" s="476">
        <f t="shared" ref="F24" si="9">SUM(F22:F23)</f>
        <v>0</v>
      </c>
      <c r="G24" s="476">
        <f>SUM(B24:F24)</f>
        <v>96200</v>
      </c>
      <c r="H24" s="460"/>
    </row>
    <row r="25" spans="1:8" s="472" customFormat="1" ht="15.75">
      <c r="A25" s="480"/>
    </row>
    <row r="26" spans="1:8" s="471" customFormat="1" ht="20.25">
      <c r="A26" s="482" t="s">
        <v>89</v>
      </c>
      <c r="B26" s="825" t="s">
        <v>374</v>
      </c>
      <c r="C26" s="826"/>
      <c r="D26" s="826"/>
      <c r="E26" s="826"/>
      <c r="F26" s="826"/>
      <c r="G26" s="826"/>
      <c r="H26" s="827"/>
    </row>
    <row r="27" spans="1:8" s="472" customFormat="1" ht="18" customHeight="1">
      <c r="A27" s="470" t="s">
        <v>3</v>
      </c>
      <c r="B27" s="458" t="s">
        <v>304</v>
      </c>
      <c r="C27" s="458" t="s">
        <v>305</v>
      </c>
      <c r="D27" s="458" t="s">
        <v>308</v>
      </c>
      <c r="E27" s="458" t="s">
        <v>184</v>
      </c>
      <c r="F27" s="458" t="s">
        <v>249</v>
      </c>
      <c r="G27" s="458" t="s">
        <v>8</v>
      </c>
      <c r="H27" s="458" t="s">
        <v>290</v>
      </c>
    </row>
    <row r="28" spans="1:8" s="472" customFormat="1" ht="18" customHeight="1">
      <c r="A28" s="474">
        <v>43352</v>
      </c>
      <c r="B28" s="459">
        <v>48000</v>
      </c>
      <c r="C28" s="459">
        <v>0</v>
      </c>
      <c r="D28" s="459">
        <v>0</v>
      </c>
      <c r="E28" s="459">
        <v>100</v>
      </c>
      <c r="F28" s="459">
        <v>0</v>
      </c>
      <c r="G28" s="479">
        <f>SUM(B28:F28)</f>
        <v>48100</v>
      </c>
      <c r="H28" s="460" t="s">
        <v>387</v>
      </c>
    </row>
    <row r="29" spans="1:8" s="472" customFormat="1" ht="18" customHeight="1">
      <c r="A29" s="474">
        <v>43355</v>
      </c>
      <c r="B29" s="459">
        <v>48000</v>
      </c>
      <c r="C29" s="459">
        <v>0</v>
      </c>
      <c r="D29" s="459">
        <v>0</v>
      </c>
      <c r="E29" s="459">
        <v>100</v>
      </c>
      <c r="F29" s="459">
        <v>0</v>
      </c>
      <c r="G29" s="479">
        <f>SUM(B29:F29)</f>
        <v>48100</v>
      </c>
      <c r="H29" s="460" t="s">
        <v>388</v>
      </c>
    </row>
    <row r="30" spans="1:8" s="472" customFormat="1" ht="18" customHeight="1">
      <c r="A30" s="475" t="s">
        <v>8</v>
      </c>
      <c r="B30" s="476">
        <f>SUM(B28:B29)</f>
        <v>96000</v>
      </c>
      <c r="C30" s="476">
        <f t="shared" ref="C30" si="10">SUM(C28:C29)</f>
        <v>0</v>
      </c>
      <c r="D30" s="476">
        <f t="shared" ref="D30" si="11">SUM(D28:D29)</f>
        <v>0</v>
      </c>
      <c r="E30" s="476">
        <f t="shared" ref="E30" si="12">SUM(E28:E29)</f>
        <v>200</v>
      </c>
      <c r="F30" s="476">
        <f t="shared" ref="F30" si="13">SUM(F28:F29)</f>
        <v>0</v>
      </c>
      <c r="G30" s="476">
        <f>SUM(B30:F30)</f>
        <v>96200</v>
      </c>
      <c r="H30" s="460"/>
    </row>
    <row r="31" spans="1:8" s="472" customFormat="1" ht="15.75">
      <c r="A31" s="480"/>
    </row>
    <row r="32" spans="1:8" s="471" customFormat="1" ht="20.25">
      <c r="A32" s="482" t="s">
        <v>89</v>
      </c>
      <c r="B32" s="825" t="s">
        <v>375</v>
      </c>
      <c r="C32" s="826"/>
      <c r="D32" s="826"/>
      <c r="E32" s="826"/>
      <c r="F32" s="826"/>
      <c r="G32" s="826"/>
      <c r="H32" s="827"/>
    </row>
    <row r="33" spans="1:8" s="472" customFormat="1" ht="18" customHeight="1">
      <c r="A33" s="470" t="s">
        <v>3</v>
      </c>
      <c r="B33" s="458" t="s">
        <v>304</v>
      </c>
      <c r="C33" s="458" t="s">
        <v>305</v>
      </c>
      <c r="D33" s="458" t="s">
        <v>308</v>
      </c>
      <c r="E33" s="458" t="s">
        <v>184</v>
      </c>
      <c r="F33" s="458" t="s">
        <v>249</v>
      </c>
      <c r="G33" s="458" t="s">
        <v>8</v>
      </c>
      <c r="H33" s="458" t="s">
        <v>290</v>
      </c>
    </row>
    <row r="34" spans="1:8" s="472" customFormat="1" ht="18" customHeight="1">
      <c r="A34" s="470">
        <v>43351</v>
      </c>
      <c r="B34" s="459">
        <v>48000</v>
      </c>
      <c r="C34" s="459">
        <v>0</v>
      </c>
      <c r="D34" s="459">
        <v>0</v>
      </c>
      <c r="E34" s="459">
        <v>100</v>
      </c>
      <c r="F34" s="459">
        <v>0</v>
      </c>
      <c r="G34" s="479">
        <f>SUM(B34:F34)</f>
        <v>48100</v>
      </c>
      <c r="H34" s="460" t="s">
        <v>389</v>
      </c>
    </row>
    <row r="35" spans="1:8" s="472" customFormat="1" ht="18" customHeight="1">
      <c r="A35" s="475" t="s">
        <v>8</v>
      </c>
      <c r="B35" s="476">
        <f>SUM(B34)</f>
        <v>48000</v>
      </c>
      <c r="C35" s="476">
        <f t="shared" ref="C35" si="14">SUM(C34)</f>
        <v>0</v>
      </c>
      <c r="D35" s="476">
        <f t="shared" ref="D35" si="15">SUM(D34)</f>
        <v>0</v>
      </c>
      <c r="E35" s="476">
        <f t="shared" ref="E35" si="16">SUM(E34)</f>
        <v>100</v>
      </c>
      <c r="F35" s="476">
        <f t="shared" ref="F35" si="17">SUM(F34)</f>
        <v>0</v>
      </c>
      <c r="G35" s="481">
        <f>SUM(B35:F35)</f>
        <v>48100</v>
      </c>
      <c r="H35" s="460"/>
    </row>
    <row r="36" spans="1:8" s="472" customFormat="1" ht="15.75">
      <c r="A36" s="480"/>
    </row>
    <row r="37" spans="1:8" s="471" customFormat="1" ht="20.25">
      <c r="A37" s="482" t="s">
        <v>89</v>
      </c>
      <c r="B37" s="825" t="s">
        <v>378</v>
      </c>
      <c r="C37" s="826"/>
      <c r="D37" s="826"/>
      <c r="E37" s="826"/>
      <c r="F37" s="826"/>
      <c r="G37" s="826"/>
      <c r="H37" s="827"/>
    </row>
    <row r="38" spans="1:8" s="472" customFormat="1" ht="20.25" customHeight="1">
      <c r="A38" s="470" t="s">
        <v>3</v>
      </c>
      <c r="B38" s="458" t="s">
        <v>304</v>
      </c>
      <c r="C38" s="458" t="s">
        <v>305</v>
      </c>
      <c r="D38" s="458" t="s">
        <v>308</v>
      </c>
      <c r="E38" s="458" t="s">
        <v>184</v>
      </c>
      <c r="F38" s="458" t="s">
        <v>249</v>
      </c>
      <c r="G38" s="458" t="s">
        <v>8</v>
      </c>
      <c r="H38" s="458" t="s">
        <v>290</v>
      </c>
    </row>
    <row r="39" spans="1:8" s="472" customFormat="1" ht="20.25" customHeight="1">
      <c r="A39" s="470">
        <v>43354</v>
      </c>
      <c r="B39" s="459">
        <v>41000</v>
      </c>
      <c r="C39" s="459">
        <v>0</v>
      </c>
      <c r="D39" s="459">
        <v>0</v>
      </c>
      <c r="E39" s="459">
        <v>100</v>
      </c>
      <c r="F39" s="459">
        <v>0</v>
      </c>
      <c r="G39" s="479">
        <f>SUM(B39:F39)</f>
        <v>41100</v>
      </c>
      <c r="H39" s="460" t="s">
        <v>379</v>
      </c>
    </row>
    <row r="40" spans="1:8" s="472" customFormat="1" ht="20.25" customHeight="1">
      <c r="A40" s="470">
        <v>43354</v>
      </c>
      <c r="B40" s="459">
        <v>41000</v>
      </c>
      <c r="C40" s="459">
        <v>0</v>
      </c>
      <c r="D40" s="459">
        <v>0</v>
      </c>
      <c r="E40" s="459">
        <v>100</v>
      </c>
      <c r="F40" s="459">
        <v>0</v>
      </c>
      <c r="G40" s="479">
        <f>SUM(B40:F40)</f>
        <v>41100</v>
      </c>
      <c r="H40" s="460" t="s">
        <v>380</v>
      </c>
    </row>
    <row r="41" spans="1:8" s="472" customFormat="1" ht="20.25" customHeight="1">
      <c r="A41" s="475" t="s">
        <v>8</v>
      </c>
      <c r="B41" s="476">
        <f>SUM(B39:B40)</f>
        <v>82000</v>
      </c>
      <c r="C41" s="476">
        <f t="shared" ref="C41" si="18">SUM(C39:C40)</f>
        <v>0</v>
      </c>
      <c r="D41" s="476">
        <f t="shared" ref="D41" si="19">SUM(D39:D40)</f>
        <v>0</v>
      </c>
      <c r="E41" s="476">
        <f t="shared" ref="E41" si="20">SUM(E39:E40)</f>
        <v>200</v>
      </c>
      <c r="F41" s="476">
        <f t="shared" ref="F41" si="21">SUM(F39:F40)</f>
        <v>0</v>
      </c>
      <c r="G41" s="476">
        <f>SUM(B41:F41)</f>
        <v>82200</v>
      </c>
      <c r="H41" s="460"/>
    </row>
    <row r="43" spans="1:8" ht="21.75" customHeight="1">
      <c r="A43" s="804" t="s">
        <v>307</v>
      </c>
      <c r="B43" s="805"/>
      <c r="C43" s="805"/>
      <c r="D43" s="805"/>
      <c r="E43" s="805"/>
      <c r="F43" s="806"/>
      <c r="G43" s="810">
        <f>SUM(G8+G13+G18+G24+G30+G35+G41)</f>
        <v>497600</v>
      </c>
      <c r="H43" s="811"/>
    </row>
  </sheetData>
  <mergeCells count="10">
    <mergeCell ref="B4:H4"/>
    <mergeCell ref="B20:H20"/>
    <mergeCell ref="A43:F43"/>
    <mergeCell ref="G43:H43"/>
    <mergeCell ref="A2:H2"/>
    <mergeCell ref="B37:H37"/>
    <mergeCell ref="B10:H10"/>
    <mergeCell ref="B15:H15"/>
    <mergeCell ref="B26:H26"/>
    <mergeCell ref="B32:H32"/>
  </mergeCells>
  <phoneticPr fontId="2"/>
  <pageMargins left="0" right="0" top="0" bottom="0" header="0" footer="0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74"/>
  <sheetViews>
    <sheetView topLeftCell="A55" workbookViewId="0">
      <selection activeCell="F44" sqref="F44"/>
    </sheetView>
  </sheetViews>
  <sheetFormatPr defaultColWidth="12.3984375" defaultRowHeight="13.5"/>
  <cols>
    <col min="1" max="1" width="20.1328125" style="314" customWidth="1"/>
    <col min="2" max="2" width="12.3984375" style="347"/>
    <col min="3" max="3" width="14.265625" style="347" customWidth="1"/>
    <col min="4" max="4" width="15.59765625" style="347" customWidth="1"/>
    <col min="5" max="5" width="17.59765625" style="347" customWidth="1"/>
    <col min="6" max="6" width="11.46484375" style="347" customWidth="1"/>
    <col min="7" max="7" width="13" style="347" customWidth="1"/>
    <col min="8" max="8" width="24.59765625" style="347" customWidth="1"/>
    <col min="9" max="9" width="30.59765625" style="347" customWidth="1"/>
    <col min="10" max="16384" width="12.3984375" style="347"/>
  </cols>
  <sheetData>
    <row r="2" spans="1:9" ht="25.15">
      <c r="A2" s="828" t="s">
        <v>390</v>
      </c>
      <c r="B2" s="828"/>
      <c r="C2" s="828"/>
      <c r="D2" s="828"/>
      <c r="E2" s="828"/>
      <c r="F2" s="828"/>
      <c r="G2" s="828"/>
      <c r="H2" s="828"/>
      <c r="I2" s="828"/>
    </row>
    <row r="3" spans="1:9" ht="12.75" customHeight="1">
      <c r="A3" s="403"/>
      <c r="B3" s="403"/>
      <c r="C3" s="403"/>
      <c r="D3" s="403"/>
      <c r="E3" s="403"/>
    </row>
    <row r="4" spans="1:9" s="404" customFormat="1" ht="17.649999999999999">
      <c r="A4" s="414" t="s">
        <v>89</v>
      </c>
      <c r="B4" s="812" t="s">
        <v>614</v>
      </c>
      <c r="C4" s="812"/>
      <c r="D4" s="812"/>
      <c r="E4" s="812"/>
      <c r="F4" s="812"/>
      <c r="G4" s="812"/>
      <c r="H4" s="812"/>
      <c r="I4" s="812"/>
    </row>
    <row r="5" spans="1:9" s="472" customFormat="1" ht="17.25" customHeight="1">
      <c r="A5" s="402" t="s">
        <v>3</v>
      </c>
      <c r="B5" s="458" t="s">
        <v>304</v>
      </c>
      <c r="C5" s="458" t="s">
        <v>305</v>
      </c>
      <c r="D5" s="458" t="s">
        <v>309</v>
      </c>
      <c r="E5" s="458" t="s">
        <v>618</v>
      </c>
      <c r="F5" s="458" t="s">
        <v>249</v>
      </c>
      <c r="G5" s="458" t="s">
        <v>8</v>
      </c>
      <c r="H5" s="458" t="s">
        <v>627</v>
      </c>
      <c r="I5" s="458" t="s">
        <v>660</v>
      </c>
    </row>
    <row r="6" spans="1:9" s="472" customFormat="1" ht="17.25" customHeight="1">
      <c r="A6" s="402">
        <v>43351</v>
      </c>
      <c r="B6" s="459">
        <v>64800</v>
      </c>
      <c r="C6" s="459">
        <v>16000</v>
      </c>
      <c r="D6" s="459">
        <v>3490</v>
      </c>
      <c r="E6" s="459">
        <v>3000</v>
      </c>
      <c r="F6" s="459">
        <v>12000</v>
      </c>
      <c r="G6" s="459">
        <f>SUM(B6:F6)</f>
        <v>99290</v>
      </c>
      <c r="H6" s="460" t="s">
        <v>659</v>
      </c>
      <c r="I6" s="460" t="s">
        <v>661</v>
      </c>
    </row>
    <row r="7" spans="1:9" s="472" customFormat="1" ht="17.25" customHeight="1">
      <c r="A7" s="402">
        <v>43352</v>
      </c>
      <c r="B7" s="459">
        <v>64800</v>
      </c>
      <c r="C7" s="459">
        <v>41000</v>
      </c>
      <c r="D7" s="459">
        <v>0</v>
      </c>
      <c r="E7" s="459">
        <v>3000</v>
      </c>
      <c r="F7" s="459">
        <v>12000</v>
      </c>
      <c r="G7" s="459">
        <f t="shared" ref="G7:G10" si="0">SUM(B7:F7)</f>
        <v>120800</v>
      </c>
      <c r="H7" s="460" t="s">
        <v>615</v>
      </c>
      <c r="I7" s="460"/>
    </row>
    <row r="8" spans="1:9" s="472" customFormat="1" ht="17.25" customHeight="1">
      <c r="A8" s="402">
        <v>43353</v>
      </c>
      <c r="B8" s="459">
        <v>64800</v>
      </c>
      <c r="C8" s="459">
        <v>31000</v>
      </c>
      <c r="D8" s="459">
        <v>0</v>
      </c>
      <c r="E8" s="459">
        <v>3000</v>
      </c>
      <c r="F8" s="459">
        <v>12000</v>
      </c>
      <c r="G8" s="459">
        <f t="shared" si="0"/>
        <v>110800</v>
      </c>
      <c r="H8" s="460" t="s">
        <v>616</v>
      </c>
      <c r="I8" s="460"/>
    </row>
    <row r="9" spans="1:9" s="472" customFormat="1" ht="17.25" customHeight="1">
      <c r="A9" s="402">
        <v>43354</v>
      </c>
      <c r="B9" s="459">
        <v>64800</v>
      </c>
      <c r="C9" s="459">
        <v>66000</v>
      </c>
      <c r="D9" s="459">
        <v>0</v>
      </c>
      <c r="E9" s="459">
        <v>3000</v>
      </c>
      <c r="F9" s="459">
        <v>12000</v>
      </c>
      <c r="G9" s="459">
        <f t="shared" si="0"/>
        <v>145800</v>
      </c>
      <c r="H9" s="460" t="s">
        <v>617</v>
      </c>
      <c r="I9" s="460"/>
    </row>
    <row r="10" spans="1:9" s="472" customFormat="1" ht="17.25" customHeight="1">
      <c r="A10" s="474">
        <v>43355</v>
      </c>
      <c r="B10" s="459">
        <v>64800</v>
      </c>
      <c r="C10" s="459">
        <v>0</v>
      </c>
      <c r="D10" s="459">
        <v>0</v>
      </c>
      <c r="E10" s="459">
        <v>3000</v>
      </c>
      <c r="F10" s="459">
        <v>12000</v>
      </c>
      <c r="G10" s="459">
        <f t="shared" si="0"/>
        <v>79800</v>
      </c>
      <c r="H10" s="460"/>
      <c r="I10" s="460"/>
    </row>
    <row r="11" spans="1:9" s="472" customFormat="1" ht="17.25" customHeight="1">
      <c r="A11" s="475" t="s">
        <v>8</v>
      </c>
      <c r="B11" s="476">
        <f>SUM(B6:B10)</f>
        <v>324000</v>
      </c>
      <c r="C11" s="476">
        <f t="shared" ref="C11:F11" si="1">SUM(C6:C10)</f>
        <v>154000</v>
      </c>
      <c r="D11" s="476">
        <f t="shared" si="1"/>
        <v>3490</v>
      </c>
      <c r="E11" s="476">
        <f t="shared" si="1"/>
        <v>15000</v>
      </c>
      <c r="F11" s="476">
        <f t="shared" si="1"/>
        <v>60000</v>
      </c>
      <c r="G11" s="476">
        <f>SUM(G6:G10)</f>
        <v>556490</v>
      </c>
      <c r="H11" s="477"/>
      <c r="I11" s="460"/>
    </row>
    <row r="13" spans="1:9" ht="17.649999999999999">
      <c r="A13" s="414" t="s">
        <v>89</v>
      </c>
      <c r="B13" s="812" t="s">
        <v>619</v>
      </c>
      <c r="C13" s="812"/>
      <c r="D13" s="812"/>
      <c r="E13" s="812"/>
      <c r="F13" s="812"/>
      <c r="G13" s="812"/>
      <c r="H13" s="812"/>
      <c r="I13" s="812"/>
    </row>
    <row r="14" spans="1:9" s="472" customFormat="1" ht="17.25" customHeight="1">
      <c r="A14" s="402" t="s">
        <v>3</v>
      </c>
      <c r="B14" s="458" t="s">
        <v>304</v>
      </c>
      <c r="C14" s="458" t="s">
        <v>305</v>
      </c>
      <c r="D14" s="458" t="s">
        <v>309</v>
      </c>
      <c r="E14" s="458" t="s">
        <v>618</v>
      </c>
      <c r="F14" s="458" t="s">
        <v>249</v>
      </c>
      <c r="G14" s="458" t="s">
        <v>8</v>
      </c>
      <c r="H14" s="458" t="s">
        <v>627</v>
      </c>
      <c r="I14" s="458" t="s">
        <v>660</v>
      </c>
    </row>
    <row r="15" spans="1:9" s="472" customFormat="1" ht="17.25" customHeight="1">
      <c r="A15" s="402">
        <v>43351</v>
      </c>
      <c r="B15" s="459">
        <v>64800</v>
      </c>
      <c r="C15" s="459">
        <v>16000</v>
      </c>
      <c r="D15" s="459">
        <v>11576</v>
      </c>
      <c r="E15" s="459">
        <v>3000</v>
      </c>
      <c r="F15" s="459">
        <v>12000</v>
      </c>
      <c r="G15" s="459">
        <f>SUM(B15:F15)</f>
        <v>107376</v>
      </c>
      <c r="H15" s="460" t="s">
        <v>663</v>
      </c>
      <c r="I15" s="460" t="s">
        <v>662</v>
      </c>
    </row>
    <row r="16" spans="1:9" s="472" customFormat="1" ht="17.25" customHeight="1">
      <c r="A16" s="402">
        <v>43352</v>
      </c>
      <c r="B16" s="459">
        <v>64800</v>
      </c>
      <c r="C16" s="459">
        <v>41000</v>
      </c>
      <c r="D16" s="459">
        <v>0</v>
      </c>
      <c r="E16" s="459">
        <v>3000</v>
      </c>
      <c r="F16" s="459">
        <v>12000</v>
      </c>
      <c r="G16" s="459">
        <f t="shared" ref="G16:G19" si="2">SUM(B16:F16)</f>
        <v>120800</v>
      </c>
      <c r="H16" s="460" t="s">
        <v>615</v>
      </c>
      <c r="I16" s="460"/>
    </row>
    <row r="17" spans="1:9" s="472" customFormat="1" ht="17.25" customHeight="1">
      <c r="A17" s="402">
        <v>43353</v>
      </c>
      <c r="B17" s="459">
        <v>64800</v>
      </c>
      <c r="C17" s="459">
        <v>26000</v>
      </c>
      <c r="D17" s="459">
        <v>0</v>
      </c>
      <c r="E17" s="459">
        <v>3000</v>
      </c>
      <c r="F17" s="459">
        <v>12000</v>
      </c>
      <c r="G17" s="459">
        <f t="shared" si="2"/>
        <v>105800</v>
      </c>
      <c r="H17" s="460" t="s">
        <v>620</v>
      </c>
      <c r="I17" s="460"/>
    </row>
    <row r="18" spans="1:9" s="472" customFormat="1" ht="17.25" customHeight="1">
      <c r="A18" s="402">
        <v>43354</v>
      </c>
      <c r="B18" s="459">
        <v>84800</v>
      </c>
      <c r="C18" s="459">
        <v>21000</v>
      </c>
      <c r="D18" s="459">
        <v>9690</v>
      </c>
      <c r="E18" s="459">
        <v>3000</v>
      </c>
      <c r="F18" s="459">
        <v>12000</v>
      </c>
      <c r="G18" s="459">
        <f t="shared" si="2"/>
        <v>130490</v>
      </c>
      <c r="H18" s="460" t="s">
        <v>664</v>
      </c>
      <c r="I18" s="460" t="s">
        <v>665</v>
      </c>
    </row>
    <row r="19" spans="1:9" s="472" customFormat="1" ht="17.25" customHeight="1">
      <c r="A19" s="474">
        <v>43355</v>
      </c>
      <c r="B19" s="459">
        <v>64800</v>
      </c>
      <c r="C19" s="459">
        <v>0</v>
      </c>
      <c r="D19" s="459">
        <v>7288</v>
      </c>
      <c r="E19" s="459">
        <v>3000</v>
      </c>
      <c r="F19" s="459">
        <v>12000</v>
      </c>
      <c r="G19" s="459">
        <f t="shared" si="2"/>
        <v>87088</v>
      </c>
      <c r="H19" s="460"/>
      <c r="I19" s="460" t="s">
        <v>661</v>
      </c>
    </row>
    <row r="20" spans="1:9" s="472" customFormat="1" ht="17.25" customHeight="1">
      <c r="A20" s="475" t="s">
        <v>8</v>
      </c>
      <c r="B20" s="476">
        <f>SUM(B15:B19)</f>
        <v>344000</v>
      </c>
      <c r="C20" s="476">
        <f t="shared" ref="C20" si="3">SUM(C15:C19)</f>
        <v>104000</v>
      </c>
      <c r="D20" s="476">
        <f t="shared" ref="D20" si="4">SUM(D15:D19)</f>
        <v>28554</v>
      </c>
      <c r="E20" s="476">
        <f t="shared" ref="E20" si="5">SUM(E15:E19)</f>
        <v>15000</v>
      </c>
      <c r="F20" s="476">
        <f t="shared" ref="F20" si="6">SUM(F15:F19)</f>
        <v>60000</v>
      </c>
      <c r="G20" s="476">
        <f>SUM(G15:G19)</f>
        <v>551554</v>
      </c>
      <c r="H20" s="477"/>
      <c r="I20" s="460"/>
    </row>
    <row r="22" spans="1:9" ht="17.649999999999999">
      <c r="A22" s="414" t="s">
        <v>89</v>
      </c>
      <c r="B22" s="812" t="s">
        <v>621</v>
      </c>
      <c r="C22" s="812"/>
      <c r="D22" s="812"/>
      <c r="E22" s="812"/>
      <c r="F22" s="812"/>
      <c r="G22" s="812"/>
      <c r="H22" s="812"/>
      <c r="I22" s="812"/>
    </row>
    <row r="23" spans="1:9" ht="18" customHeight="1">
      <c r="A23" s="402" t="s">
        <v>3</v>
      </c>
      <c r="B23" s="458" t="s">
        <v>304</v>
      </c>
      <c r="C23" s="458" t="s">
        <v>305</v>
      </c>
      <c r="D23" s="458" t="s">
        <v>309</v>
      </c>
      <c r="E23" s="458" t="s">
        <v>618</v>
      </c>
      <c r="F23" s="458" t="s">
        <v>249</v>
      </c>
      <c r="G23" s="458" t="s">
        <v>8</v>
      </c>
      <c r="H23" s="458" t="s">
        <v>627</v>
      </c>
      <c r="I23" s="458" t="s">
        <v>660</v>
      </c>
    </row>
    <row r="24" spans="1:9" ht="18" customHeight="1">
      <c r="A24" s="402">
        <v>43351</v>
      </c>
      <c r="B24" s="459">
        <v>64800</v>
      </c>
      <c r="C24" s="459">
        <v>0</v>
      </c>
      <c r="D24" s="459">
        <v>1000</v>
      </c>
      <c r="E24" s="459">
        <v>3000</v>
      </c>
      <c r="F24" s="459">
        <v>12000</v>
      </c>
      <c r="G24" s="459">
        <f>SUM(B24:F24)</f>
        <v>80800</v>
      </c>
      <c r="H24" s="460"/>
      <c r="I24" s="460" t="s">
        <v>661</v>
      </c>
    </row>
    <row r="25" spans="1:9" ht="18" customHeight="1">
      <c r="A25" s="402">
        <v>43352</v>
      </c>
      <c r="B25" s="459">
        <v>64800</v>
      </c>
      <c r="C25" s="459">
        <v>0</v>
      </c>
      <c r="D25" s="459">
        <v>0</v>
      </c>
      <c r="E25" s="459">
        <v>3000</v>
      </c>
      <c r="F25" s="459">
        <v>12000</v>
      </c>
      <c r="G25" s="459">
        <f t="shared" ref="G25:G28" si="7">SUM(B25:F25)</f>
        <v>79800</v>
      </c>
      <c r="H25" s="460"/>
      <c r="I25" s="460"/>
    </row>
    <row r="26" spans="1:9" ht="31.5" customHeight="1">
      <c r="A26" s="402">
        <v>43353</v>
      </c>
      <c r="B26" s="459">
        <v>64800</v>
      </c>
      <c r="C26" s="459">
        <v>50000</v>
      </c>
      <c r="D26" s="459">
        <v>0</v>
      </c>
      <c r="E26" s="459">
        <v>3000</v>
      </c>
      <c r="F26" s="459">
        <v>12000</v>
      </c>
      <c r="G26" s="459">
        <f t="shared" si="7"/>
        <v>129800</v>
      </c>
      <c r="H26" s="467" t="s">
        <v>666</v>
      </c>
      <c r="I26" s="460"/>
    </row>
    <row r="27" spans="1:9" ht="18" customHeight="1">
      <c r="A27" s="402">
        <v>43354</v>
      </c>
      <c r="B27" s="459">
        <v>64800</v>
      </c>
      <c r="C27" s="459">
        <v>16000</v>
      </c>
      <c r="D27" s="459">
        <v>0</v>
      </c>
      <c r="E27" s="459">
        <v>3000</v>
      </c>
      <c r="F27" s="459">
        <v>12000</v>
      </c>
      <c r="G27" s="459">
        <f t="shared" si="7"/>
        <v>95800</v>
      </c>
      <c r="H27" s="460" t="s">
        <v>585</v>
      </c>
      <c r="I27" s="460"/>
    </row>
    <row r="28" spans="1:9" ht="20.25" customHeight="1">
      <c r="A28" s="474">
        <v>43355</v>
      </c>
      <c r="B28" s="459">
        <v>64800</v>
      </c>
      <c r="C28" s="459">
        <v>0</v>
      </c>
      <c r="D28" s="459">
        <v>0</v>
      </c>
      <c r="E28" s="459">
        <v>3000</v>
      </c>
      <c r="F28" s="459">
        <v>12000</v>
      </c>
      <c r="G28" s="459">
        <f t="shared" si="7"/>
        <v>79800</v>
      </c>
      <c r="H28" s="460"/>
      <c r="I28" s="460"/>
    </row>
    <row r="29" spans="1:9" ht="18" customHeight="1">
      <c r="A29" s="475" t="s">
        <v>8</v>
      </c>
      <c r="B29" s="476">
        <f>SUM(B24:B28)</f>
        <v>324000</v>
      </c>
      <c r="C29" s="476">
        <f t="shared" ref="C29" si="8">SUM(C24:C28)</f>
        <v>66000</v>
      </c>
      <c r="D29" s="476">
        <f t="shared" ref="D29" si="9">SUM(D24:D28)</f>
        <v>1000</v>
      </c>
      <c r="E29" s="476">
        <f t="shared" ref="E29" si="10">SUM(E24:E28)</f>
        <v>15000</v>
      </c>
      <c r="F29" s="476">
        <f t="shared" ref="F29" si="11">SUM(F24:F28)</f>
        <v>60000</v>
      </c>
      <c r="G29" s="476">
        <f>SUM(G24:G28)</f>
        <v>466000</v>
      </c>
      <c r="H29" s="477"/>
      <c r="I29" s="460"/>
    </row>
    <row r="31" spans="1:9" ht="17.649999999999999">
      <c r="A31" s="414" t="s">
        <v>89</v>
      </c>
      <c r="B31" s="812" t="s">
        <v>667</v>
      </c>
      <c r="C31" s="812"/>
      <c r="D31" s="812"/>
      <c r="E31" s="812"/>
      <c r="F31" s="812"/>
      <c r="G31" s="812"/>
      <c r="H31" s="812"/>
      <c r="I31" s="812"/>
    </row>
    <row r="32" spans="1:9" ht="15.75" customHeight="1">
      <c r="A32" s="402" t="s">
        <v>3</v>
      </c>
      <c r="B32" s="458" t="s">
        <v>304</v>
      </c>
      <c r="C32" s="458" t="s">
        <v>305</v>
      </c>
      <c r="D32" s="458" t="s">
        <v>309</v>
      </c>
      <c r="E32" s="458" t="s">
        <v>618</v>
      </c>
      <c r="F32" s="458" t="s">
        <v>249</v>
      </c>
      <c r="G32" s="458" t="s">
        <v>8</v>
      </c>
      <c r="H32" s="458" t="s">
        <v>627</v>
      </c>
      <c r="I32" s="458" t="s">
        <v>660</v>
      </c>
    </row>
    <row r="33" spans="1:9" ht="20.25" customHeight="1">
      <c r="A33" s="402">
        <v>43351</v>
      </c>
      <c r="B33" s="459">
        <v>64800</v>
      </c>
      <c r="C33" s="459">
        <v>0</v>
      </c>
      <c r="D33" s="459">
        <v>1800</v>
      </c>
      <c r="E33" s="459">
        <v>3000</v>
      </c>
      <c r="F33" s="459">
        <v>12000</v>
      </c>
      <c r="G33" s="459">
        <f>SUM(B33:F33)</f>
        <v>81600</v>
      </c>
      <c r="H33" s="460"/>
      <c r="I33" s="460" t="s">
        <v>661</v>
      </c>
    </row>
    <row r="34" spans="1:9" ht="20.25" customHeight="1">
      <c r="A34" s="402">
        <v>43352</v>
      </c>
      <c r="B34" s="459">
        <v>64800</v>
      </c>
      <c r="C34" s="459">
        <v>16000</v>
      </c>
      <c r="D34" s="459">
        <v>0</v>
      </c>
      <c r="E34" s="459">
        <v>3000</v>
      </c>
      <c r="F34" s="459">
        <v>12000</v>
      </c>
      <c r="G34" s="459">
        <f t="shared" ref="G34:G38" si="12">SUM(B34:F34)</f>
        <v>95800</v>
      </c>
      <c r="H34" s="460" t="s">
        <v>585</v>
      </c>
      <c r="I34" s="460"/>
    </row>
    <row r="35" spans="1:9" ht="20.25" customHeight="1">
      <c r="A35" s="402">
        <v>43353</v>
      </c>
      <c r="B35" s="459">
        <v>64800</v>
      </c>
      <c r="C35" s="459">
        <v>36000</v>
      </c>
      <c r="D35" s="459">
        <v>0</v>
      </c>
      <c r="E35" s="459">
        <v>3000</v>
      </c>
      <c r="F35" s="459">
        <v>12000</v>
      </c>
      <c r="G35" s="459">
        <f t="shared" si="12"/>
        <v>115800</v>
      </c>
      <c r="H35" s="460" t="s">
        <v>600</v>
      </c>
      <c r="I35" s="460"/>
    </row>
    <row r="36" spans="1:9" ht="20.25" customHeight="1">
      <c r="A36" s="402">
        <v>43354</v>
      </c>
      <c r="B36" s="459">
        <v>64800</v>
      </c>
      <c r="C36" s="459">
        <v>20000</v>
      </c>
      <c r="D36" s="459">
        <v>0</v>
      </c>
      <c r="E36" s="459">
        <v>3000</v>
      </c>
      <c r="F36" s="459">
        <v>12000</v>
      </c>
      <c r="G36" s="459">
        <f t="shared" si="12"/>
        <v>99800</v>
      </c>
      <c r="H36" s="460" t="s">
        <v>668</v>
      </c>
      <c r="I36" s="460"/>
    </row>
    <row r="37" spans="1:9" ht="25.5" customHeight="1">
      <c r="A37" s="474">
        <v>43355</v>
      </c>
      <c r="B37" s="459">
        <v>84800</v>
      </c>
      <c r="C37" s="459">
        <v>57000</v>
      </c>
      <c r="D37" s="459">
        <v>0</v>
      </c>
      <c r="E37" s="459">
        <v>3000</v>
      </c>
      <c r="F37" s="459">
        <v>12000</v>
      </c>
      <c r="G37" s="459">
        <f t="shared" si="12"/>
        <v>156800</v>
      </c>
      <c r="H37" s="467" t="s">
        <v>669</v>
      </c>
      <c r="I37" s="460"/>
    </row>
    <row r="38" spans="1:9" ht="21.75" customHeight="1">
      <c r="A38" s="474">
        <v>43356</v>
      </c>
      <c r="B38" s="459">
        <v>51000</v>
      </c>
      <c r="C38" s="459">
        <v>56000</v>
      </c>
      <c r="D38" s="459">
        <v>0</v>
      </c>
      <c r="E38" s="459">
        <v>0</v>
      </c>
      <c r="F38" s="459">
        <v>0</v>
      </c>
      <c r="G38" s="459">
        <f t="shared" si="12"/>
        <v>107000</v>
      </c>
      <c r="H38" s="460" t="s">
        <v>670</v>
      </c>
      <c r="I38" s="460"/>
    </row>
    <row r="39" spans="1:9" ht="15.75" customHeight="1">
      <c r="A39" s="475" t="s">
        <v>8</v>
      </c>
      <c r="B39" s="476">
        <f>SUM(B33:B38)</f>
        <v>395000</v>
      </c>
      <c r="C39" s="476">
        <f t="shared" ref="C39:F39" si="13">SUM(C33:C38)</f>
        <v>185000</v>
      </c>
      <c r="D39" s="476">
        <f t="shared" si="13"/>
        <v>1800</v>
      </c>
      <c r="E39" s="476">
        <f t="shared" si="13"/>
        <v>15000</v>
      </c>
      <c r="F39" s="476">
        <f t="shared" si="13"/>
        <v>60000</v>
      </c>
      <c r="G39" s="476">
        <f>SUM(G33:G38)</f>
        <v>656800</v>
      </c>
      <c r="H39" s="477"/>
      <c r="I39" s="460"/>
    </row>
    <row r="41" spans="1:9" ht="17.649999999999999">
      <c r="A41" s="414" t="s">
        <v>89</v>
      </c>
      <c r="B41" s="812" t="s">
        <v>391</v>
      </c>
      <c r="C41" s="812"/>
      <c r="D41" s="812"/>
      <c r="E41" s="812"/>
      <c r="F41" s="812"/>
      <c r="G41" s="812"/>
      <c r="H41" s="812"/>
      <c r="I41" s="812"/>
    </row>
    <row r="42" spans="1:9" s="472" customFormat="1" ht="18" customHeight="1">
      <c r="A42" s="402" t="s">
        <v>3</v>
      </c>
      <c r="B42" s="458" t="s">
        <v>304</v>
      </c>
      <c r="C42" s="458" t="s">
        <v>675</v>
      </c>
      <c r="D42" s="458" t="s">
        <v>309</v>
      </c>
      <c r="E42" s="458" t="s">
        <v>579</v>
      </c>
      <c r="F42" s="458" t="s">
        <v>677</v>
      </c>
      <c r="G42" s="458" t="s">
        <v>8</v>
      </c>
      <c r="H42" s="458" t="s">
        <v>627</v>
      </c>
      <c r="I42" s="458" t="s">
        <v>660</v>
      </c>
    </row>
    <row r="43" spans="1:9" s="472" customFormat="1" ht="18" customHeight="1">
      <c r="A43" s="402">
        <v>43352</v>
      </c>
      <c r="B43" s="459">
        <v>100000</v>
      </c>
      <c r="C43" s="459">
        <v>30000</v>
      </c>
      <c r="D43" s="459">
        <v>0</v>
      </c>
      <c r="E43" s="459">
        <v>3000</v>
      </c>
      <c r="F43" s="459">
        <v>3000</v>
      </c>
      <c r="G43" s="459">
        <f>SUM(B43:F43)</f>
        <v>136000</v>
      </c>
      <c r="H43" s="460" t="s">
        <v>678</v>
      </c>
      <c r="I43" s="460"/>
    </row>
    <row r="44" spans="1:9" s="472" customFormat="1" ht="18" customHeight="1">
      <c r="A44" s="474">
        <v>43354</v>
      </c>
      <c r="B44" s="459">
        <v>100000</v>
      </c>
      <c r="C44" s="459">
        <v>30000</v>
      </c>
      <c r="D44" s="459">
        <v>0</v>
      </c>
      <c r="E44" s="459">
        <v>3000</v>
      </c>
      <c r="F44" s="459">
        <v>3000</v>
      </c>
      <c r="G44" s="459">
        <f>SUM(B44:F44)</f>
        <v>136000</v>
      </c>
      <c r="H44" s="460"/>
      <c r="I44" s="460"/>
    </row>
    <row r="45" spans="1:9" s="472" customFormat="1" ht="18" customHeight="1">
      <c r="A45" s="475" t="s">
        <v>8</v>
      </c>
      <c r="B45" s="476">
        <f>SUM(B43:B44)</f>
        <v>200000</v>
      </c>
      <c r="C45" s="476">
        <f t="shared" ref="C45:F45" si="14">SUM(C43:C44)</f>
        <v>60000</v>
      </c>
      <c r="D45" s="476">
        <f t="shared" si="14"/>
        <v>0</v>
      </c>
      <c r="E45" s="476">
        <f t="shared" si="14"/>
        <v>6000</v>
      </c>
      <c r="F45" s="476">
        <f t="shared" si="14"/>
        <v>6000</v>
      </c>
      <c r="G45" s="476">
        <f>SUM(B45:F45)</f>
        <v>272000</v>
      </c>
      <c r="H45" s="477"/>
      <c r="I45" s="460"/>
    </row>
    <row r="47" spans="1:9" ht="17.649999999999999">
      <c r="A47" s="414" t="s">
        <v>89</v>
      </c>
      <c r="B47" s="812" t="s">
        <v>394</v>
      </c>
      <c r="C47" s="812"/>
      <c r="D47" s="812"/>
      <c r="E47" s="812"/>
      <c r="F47" s="812"/>
      <c r="G47" s="812"/>
      <c r="H47" s="812"/>
      <c r="I47" s="812"/>
    </row>
    <row r="48" spans="1:9" s="472" customFormat="1" ht="18.75" customHeight="1">
      <c r="A48" s="402" t="s">
        <v>3</v>
      </c>
      <c r="B48" s="458" t="s">
        <v>304</v>
      </c>
      <c r="C48" s="458" t="s">
        <v>676</v>
      </c>
      <c r="D48" s="458" t="s">
        <v>309</v>
      </c>
      <c r="E48" s="458" t="s">
        <v>579</v>
      </c>
      <c r="F48" s="458" t="s">
        <v>677</v>
      </c>
      <c r="G48" s="458" t="s">
        <v>8</v>
      </c>
      <c r="H48" s="458" t="s">
        <v>627</v>
      </c>
      <c r="I48" s="458" t="s">
        <v>660</v>
      </c>
    </row>
    <row r="49" spans="1:9" s="472" customFormat="1" ht="18.75" customHeight="1">
      <c r="A49" s="402">
        <v>43352</v>
      </c>
      <c r="B49" s="459">
        <v>100000</v>
      </c>
      <c r="C49" s="459">
        <v>0</v>
      </c>
      <c r="D49" s="459">
        <v>0</v>
      </c>
      <c r="E49" s="459">
        <v>3000</v>
      </c>
      <c r="F49" s="459">
        <v>0</v>
      </c>
      <c r="G49" s="459">
        <f>SUM(B49:F49)</f>
        <v>103000</v>
      </c>
      <c r="H49" s="460" t="s">
        <v>393</v>
      </c>
      <c r="I49" s="460"/>
    </row>
    <row r="50" spans="1:9" s="472" customFormat="1" ht="18.75" customHeight="1">
      <c r="A50" s="474">
        <v>43354</v>
      </c>
      <c r="B50" s="459">
        <v>100000</v>
      </c>
      <c r="C50" s="459">
        <v>30000</v>
      </c>
      <c r="D50" s="459">
        <v>0</v>
      </c>
      <c r="E50" s="459">
        <v>3000</v>
      </c>
      <c r="F50" s="459">
        <v>3000</v>
      </c>
      <c r="G50" s="459">
        <f>SUM(B50:F50)</f>
        <v>136000</v>
      </c>
      <c r="H50" s="460"/>
      <c r="I50" s="460"/>
    </row>
    <row r="51" spans="1:9" s="472" customFormat="1" ht="16.5" customHeight="1">
      <c r="A51" s="475" t="s">
        <v>8</v>
      </c>
      <c r="B51" s="476">
        <f>SUM(B49:B50)</f>
        <v>200000</v>
      </c>
      <c r="C51" s="476">
        <f t="shared" ref="C51" si="15">SUM(C49:C50)</f>
        <v>30000</v>
      </c>
      <c r="D51" s="476">
        <f t="shared" ref="D51" si="16">SUM(D49:D50)</f>
        <v>0</v>
      </c>
      <c r="E51" s="476">
        <f t="shared" ref="E51" si="17">SUM(E49:E50)</f>
        <v>6000</v>
      </c>
      <c r="F51" s="476">
        <f t="shared" ref="F51" si="18">SUM(F49:F50)</f>
        <v>3000</v>
      </c>
      <c r="G51" s="476">
        <f>SUM(B51:F51)</f>
        <v>239000</v>
      </c>
      <c r="H51" s="477"/>
      <c r="I51" s="460"/>
    </row>
    <row r="53" spans="1:9" ht="17.649999999999999">
      <c r="A53" s="414" t="s">
        <v>89</v>
      </c>
      <c r="B53" s="812" t="s">
        <v>671</v>
      </c>
      <c r="C53" s="812"/>
      <c r="D53" s="812"/>
      <c r="E53" s="812"/>
      <c r="F53" s="812"/>
      <c r="G53" s="812"/>
      <c r="H53" s="812"/>
      <c r="I53" s="812"/>
    </row>
    <row r="54" spans="1:9" s="472" customFormat="1" ht="16.5" customHeight="1">
      <c r="A54" s="402" t="s">
        <v>3</v>
      </c>
      <c r="B54" s="458" t="s">
        <v>304</v>
      </c>
      <c r="C54" s="458" t="s">
        <v>305</v>
      </c>
      <c r="D54" s="458" t="s">
        <v>309</v>
      </c>
      <c r="E54" s="458" t="s">
        <v>579</v>
      </c>
      <c r="F54" s="458" t="s">
        <v>249</v>
      </c>
      <c r="G54" s="458" t="s">
        <v>8</v>
      </c>
      <c r="H54" s="458" t="s">
        <v>627</v>
      </c>
      <c r="I54" s="458" t="s">
        <v>660</v>
      </c>
    </row>
    <row r="55" spans="1:9" s="472" customFormat="1" ht="21" customHeight="1">
      <c r="A55" s="402">
        <v>43352</v>
      </c>
      <c r="B55" s="459">
        <v>64800</v>
      </c>
      <c r="C55" s="459">
        <v>0</v>
      </c>
      <c r="D55" s="459">
        <v>0</v>
      </c>
      <c r="E55" s="459">
        <v>3000</v>
      </c>
      <c r="F55" s="459">
        <v>12000</v>
      </c>
      <c r="G55" s="459">
        <f>SUM(B55:F55)</f>
        <v>79800</v>
      </c>
      <c r="H55" s="460"/>
      <c r="I55" s="460"/>
    </row>
    <row r="56" spans="1:9" s="472" customFormat="1" ht="28.5" customHeight="1">
      <c r="A56" s="402">
        <v>43353</v>
      </c>
      <c r="B56" s="459">
        <v>64800</v>
      </c>
      <c r="C56" s="459">
        <v>59000</v>
      </c>
      <c r="D56" s="459">
        <v>4032</v>
      </c>
      <c r="E56" s="459">
        <v>3000</v>
      </c>
      <c r="F56" s="459">
        <v>12000</v>
      </c>
      <c r="G56" s="459">
        <f t="shared" ref="G56:G58" si="19">SUM(B56:F56)</f>
        <v>142832</v>
      </c>
      <c r="H56" s="467" t="s">
        <v>679</v>
      </c>
      <c r="I56" s="460" t="s">
        <v>672</v>
      </c>
    </row>
    <row r="57" spans="1:9" s="472" customFormat="1" ht="16.5" customHeight="1">
      <c r="A57" s="402">
        <v>43354</v>
      </c>
      <c r="B57" s="459">
        <v>64800</v>
      </c>
      <c r="C57" s="459">
        <v>0</v>
      </c>
      <c r="D57" s="459">
        <v>0</v>
      </c>
      <c r="E57" s="459">
        <v>3000</v>
      </c>
      <c r="F57" s="459">
        <v>12000</v>
      </c>
      <c r="G57" s="459">
        <f t="shared" si="19"/>
        <v>79800</v>
      </c>
      <c r="H57" s="460"/>
      <c r="I57" s="460"/>
    </row>
    <row r="58" spans="1:9" s="472" customFormat="1" ht="16.5" customHeight="1">
      <c r="A58" s="474">
        <v>43355</v>
      </c>
      <c r="B58" s="459">
        <v>64800</v>
      </c>
      <c r="C58" s="459">
        <v>0</v>
      </c>
      <c r="D58" s="459">
        <v>0</v>
      </c>
      <c r="E58" s="459">
        <v>3000</v>
      </c>
      <c r="F58" s="459">
        <v>12000</v>
      </c>
      <c r="G58" s="459">
        <f t="shared" si="19"/>
        <v>79800</v>
      </c>
      <c r="H58" s="460"/>
      <c r="I58" s="460"/>
    </row>
    <row r="59" spans="1:9" s="472" customFormat="1" ht="16.5" customHeight="1">
      <c r="A59" s="475" t="s">
        <v>8</v>
      </c>
      <c r="B59" s="476">
        <f t="shared" ref="B59:G59" si="20">SUM(B55:B58)</f>
        <v>259200</v>
      </c>
      <c r="C59" s="476">
        <f t="shared" si="20"/>
        <v>59000</v>
      </c>
      <c r="D59" s="476">
        <f t="shared" si="20"/>
        <v>4032</v>
      </c>
      <c r="E59" s="476">
        <f t="shared" si="20"/>
        <v>12000</v>
      </c>
      <c r="F59" s="476">
        <f t="shared" si="20"/>
        <v>48000</v>
      </c>
      <c r="G59" s="476">
        <f t="shared" si="20"/>
        <v>382232</v>
      </c>
      <c r="H59" s="477"/>
      <c r="I59" s="460"/>
    </row>
    <row r="61" spans="1:9" ht="17.649999999999999">
      <c r="A61" s="414" t="s">
        <v>89</v>
      </c>
      <c r="B61" s="812" t="s">
        <v>673</v>
      </c>
      <c r="C61" s="812"/>
      <c r="D61" s="812"/>
      <c r="E61" s="812"/>
      <c r="F61" s="812"/>
      <c r="G61" s="812"/>
      <c r="H61" s="812"/>
      <c r="I61" s="812"/>
    </row>
    <row r="62" spans="1:9" s="472" customFormat="1" ht="18.75" customHeight="1">
      <c r="A62" s="402" t="s">
        <v>3</v>
      </c>
      <c r="B62" s="458" t="s">
        <v>304</v>
      </c>
      <c r="C62" s="458" t="s">
        <v>305</v>
      </c>
      <c r="D62" s="458" t="s">
        <v>309</v>
      </c>
      <c r="E62" s="458" t="s">
        <v>579</v>
      </c>
      <c r="F62" s="458" t="s">
        <v>249</v>
      </c>
      <c r="G62" s="458" t="s">
        <v>8</v>
      </c>
      <c r="H62" s="458" t="s">
        <v>290</v>
      </c>
      <c r="I62" s="458" t="s">
        <v>660</v>
      </c>
    </row>
    <row r="63" spans="1:9" s="472" customFormat="1" ht="18.75" customHeight="1">
      <c r="A63" s="402">
        <v>43352</v>
      </c>
      <c r="B63" s="459">
        <v>64800</v>
      </c>
      <c r="C63" s="459">
        <v>0</v>
      </c>
      <c r="D63" s="459">
        <v>0</v>
      </c>
      <c r="E63" s="459">
        <v>3000</v>
      </c>
      <c r="F63" s="459">
        <v>12000</v>
      </c>
      <c r="G63" s="459">
        <f>SUM(B63:F63)</f>
        <v>79800</v>
      </c>
      <c r="H63" s="460"/>
      <c r="I63" s="460"/>
    </row>
    <row r="64" spans="1:9" s="472" customFormat="1" ht="18.75" customHeight="1">
      <c r="A64" s="402">
        <v>43353</v>
      </c>
      <c r="B64" s="459">
        <v>64800</v>
      </c>
      <c r="C64" s="459">
        <v>0</v>
      </c>
      <c r="D64" s="459">
        <v>0</v>
      </c>
      <c r="E64" s="459">
        <v>3000</v>
      </c>
      <c r="F64" s="459">
        <v>12000</v>
      </c>
      <c r="G64" s="459">
        <f t="shared" ref="G64:G66" si="21">SUM(B64:F64)</f>
        <v>79800</v>
      </c>
      <c r="H64" s="460"/>
      <c r="I64" s="460" t="s">
        <v>672</v>
      </c>
    </row>
    <row r="65" spans="1:9" s="472" customFormat="1" ht="18.75" customHeight="1">
      <c r="A65" s="402">
        <v>43354</v>
      </c>
      <c r="B65" s="459">
        <v>64800</v>
      </c>
      <c r="C65" s="459">
        <v>0</v>
      </c>
      <c r="D65" s="459">
        <v>0</v>
      </c>
      <c r="E65" s="459">
        <v>3000</v>
      </c>
      <c r="F65" s="459">
        <v>12000</v>
      </c>
      <c r="G65" s="459">
        <f t="shared" si="21"/>
        <v>79800</v>
      </c>
      <c r="H65" s="460"/>
      <c r="I65" s="460"/>
    </row>
    <row r="66" spans="1:9" s="472" customFormat="1" ht="18.75" customHeight="1">
      <c r="A66" s="474">
        <v>43355</v>
      </c>
      <c r="B66" s="459">
        <v>64800</v>
      </c>
      <c r="C66" s="459">
        <v>0</v>
      </c>
      <c r="D66" s="459">
        <v>0</v>
      </c>
      <c r="E66" s="459">
        <v>3000</v>
      </c>
      <c r="F66" s="459">
        <v>12000</v>
      </c>
      <c r="G66" s="459">
        <f t="shared" si="21"/>
        <v>79800</v>
      </c>
      <c r="H66" s="460"/>
      <c r="I66" s="460"/>
    </row>
    <row r="67" spans="1:9" s="472" customFormat="1" ht="18.75" customHeight="1">
      <c r="A67" s="475" t="s">
        <v>8</v>
      </c>
      <c r="B67" s="476">
        <f t="shared" ref="B67:G67" si="22">SUM(B63:B66)</f>
        <v>259200</v>
      </c>
      <c r="C67" s="476">
        <f t="shared" si="22"/>
        <v>0</v>
      </c>
      <c r="D67" s="476">
        <f t="shared" si="22"/>
        <v>0</v>
      </c>
      <c r="E67" s="476">
        <f t="shared" si="22"/>
        <v>12000</v>
      </c>
      <c r="F67" s="476">
        <f t="shared" si="22"/>
        <v>48000</v>
      </c>
      <c r="G67" s="476">
        <f t="shared" si="22"/>
        <v>319200</v>
      </c>
      <c r="H67" s="477"/>
      <c r="I67" s="460"/>
    </row>
    <row r="69" spans="1:9" ht="17.649999999999999">
      <c r="A69" s="414" t="s">
        <v>89</v>
      </c>
      <c r="B69" s="812" t="s">
        <v>674</v>
      </c>
      <c r="C69" s="812"/>
      <c r="D69" s="812"/>
      <c r="E69" s="812"/>
      <c r="F69" s="812"/>
      <c r="G69" s="812"/>
      <c r="H69" s="812"/>
      <c r="I69" s="812"/>
    </row>
    <row r="70" spans="1:9" s="472" customFormat="1" ht="18.75" customHeight="1">
      <c r="A70" s="402" t="s">
        <v>3</v>
      </c>
      <c r="B70" s="458" t="s">
        <v>304</v>
      </c>
      <c r="C70" s="458" t="s">
        <v>305</v>
      </c>
      <c r="D70" s="458" t="s">
        <v>309</v>
      </c>
      <c r="E70" s="458" t="s">
        <v>579</v>
      </c>
      <c r="F70" s="458" t="s">
        <v>392</v>
      </c>
      <c r="G70" s="458" t="s">
        <v>8</v>
      </c>
      <c r="H70" s="458" t="s">
        <v>290</v>
      </c>
      <c r="I70" s="458" t="s">
        <v>660</v>
      </c>
    </row>
    <row r="71" spans="1:9" s="472" customFormat="1" ht="18.75" customHeight="1">
      <c r="A71" s="402">
        <v>43353</v>
      </c>
      <c r="B71" s="459">
        <v>64800</v>
      </c>
      <c r="C71" s="459">
        <v>36000</v>
      </c>
      <c r="D71" s="459">
        <v>0</v>
      </c>
      <c r="E71" s="459">
        <v>3000</v>
      </c>
      <c r="F71" s="459">
        <v>0</v>
      </c>
      <c r="G71" s="459">
        <f>SUM(B71:F71)</f>
        <v>103800</v>
      </c>
      <c r="H71" s="460" t="s">
        <v>680</v>
      </c>
      <c r="I71" s="460"/>
    </row>
    <row r="72" spans="1:9" s="472" customFormat="1" ht="18.75" customHeight="1">
      <c r="A72" s="475" t="s">
        <v>8</v>
      </c>
      <c r="B72" s="476">
        <f>SUM(B71:B71)</f>
        <v>64800</v>
      </c>
      <c r="C72" s="476">
        <f>SUM(C71:C71)</f>
        <v>36000</v>
      </c>
      <c r="D72" s="476">
        <f>SUM(D71:D71)</f>
        <v>0</v>
      </c>
      <c r="E72" s="476">
        <f>SUM(E71:E71)</f>
        <v>3000</v>
      </c>
      <c r="F72" s="476">
        <f>SUM(F71:F71)</f>
        <v>0</v>
      </c>
      <c r="G72" s="476">
        <f>SUM(B72:F72)</f>
        <v>103800</v>
      </c>
      <c r="H72" s="477"/>
      <c r="I72" s="460"/>
    </row>
    <row r="74" spans="1:9" s="471" customFormat="1" ht="28.5" customHeight="1">
      <c r="A74" s="804" t="s">
        <v>307</v>
      </c>
      <c r="B74" s="805"/>
      <c r="C74" s="805"/>
      <c r="D74" s="805"/>
      <c r="E74" s="805"/>
      <c r="F74" s="806"/>
      <c r="G74" s="803">
        <f>SUM(G11+G20+G29+G39+G45+G51+G59+G67+G72)</f>
        <v>3547076</v>
      </c>
      <c r="H74" s="803"/>
      <c r="I74" s="803"/>
    </row>
  </sheetData>
  <mergeCells count="12">
    <mergeCell ref="G74:I74"/>
    <mergeCell ref="A2:I2"/>
    <mergeCell ref="B41:I41"/>
    <mergeCell ref="B47:I47"/>
    <mergeCell ref="B53:I53"/>
    <mergeCell ref="B61:I61"/>
    <mergeCell ref="B69:I69"/>
    <mergeCell ref="A74:F74"/>
    <mergeCell ref="B4:I4"/>
    <mergeCell ref="B13:I13"/>
    <mergeCell ref="B22:I22"/>
    <mergeCell ref="B31:I31"/>
  </mergeCells>
  <phoneticPr fontId="2"/>
  <pageMargins left="0" right="0" top="0" bottom="0" header="0" footer="0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26"/>
  <sheetViews>
    <sheetView workbookViewId="0">
      <selection activeCell="F23" sqref="F23"/>
    </sheetView>
  </sheetViews>
  <sheetFormatPr defaultColWidth="12.3984375" defaultRowHeight="13.5"/>
  <cols>
    <col min="1" max="1" width="20.1328125" style="314" customWidth="1"/>
    <col min="2" max="2" width="25.73046875" style="307" customWidth="1"/>
    <col min="3" max="4" width="18.46484375" style="307" customWidth="1"/>
    <col min="5" max="5" width="18.46484375" style="362" customWidth="1"/>
    <col min="6" max="6" width="11.59765625" style="307" customWidth="1"/>
    <col min="7" max="7" width="18.3984375" style="307" customWidth="1"/>
    <col min="8" max="8" width="25" style="307" customWidth="1"/>
    <col min="9" max="16384" width="12.3984375" style="307"/>
  </cols>
  <sheetData>
    <row r="2" spans="1:8" ht="25.15">
      <c r="A2" s="835" t="s">
        <v>483</v>
      </c>
      <c r="B2" s="835"/>
      <c r="C2" s="835"/>
      <c r="D2" s="835"/>
      <c r="E2" s="835"/>
      <c r="F2" s="835"/>
      <c r="G2" s="835"/>
      <c r="H2" s="835"/>
    </row>
    <row r="3" spans="1:8" ht="20.25">
      <c r="A3" s="311"/>
      <c r="B3" s="316"/>
      <c r="C3" s="316"/>
      <c r="D3" s="316"/>
      <c r="E3" s="361"/>
    </row>
    <row r="4" spans="1:8" ht="31.5" customHeight="1">
      <c r="A4" s="366" t="s">
        <v>3</v>
      </c>
      <c r="B4" s="370" t="s">
        <v>484</v>
      </c>
      <c r="C4" s="370" t="s">
        <v>485</v>
      </c>
      <c r="D4" s="370" t="s">
        <v>308</v>
      </c>
      <c r="E4" s="370" t="s">
        <v>8</v>
      </c>
      <c r="F4" s="367" t="s">
        <v>486</v>
      </c>
      <c r="G4" s="367" t="s">
        <v>487</v>
      </c>
      <c r="H4" s="370" t="s">
        <v>290</v>
      </c>
    </row>
    <row r="5" spans="1:8" s="347" customFormat="1" ht="24.75" customHeight="1">
      <c r="A5" s="832">
        <v>43351</v>
      </c>
      <c r="B5" s="368" t="s">
        <v>33</v>
      </c>
      <c r="C5" s="368">
        <v>55160</v>
      </c>
      <c r="D5" s="368">
        <v>15010</v>
      </c>
      <c r="E5" s="368">
        <f t="shared" ref="E5:E15" si="0">SUM(C5+D5)</f>
        <v>70170</v>
      </c>
      <c r="F5" s="367">
        <v>3</v>
      </c>
      <c r="G5" s="368">
        <f>SUM(E5*F5)</f>
        <v>210510</v>
      </c>
      <c r="H5" s="369"/>
    </row>
    <row r="6" spans="1:8" s="347" customFormat="1" ht="24.75" customHeight="1">
      <c r="A6" s="833"/>
      <c r="B6" s="368" t="s">
        <v>32</v>
      </c>
      <c r="C6" s="368">
        <v>46872</v>
      </c>
      <c r="D6" s="368">
        <v>5035</v>
      </c>
      <c r="E6" s="368">
        <f t="shared" si="0"/>
        <v>51907</v>
      </c>
      <c r="F6" s="367">
        <v>1</v>
      </c>
      <c r="G6" s="368">
        <f t="shared" ref="G6" si="1">SUM(E6*F6)</f>
        <v>51907</v>
      </c>
      <c r="H6" s="369" t="s">
        <v>489</v>
      </c>
    </row>
    <row r="7" spans="1:8" s="347" customFormat="1" ht="24.75" customHeight="1">
      <c r="A7" s="834"/>
      <c r="B7" s="368" t="s">
        <v>32</v>
      </c>
      <c r="C7" s="368">
        <v>42122</v>
      </c>
      <c r="D7" s="368">
        <v>5035</v>
      </c>
      <c r="E7" s="368">
        <f t="shared" si="0"/>
        <v>47157</v>
      </c>
      <c r="F7" s="367">
        <v>16</v>
      </c>
      <c r="G7" s="368">
        <f t="shared" ref="G7:G11" si="2">SUM(E7*F7)</f>
        <v>754512</v>
      </c>
      <c r="H7" s="369"/>
    </row>
    <row r="8" spans="1:8" s="347" customFormat="1" ht="24.75" customHeight="1">
      <c r="A8" s="832">
        <v>43352</v>
      </c>
      <c r="B8" s="368" t="s">
        <v>33</v>
      </c>
      <c r="C8" s="368">
        <v>55160</v>
      </c>
      <c r="D8" s="368">
        <v>15010</v>
      </c>
      <c r="E8" s="368">
        <f t="shared" si="0"/>
        <v>70170</v>
      </c>
      <c r="F8" s="367">
        <v>9</v>
      </c>
      <c r="G8" s="368">
        <f t="shared" si="2"/>
        <v>631530</v>
      </c>
      <c r="H8" s="369"/>
    </row>
    <row r="9" spans="1:8" s="347" customFormat="1" ht="24.75" customHeight="1">
      <c r="A9" s="833"/>
      <c r="B9" s="368" t="s">
        <v>191</v>
      </c>
      <c r="C9" s="368">
        <v>55160</v>
      </c>
      <c r="D9" s="368">
        <v>15010</v>
      </c>
      <c r="E9" s="368">
        <f t="shared" si="0"/>
        <v>70170</v>
      </c>
      <c r="F9" s="367">
        <v>1</v>
      </c>
      <c r="G9" s="368">
        <f t="shared" ref="G9:G10" si="3">SUM(E9*F9)</f>
        <v>70170</v>
      </c>
      <c r="H9" s="369"/>
    </row>
    <row r="10" spans="1:8" s="347" customFormat="1" ht="24.75" customHeight="1">
      <c r="A10" s="833"/>
      <c r="B10" s="368" t="s">
        <v>32</v>
      </c>
      <c r="C10" s="368">
        <v>42122</v>
      </c>
      <c r="D10" s="368">
        <v>5035</v>
      </c>
      <c r="E10" s="368">
        <f t="shared" si="0"/>
        <v>47157</v>
      </c>
      <c r="F10" s="367">
        <v>19</v>
      </c>
      <c r="G10" s="368">
        <f t="shared" si="3"/>
        <v>895983</v>
      </c>
      <c r="H10" s="369"/>
    </row>
    <row r="11" spans="1:8" s="347" customFormat="1" ht="24.75" customHeight="1">
      <c r="A11" s="834"/>
      <c r="B11" s="368" t="s">
        <v>190</v>
      </c>
      <c r="C11" s="368">
        <v>42122</v>
      </c>
      <c r="D11" s="368">
        <v>5035</v>
      </c>
      <c r="E11" s="368">
        <f t="shared" si="0"/>
        <v>47157</v>
      </c>
      <c r="F11" s="367">
        <v>2</v>
      </c>
      <c r="G11" s="368">
        <f t="shared" si="2"/>
        <v>94314</v>
      </c>
      <c r="H11" s="369"/>
    </row>
    <row r="12" spans="1:8" s="347" customFormat="1" ht="24.75" customHeight="1">
      <c r="A12" s="832">
        <v>43353</v>
      </c>
      <c r="B12" s="368" t="s">
        <v>553</v>
      </c>
      <c r="C12" s="368">
        <v>82217</v>
      </c>
      <c r="D12" s="368">
        <v>7030</v>
      </c>
      <c r="E12" s="368">
        <f t="shared" si="0"/>
        <v>89247</v>
      </c>
      <c r="F12" s="367">
        <v>36</v>
      </c>
      <c r="G12" s="368">
        <f t="shared" ref="G12:G25" si="4">SUM(E12*F12)</f>
        <v>3212892</v>
      </c>
      <c r="H12" s="369"/>
    </row>
    <row r="13" spans="1:8" s="347" customFormat="1" ht="24.75" customHeight="1">
      <c r="A13" s="833"/>
      <c r="B13" s="368" t="s">
        <v>492</v>
      </c>
      <c r="C13" s="368">
        <v>82217</v>
      </c>
      <c r="D13" s="368">
        <v>7030</v>
      </c>
      <c r="E13" s="368">
        <f t="shared" si="0"/>
        <v>89247</v>
      </c>
      <c r="F13" s="367">
        <v>3</v>
      </c>
      <c r="G13" s="368">
        <f t="shared" si="4"/>
        <v>267741</v>
      </c>
      <c r="H13" s="369"/>
    </row>
    <row r="14" spans="1:8" s="347" customFormat="1" ht="24.75" customHeight="1">
      <c r="A14" s="833"/>
      <c r="B14" s="368" t="s">
        <v>494</v>
      </c>
      <c r="C14" s="368">
        <v>109622</v>
      </c>
      <c r="D14" s="368">
        <v>12160</v>
      </c>
      <c r="E14" s="368">
        <f t="shared" si="0"/>
        <v>121782</v>
      </c>
      <c r="F14" s="367">
        <v>4</v>
      </c>
      <c r="G14" s="368">
        <f t="shared" si="4"/>
        <v>487128</v>
      </c>
      <c r="H14" s="369"/>
    </row>
    <row r="15" spans="1:8" s="347" customFormat="1" ht="24.75" customHeight="1">
      <c r="A15" s="834"/>
      <c r="B15" s="368" t="s">
        <v>493</v>
      </c>
      <c r="C15" s="368">
        <v>108957</v>
      </c>
      <c r="D15" s="368">
        <v>19760</v>
      </c>
      <c r="E15" s="368">
        <f t="shared" si="0"/>
        <v>128717</v>
      </c>
      <c r="F15" s="367">
        <v>3</v>
      </c>
      <c r="G15" s="368">
        <f t="shared" si="4"/>
        <v>386151</v>
      </c>
      <c r="H15" s="369"/>
    </row>
    <row r="16" spans="1:8" s="347" customFormat="1" ht="24.75" customHeight="1">
      <c r="A16" s="832">
        <v>43354</v>
      </c>
      <c r="B16" s="368" t="s">
        <v>36</v>
      </c>
      <c r="C16" s="368">
        <v>55160</v>
      </c>
      <c r="D16" s="368">
        <v>15010</v>
      </c>
      <c r="E16" s="368">
        <f t="shared" ref="E16:E18" si="5">SUM(C16+D16)</f>
        <v>70170</v>
      </c>
      <c r="F16" s="367">
        <v>4</v>
      </c>
      <c r="G16" s="368">
        <f t="shared" si="4"/>
        <v>280680</v>
      </c>
      <c r="H16" s="369"/>
    </row>
    <row r="17" spans="1:8" s="347" customFormat="1" ht="24.75" customHeight="1">
      <c r="A17" s="833"/>
      <c r="B17" s="368" t="s">
        <v>35</v>
      </c>
      <c r="C17" s="368">
        <v>46872</v>
      </c>
      <c r="D17" s="368">
        <v>5035</v>
      </c>
      <c r="E17" s="368">
        <f>SUM(C17+D17)</f>
        <v>51907</v>
      </c>
      <c r="F17" s="367">
        <v>1</v>
      </c>
      <c r="G17" s="368">
        <f t="shared" si="4"/>
        <v>51907</v>
      </c>
      <c r="H17" s="369" t="s">
        <v>489</v>
      </c>
    </row>
    <row r="18" spans="1:8" s="347" customFormat="1" ht="24.75" customHeight="1">
      <c r="A18" s="834"/>
      <c r="B18" s="368" t="s">
        <v>35</v>
      </c>
      <c r="C18" s="368">
        <v>42122</v>
      </c>
      <c r="D18" s="368">
        <v>5035</v>
      </c>
      <c r="E18" s="368">
        <f t="shared" si="5"/>
        <v>47157</v>
      </c>
      <c r="F18" s="367">
        <v>16</v>
      </c>
      <c r="G18" s="368">
        <f t="shared" si="4"/>
        <v>754512</v>
      </c>
      <c r="H18" s="369"/>
    </row>
    <row r="19" spans="1:8" s="347" customFormat="1" ht="24.75" customHeight="1">
      <c r="A19" s="832">
        <v>43355</v>
      </c>
      <c r="B19" s="368" t="s">
        <v>36</v>
      </c>
      <c r="C19" s="368">
        <v>55160</v>
      </c>
      <c r="D19" s="368">
        <v>15010</v>
      </c>
      <c r="E19" s="368">
        <f t="shared" ref="E19:E25" si="6">SUM(C19+D19)</f>
        <v>70170</v>
      </c>
      <c r="F19" s="367">
        <v>10</v>
      </c>
      <c r="G19" s="368">
        <f t="shared" si="4"/>
        <v>701700</v>
      </c>
      <c r="H19" s="369"/>
    </row>
    <row r="20" spans="1:8" s="347" customFormat="1" ht="24.75" customHeight="1">
      <c r="A20" s="833"/>
      <c r="B20" s="368" t="s">
        <v>36</v>
      </c>
      <c r="C20" s="368">
        <v>59190</v>
      </c>
      <c r="D20" s="368">
        <v>15010</v>
      </c>
      <c r="E20" s="368">
        <f t="shared" si="6"/>
        <v>74200</v>
      </c>
      <c r="F20" s="367">
        <v>1</v>
      </c>
      <c r="G20" s="368">
        <f t="shared" si="4"/>
        <v>74200</v>
      </c>
      <c r="H20" s="369" t="s">
        <v>488</v>
      </c>
    </row>
    <row r="21" spans="1:8" s="347" customFormat="1" ht="24.75" customHeight="1">
      <c r="A21" s="833"/>
      <c r="B21" s="368" t="s">
        <v>187</v>
      </c>
      <c r="C21" s="368">
        <v>55160</v>
      </c>
      <c r="D21" s="368">
        <v>15010</v>
      </c>
      <c r="E21" s="368">
        <f t="shared" si="6"/>
        <v>70170</v>
      </c>
      <c r="F21" s="367">
        <v>1</v>
      </c>
      <c r="G21" s="368">
        <f t="shared" si="4"/>
        <v>70170</v>
      </c>
      <c r="H21" s="369"/>
    </row>
    <row r="22" spans="1:8" s="347" customFormat="1" ht="24.75" customHeight="1">
      <c r="A22" s="833"/>
      <c r="B22" s="368" t="s">
        <v>35</v>
      </c>
      <c r="C22" s="368">
        <v>42122</v>
      </c>
      <c r="D22" s="368">
        <v>5035</v>
      </c>
      <c r="E22" s="368">
        <f t="shared" si="6"/>
        <v>47157</v>
      </c>
      <c r="F22" s="367">
        <v>18</v>
      </c>
      <c r="G22" s="368">
        <f t="shared" si="4"/>
        <v>848826</v>
      </c>
      <c r="H22" s="369"/>
    </row>
    <row r="23" spans="1:8" s="347" customFormat="1" ht="24.75" customHeight="1">
      <c r="A23" s="834"/>
      <c r="B23" s="368" t="s">
        <v>186</v>
      </c>
      <c r="C23" s="368">
        <v>42122</v>
      </c>
      <c r="D23" s="368">
        <v>5035</v>
      </c>
      <c r="E23" s="368">
        <f t="shared" si="6"/>
        <v>47157</v>
      </c>
      <c r="F23" s="367">
        <v>2</v>
      </c>
      <c r="G23" s="368">
        <f t="shared" si="4"/>
        <v>94314</v>
      </c>
      <c r="H23" s="369"/>
    </row>
    <row r="24" spans="1:8" s="347" customFormat="1" ht="24.75" customHeight="1">
      <c r="A24" s="832">
        <v>43356</v>
      </c>
      <c r="B24" s="368" t="s">
        <v>187</v>
      </c>
      <c r="C24" s="368">
        <v>55160</v>
      </c>
      <c r="D24" s="368">
        <v>15010</v>
      </c>
      <c r="E24" s="368">
        <f t="shared" si="6"/>
        <v>70170</v>
      </c>
      <c r="F24" s="367">
        <v>3</v>
      </c>
      <c r="G24" s="368">
        <f t="shared" si="4"/>
        <v>210510</v>
      </c>
      <c r="H24" s="369"/>
    </row>
    <row r="25" spans="1:8" s="347" customFormat="1" ht="24.75" customHeight="1">
      <c r="A25" s="834"/>
      <c r="B25" s="368" t="s">
        <v>186</v>
      </c>
      <c r="C25" s="368">
        <v>42122</v>
      </c>
      <c r="D25" s="368">
        <v>5035</v>
      </c>
      <c r="E25" s="368">
        <f t="shared" si="6"/>
        <v>47157</v>
      </c>
      <c r="F25" s="367">
        <v>3</v>
      </c>
      <c r="G25" s="368">
        <f t="shared" si="4"/>
        <v>141471</v>
      </c>
      <c r="H25" s="369"/>
    </row>
    <row r="26" spans="1:8" ht="35.25" customHeight="1">
      <c r="A26" s="365" t="s">
        <v>8</v>
      </c>
      <c r="B26" s="354"/>
      <c r="C26" s="354">
        <f>SUM(C5:C25)</f>
        <v>1216921</v>
      </c>
      <c r="D26" s="354">
        <f>SUM(D5:D25)</f>
        <v>211375</v>
      </c>
      <c r="E26" s="354">
        <f>SUM(E5:E25)</f>
        <v>1428296</v>
      </c>
      <c r="F26" s="392">
        <f>SUM(F5:F25)</f>
        <v>156</v>
      </c>
      <c r="G26" s="354">
        <f t="shared" ref="G26" si="7">SUM(G5:G25)</f>
        <v>10291128</v>
      </c>
      <c r="H26" s="355"/>
    </row>
  </sheetData>
  <mergeCells count="7">
    <mergeCell ref="A19:A23"/>
    <mergeCell ref="A24:A25"/>
    <mergeCell ref="A2:H2"/>
    <mergeCell ref="A5:A7"/>
    <mergeCell ref="A8:A11"/>
    <mergeCell ref="A12:A15"/>
    <mergeCell ref="A16:A18"/>
  </mergeCells>
  <phoneticPr fontId="2"/>
  <pageMargins left="0" right="0" top="0" bottom="0" header="0" footer="0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"/>
  <sheetViews>
    <sheetView workbookViewId="0">
      <selection activeCell="H23" sqref="H23"/>
    </sheetView>
  </sheetViews>
  <sheetFormatPr defaultColWidth="12.3984375" defaultRowHeight="13.5"/>
  <cols>
    <col min="1" max="1" width="20.1328125" style="314" customWidth="1"/>
    <col min="2" max="2" width="15.73046875" style="307" customWidth="1"/>
    <col min="3" max="3" width="14.265625" style="307" customWidth="1"/>
    <col min="4" max="4" width="15.59765625" style="307" customWidth="1"/>
    <col min="5" max="5" width="17.59765625" style="307" customWidth="1"/>
    <col min="6" max="6" width="23.265625" style="307" customWidth="1"/>
    <col min="7" max="16384" width="12.3984375" style="307"/>
  </cols>
  <sheetData>
    <row r="2" spans="1:6" ht="20.25">
      <c r="A2" s="836" t="s">
        <v>467</v>
      </c>
      <c r="B2" s="836"/>
      <c r="C2" s="836"/>
      <c r="D2" s="836"/>
      <c r="E2" s="836"/>
      <c r="F2" s="836"/>
    </row>
    <row r="3" spans="1:6" ht="16.5" customHeight="1">
      <c r="A3" s="311"/>
      <c r="B3" s="309"/>
      <c r="C3" s="309"/>
      <c r="D3" s="309"/>
      <c r="E3" s="309"/>
    </row>
    <row r="4" spans="1:6" s="348" customFormat="1" ht="23.25" customHeight="1">
      <c r="A4" s="794" t="s">
        <v>469</v>
      </c>
      <c r="B4" s="837"/>
      <c r="C4" s="837"/>
      <c r="D4" s="837"/>
      <c r="E4" s="837"/>
      <c r="F4" s="837"/>
    </row>
    <row r="5" spans="1:6" s="348" customFormat="1" ht="23.25" customHeight="1">
      <c r="A5" s="349" t="s">
        <v>3</v>
      </c>
      <c r="B5" s="350" t="s">
        <v>304</v>
      </c>
      <c r="C5" s="350" t="s">
        <v>460</v>
      </c>
      <c r="D5" s="350" t="s">
        <v>461</v>
      </c>
      <c r="E5" s="350" t="s">
        <v>8</v>
      </c>
      <c r="F5" s="350" t="s">
        <v>290</v>
      </c>
    </row>
    <row r="6" spans="1:6" s="348" customFormat="1" ht="23.25" customHeight="1">
      <c r="A6" s="349">
        <v>43352</v>
      </c>
      <c r="B6" s="351">
        <v>270000</v>
      </c>
      <c r="C6" s="351">
        <v>120000</v>
      </c>
      <c r="D6" s="351">
        <v>498640</v>
      </c>
      <c r="E6" s="351">
        <f>SUM(B6:D6)</f>
        <v>888640</v>
      </c>
      <c r="F6" s="352" t="s">
        <v>464</v>
      </c>
    </row>
    <row r="7" spans="1:6" s="348" customFormat="1" ht="23.25" customHeight="1">
      <c r="A7" s="349">
        <v>43353</v>
      </c>
      <c r="B7" s="351">
        <v>270000</v>
      </c>
      <c r="C7" s="351">
        <v>0</v>
      </c>
      <c r="D7" s="351">
        <v>0</v>
      </c>
      <c r="E7" s="351">
        <f>SUM(B7:D7)</f>
        <v>270000</v>
      </c>
      <c r="F7" s="352" t="s">
        <v>465</v>
      </c>
    </row>
    <row r="8" spans="1:6" s="348" customFormat="1" ht="23.25" customHeight="1">
      <c r="A8" s="349">
        <v>43354</v>
      </c>
      <c r="B8" s="351">
        <v>270000</v>
      </c>
      <c r="C8" s="351">
        <v>0</v>
      </c>
      <c r="D8" s="351">
        <v>0</v>
      </c>
      <c r="E8" s="351">
        <f>SUM(B8:D8)</f>
        <v>270000</v>
      </c>
      <c r="F8" s="352" t="s">
        <v>465</v>
      </c>
    </row>
    <row r="9" spans="1:6" s="348" customFormat="1" ht="23.25" customHeight="1">
      <c r="A9" s="353" t="s">
        <v>8</v>
      </c>
      <c r="B9" s="354">
        <f>SUM(B6:B8)</f>
        <v>810000</v>
      </c>
      <c r="C9" s="354">
        <f>SUM(C6:C8)</f>
        <v>120000</v>
      </c>
      <c r="D9" s="354">
        <f>SUM(D6:D8)</f>
        <v>498640</v>
      </c>
      <c r="E9" s="354">
        <f>SUM(B9:D9)</f>
        <v>1428640</v>
      </c>
      <c r="F9" s="355"/>
    </row>
    <row r="10" spans="1:6" s="348" customFormat="1" ht="23.25" customHeight="1">
      <c r="A10" s="356"/>
    </row>
    <row r="11" spans="1:6" s="348" customFormat="1" ht="23.25" customHeight="1">
      <c r="A11" s="356"/>
    </row>
    <row r="12" spans="1:6" s="348" customFormat="1" ht="23.25" customHeight="1">
      <c r="A12" s="794" t="s">
        <v>470</v>
      </c>
      <c r="B12" s="837"/>
      <c r="C12" s="837"/>
      <c r="D12" s="837"/>
      <c r="E12" s="837"/>
      <c r="F12" s="837"/>
    </row>
    <row r="13" spans="1:6" s="348" customFormat="1" ht="23.25" customHeight="1">
      <c r="A13" s="349" t="s">
        <v>3</v>
      </c>
      <c r="B13" s="350" t="s">
        <v>304</v>
      </c>
      <c r="C13" s="350" t="s">
        <v>462</v>
      </c>
      <c r="D13" s="350"/>
      <c r="E13" s="350" t="s">
        <v>8</v>
      </c>
      <c r="F13" s="350" t="s">
        <v>290</v>
      </c>
    </row>
    <row r="14" spans="1:6" s="348" customFormat="1" ht="23.25" customHeight="1">
      <c r="A14" s="349">
        <v>43353</v>
      </c>
      <c r="B14" s="351">
        <v>244080</v>
      </c>
      <c r="C14" s="351">
        <v>16200</v>
      </c>
      <c r="D14" s="351">
        <v>0</v>
      </c>
      <c r="E14" s="351">
        <f>SUM(B14:D14)</f>
        <v>260280</v>
      </c>
      <c r="F14" s="352" t="s">
        <v>466</v>
      </c>
    </row>
    <row r="15" spans="1:6" s="348" customFormat="1" ht="23.25" customHeight="1">
      <c r="A15" s="349">
        <v>43354</v>
      </c>
      <c r="B15" s="351">
        <v>244080</v>
      </c>
      <c r="C15" s="351">
        <v>16200</v>
      </c>
      <c r="D15" s="351">
        <v>0</v>
      </c>
      <c r="E15" s="351">
        <f>SUM(B15:D15)</f>
        <v>260280</v>
      </c>
      <c r="F15" s="352" t="s">
        <v>466</v>
      </c>
    </row>
    <row r="16" spans="1:6" s="348" customFormat="1" ht="23.25" customHeight="1">
      <c r="A16" s="349">
        <v>43355</v>
      </c>
      <c r="B16" s="351">
        <v>244080</v>
      </c>
      <c r="C16" s="351">
        <v>16200</v>
      </c>
      <c r="D16" s="351">
        <v>0</v>
      </c>
      <c r="E16" s="351">
        <f>SUM(B16:D16)</f>
        <v>260280</v>
      </c>
      <c r="F16" s="352" t="s">
        <v>466</v>
      </c>
    </row>
    <row r="17" spans="1:6" s="348" customFormat="1" ht="23.25" customHeight="1">
      <c r="A17" s="349">
        <v>43356</v>
      </c>
      <c r="B17" s="351">
        <v>122040</v>
      </c>
      <c r="C17" s="351">
        <v>16200</v>
      </c>
      <c r="D17" s="351">
        <v>0</v>
      </c>
      <c r="E17" s="351">
        <f>SUM(B17:D17)</f>
        <v>138240</v>
      </c>
      <c r="F17" s="352" t="s">
        <v>463</v>
      </c>
    </row>
    <row r="18" spans="1:6" s="348" customFormat="1" ht="23.25" customHeight="1">
      <c r="A18" s="353" t="s">
        <v>8</v>
      </c>
      <c r="B18" s="354">
        <f>SUM(B14:B17)</f>
        <v>854280</v>
      </c>
      <c r="C18" s="354">
        <f>SUM(C14:C17)</f>
        <v>64800</v>
      </c>
      <c r="D18" s="354">
        <f>SUM(D14:D16)</f>
        <v>0</v>
      </c>
      <c r="E18" s="354">
        <f>SUM(B18:D18)</f>
        <v>919080</v>
      </c>
      <c r="F18" s="355"/>
    </row>
    <row r="19" spans="1:6" s="348" customFormat="1" ht="23.25" customHeight="1">
      <c r="A19" s="356"/>
    </row>
    <row r="20" spans="1:6" s="348" customFormat="1" ht="23.25" customHeight="1">
      <c r="A20" s="794" t="s">
        <v>471</v>
      </c>
      <c r="B20" s="837"/>
      <c r="C20" s="837"/>
      <c r="D20" s="837"/>
      <c r="E20" s="837"/>
      <c r="F20" s="837"/>
    </row>
    <row r="21" spans="1:6" s="348" customFormat="1" ht="23.25" customHeight="1">
      <c r="A21" s="349" t="s">
        <v>3</v>
      </c>
      <c r="B21" s="350" t="s">
        <v>304</v>
      </c>
      <c r="C21" s="350"/>
      <c r="D21" s="350"/>
      <c r="E21" s="350" t="s">
        <v>8</v>
      </c>
      <c r="F21" s="350" t="s">
        <v>290</v>
      </c>
    </row>
    <row r="22" spans="1:6" s="348" customFormat="1" ht="23.25" customHeight="1">
      <c r="A22" s="349">
        <v>43353</v>
      </c>
      <c r="B22" s="351">
        <v>45000</v>
      </c>
      <c r="C22" s="351"/>
      <c r="D22" s="351"/>
      <c r="E22" s="351">
        <f>SUM(B22:D22)</f>
        <v>45000</v>
      </c>
      <c r="F22" s="352" t="s">
        <v>468</v>
      </c>
    </row>
    <row r="23" spans="1:6" s="348" customFormat="1" ht="23.25" customHeight="1">
      <c r="A23" s="353" t="s">
        <v>8</v>
      </c>
      <c r="B23" s="354">
        <f>SUM(B22:B22)</f>
        <v>45000</v>
      </c>
      <c r="C23" s="354"/>
      <c r="D23" s="354"/>
      <c r="E23" s="354">
        <f>SUM(B23:D23)</f>
        <v>45000</v>
      </c>
      <c r="F23" s="355"/>
    </row>
    <row r="24" spans="1:6" s="348" customFormat="1" ht="23.25" customHeight="1">
      <c r="A24" s="356"/>
    </row>
    <row r="25" spans="1:6" s="348" customFormat="1" ht="23.25" customHeight="1">
      <c r="A25" s="840" t="s">
        <v>307</v>
      </c>
      <c r="B25" s="841"/>
      <c r="C25" s="841"/>
      <c r="D25" s="841"/>
      <c r="E25" s="838">
        <f>SUM(E9+E18+E23)</f>
        <v>2392720</v>
      </c>
      <c r="F25" s="839"/>
    </row>
  </sheetData>
  <mergeCells count="6">
    <mergeCell ref="A2:F2"/>
    <mergeCell ref="A4:F4"/>
    <mergeCell ref="A12:F12"/>
    <mergeCell ref="E25:F25"/>
    <mergeCell ref="A25:D25"/>
    <mergeCell ref="A20:F20"/>
  </mergeCells>
  <phoneticPr fontId="2"/>
  <pageMargins left="0" right="0" top="0" bottom="0" header="0" footer="0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54"/>
  <sheetViews>
    <sheetView topLeftCell="A7" workbookViewId="0">
      <selection activeCell="E20" sqref="E20"/>
    </sheetView>
  </sheetViews>
  <sheetFormatPr defaultRowHeight="13.5"/>
  <cols>
    <col min="1" max="1" width="12.73046875" customWidth="1"/>
    <col min="2" max="2" width="18.265625" customWidth="1"/>
    <col min="3" max="3" width="9.1328125" style="317" bestFit="1" customWidth="1"/>
    <col min="4" max="4" width="11.265625" style="317" customWidth="1"/>
    <col min="5" max="5" width="12.265625" style="318" customWidth="1"/>
    <col min="6" max="6" width="16" style="318" customWidth="1"/>
    <col min="7" max="7" width="17.1328125" style="318" customWidth="1"/>
    <col min="8" max="8" width="103.73046875" customWidth="1"/>
    <col min="9" max="9" width="18.59765625" customWidth="1"/>
  </cols>
  <sheetData>
    <row r="2" spans="1:9" ht="48" customHeight="1">
      <c r="A2" s="842" t="s">
        <v>414</v>
      </c>
      <c r="B2" s="843"/>
      <c r="C2" s="843"/>
      <c r="D2" s="843"/>
      <c r="E2" s="843"/>
      <c r="F2" s="843"/>
      <c r="G2" s="843"/>
      <c r="H2" s="843"/>
      <c r="I2" s="843"/>
    </row>
    <row r="3" spans="1:9" ht="21" customHeight="1">
      <c r="A3" s="325" t="s">
        <v>395</v>
      </c>
      <c r="B3" s="326" t="s">
        <v>397</v>
      </c>
      <c r="C3" s="326" t="s">
        <v>420</v>
      </c>
      <c r="D3" s="326" t="s">
        <v>396</v>
      </c>
      <c r="E3" s="327" t="s">
        <v>421</v>
      </c>
      <c r="F3" s="327" t="s">
        <v>422</v>
      </c>
      <c r="G3" s="327" t="s">
        <v>423</v>
      </c>
      <c r="H3" s="327" t="s">
        <v>424</v>
      </c>
      <c r="I3" s="328" t="s">
        <v>425</v>
      </c>
    </row>
    <row r="4" spans="1:9" ht="28.5" customHeight="1">
      <c r="A4" s="847">
        <v>43349</v>
      </c>
      <c r="B4" s="330" t="s">
        <v>426</v>
      </c>
      <c r="C4" s="325">
        <v>5</v>
      </c>
      <c r="D4" s="325">
        <v>5</v>
      </c>
      <c r="E4" s="331">
        <v>22762</v>
      </c>
      <c r="F4" s="331">
        <f t="shared" ref="F4:F34" si="0">SUM(D4*E4)</f>
        <v>113810</v>
      </c>
      <c r="G4" s="848">
        <f>SUM(F4:F5)</f>
        <v>139958</v>
      </c>
      <c r="H4" s="358" t="s">
        <v>524</v>
      </c>
      <c r="I4" s="848">
        <f>SUM(G4:G34)</f>
        <v>18887067</v>
      </c>
    </row>
    <row r="5" spans="1:9" ht="28.5" customHeight="1">
      <c r="A5" s="847"/>
      <c r="B5" s="330" t="s">
        <v>427</v>
      </c>
      <c r="C5" s="325">
        <v>1</v>
      </c>
      <c r="D5" s="325">
        <v>2</v>
      </c>
      <c r="E5" s="331">
        <v>13074</v>
      </c>
      <c r="F5" s="331">
        <f t="shared" si="0"/>
        <v>26148</v>
      </c>
      <c r="G5" s="848"/>
      <c r="H5" s="358" t="s">
        <v>522</v>
      </c>
      <c r="I5" s="848"/>
    </row>
    <row r="6" spans="1:9" ht="28.5" customHeight="1">
      <c r="A6" s="847">
        <v>43350</v>
      </c>
      <c r="B6" s="330" t="s">
        <v>426</v>
      </c>
      <c r="C6" s="325">
        <v>5</v>
      </c>
      <c r="D6" s="325">
        <v>5</v>
      </c>
      <c r="E6" s="331">
        <v>22762</v>
      </c>
      <c r="F6" s="331">
        <f t="shared" si="0"/>
        <v>113810</v>
      </c>
      <c r="G6" s="848">
        <f>SUM(F6:F8)</f>
        <v>140338</v>
      </c>
      <c r="H6" s="358" t="s">
        <v>524</v>
      </c>
      <c r="I6" s="848"/>
    </row>
    <row r="7" spans="1:9" ht="28.5" customHeight="1">
      <c r="A7" s="847"/>
      <c r="B7" s="330" t="s">
        <v>427</v>
      </c>
      <c r="C7" s="325">
        <v>1</v>
      </c>
      <c r="D7" s="325">
        <v>2</v>
      </c>
      <c r="E7" s="331">
        <v>13074</v>
      </c>
      <c r="F7" s="331">
        <f t="shared" si="0"/>
        <v>26148</v>
      </c>
      <c r="G7" s="848"/>
      <c r="H7" s="358" t="s">
        <v>522</v>
      </c>
      <c r="I7" s="848"/>
    </row>
    <row r="8" spans="1:9" ht="28.5" customHeight="1">
      <c r="A8" s="847"/>
      <c r="B8" s="330" t="s">
        <v>398</v>
      </c>
      <c r="C8" s="325"/>
      <c r="D8" s="325">
        <v>1</v>
      </c>
      <c r="E8" s="331">
        <v>380</v>
      </c>
      <c r="F8" s="331">
        <f t="shared" si="0"/>
        <v>380</v>
      </c>
      <c r="G8" s="848"/>
      <c r="H8" s="330" t="s">
        <v>438</v>
      </c>
      <c r="I8" s="848"/>
    </row>
    <row r="9" spans="1:9" ht="28.5" customHeight="1">
      <c r="A9" s="847">
        <v>43351</v>
      </c>
      <c r="B9" s="330" t="s">
        <v>426</v>
      </c>
      <c r="C9" s="325">
        <v>18</v>
      </c>
      <c r="D9" s="325">
        <v>18</v>
      </c>
      <c r="E9" s="331">
        <v>37760</v>
      </c>
      <c r="F9" s="331">
        <f t="shared" si="0"/>
        <v>679680</v>
      </c>
      <c r="G9" s="848">
        <f>SUM(F9:F12)</f>
        <v>7904660</v>
      </c>
      <c r="H9" s="330" t="s">
        <v>523</v>
      </c>
      <c r="I9" s="848"/>
    </row>
    <row r="10" spans="1:9" ht="28.5" customHeight="1">
      <c r="A10" s="847"/>
      <c r="B10" s="330" t="s">
        <v>427</v>
      </c>
      <c r="C10" s="325">
        <v>185</v>
      </c>
      <c r="D10" s="325">
        <f>SUM(C10*2)</f>
        <v>370</v>
      </c>
      <c r="E10" s="331">
        <v>19420</v>
      </c>
      <c r="F10" s="331">
        <f t="shared" si="0"/>
        <v>7185400</v>
      </c>
      <c r="G10" s="848"/>
      <c r="H10" s="330" t="s">
        <v>439</v>
      </c>
      <c r="I10" s="848"/>
    </row>
    <row r="11" spans="1:9" ht="28.5" customHeight="1">
      <c r="A11" s="847"/>
      <c r="B11" s="330" t="s">
        <v>398</v>
      </c>
      <c r="C11" s="325"/>
      <c r="D11" s="325">
        <v>1</v>
      </c>
      <c r="E11" s="331">
        <v>380</v>
      </c>
      <c r="F11" s="331">
        <f t="shared" si="0"/>
        <v>380</v>
      </c>
      <c r="G11" s="848"/>
      <c r="H11" s="330" t="s">
        <v>438</v>
      </c>
      <c r="I11" s="848"/>
    </row>
    <row r="12" spans="1:9" ht="28.5" customHeight="1">
      <c r="A12" s="847"/>
      <c r="B12" s="330" t="s">
        <v>399</v>
      </c>
      <c r="C12" s="325">
        <v>1</v>
      </c>
      <c r="D12" s="325">
        <v>4</v>
      </c>
      <c r="E12" s="331">
        <v>9800</v>
      </c>
      <c r="F12" s="331">
        <f t="shared" si="0"/>
        <v>39200</v>
      </c>
      <c r="G12" s="848"/>
      <c r="H12" s="330" t="s">
        <v>441</v>
      </c>
      <c r="I12" s="848"/>
    </row>
    <row r="13" spans="1:9" ht="28.5" customHeight="1">
      <c r="A13" s="847">
        <v>43352</v>
      </c>
      <c r="B13" s="330" t="s">
        <v>426</v>
      </c>
      <c r="C13" s="325">
        <v>16</v>
      </c>
      <c r="D13" s="325">
        <v>16</v>
      </c>
      <c r="E13" s="331">
        <v>22762</v>
      </c>
      <c r="F13" s="331">
        <f t="shared" si="0"/>
        <v>364192</v>
      </c>
      <c r="G13" s="848">
        <f>SUM(F13:F17)</f>
        <v>5294588</v>
      </c>
      <c r="H13" s="330"/>
      <c r="I13" s="848"/>
    </row>
    <row r="14" spans="1:9" ht="28.5" customHeight="1">
      <c r="A14" s="847"/>
      <c r="B14" s="330" t="s">
        <v>427</v>
      </c>
      <c r="C14" s="325">
        <v>187</v>
      </c>
      <c r="D14" s="325">
        <f>SUM(C14*2)</f>
        <v>374</v>
      </c>
      <c r="E14" s="331">
        <v>13074</v>
      </c>
      <c r="F14" s="331">
        <f t="shared" si="0"/>
        <v>4889676</v>
      </c>
      <c r="G14" s="848"/>
      <c r="H14" s="330" t="s">
        <v>479</v>
      </c>
      <c r="I14" s="848"/>
    </row>
    <row r="15" spans="1:9" ht="28.5" customHeight="1">
      <c r="A15" s="847"/>
      <c r="B15" s="330" t="s">
        <v>398</v>
      </c>
      <c r="C15" s="325"/>
      <c r="D15" s="325">
        <v>1</v>
      </c>
      <c r="E15" s="331">
        <v>380</v>
      </c>
      <c r="F15" s="331">
        <f t="shared" si="0"/>
        <v>380</v>
      </c>
      <c r="G15" s="848"/>
      <c r="H15" s="330" t="s">
        <v>442</v>
      </c>
      <c r="I15" s="848"/>
    </row>
    <row r="16" spans="1:9" ht="28.5" customHeight="1">
      <c r="A16" s="847"/>
      <c r="B16" s="330" t="s">
        <v>398</v>
      </c>
      <c r="C16" s="325"/>
      <c r="D16" s="325">
        <v>1</v>
      </c>
      <c r="E16" s="331">
        <v>1140</v>
      </c>
      <c r="F16" s="331">
        <f t="shared" si="0"/>
        <v>1140</v>
      </c>
      <c r="G16" s="848"/>
      <c r="H16" s="330" t="s">
        <v>443</v>
      </c>
      <c r="I16" s="848"/>
    </row>
    <row r="17" spans="1:9" ht="28.5" customHeight="1">
      <c r="A17" s="847"/>
      <c r="B17" s="330" t="s">
        <v>399</v>
      </c>
      <c r="C17" s="325">
        <v>1</v>
      </c>
      <c r="D17" s="325">
        <v>4</v>
      </c>
      <c r="E17" s="331">
        <v>9800</v>
      </c>
      <c r="F17" s="331">
        <f t="shared" si="0"/>
        <v>39200</v>
      </c>
      <c r="G17" s="848"/>
      <c r="H17" s="330" t="s">
        <v>441</v>
      </c>
      <c r="I17" s="848"/>
    </row>
    <row r="18" spans="1:9" ht="28.5" customHeight="1">
      <c r="A18" s="847">
        <v>43353</v>
      </c>
      <c r="B18" s="330" t="s">
        <v>429</v>
      </c>
      <c r="C18" s="325">
        <v>15</v>
      </c>
      <c r="D18" s="325">
        <v>15</v>
      </c>
      <c r="E18" s="331">
        <v>22762</v>
      </c>
      <c r="F18" s="331">
        <f t="shared" si="0"/>
        <v>341430</v>
      </c>
      <c r="G18" s="848">
        <f>SUM(F18:F25)</f>
        <v>5143641</v>
      </c>
      <c r="H18" s="330"/>
      <c r="I18" s="848"/>
    </row>
    <row r="19" spans="1:9" ht="28.5" customHeight="1">
      <c r="A19" s="847"/>
      <c r="B19" s="330" t="s">
        <v>430</v>
      </c>
      <c r="C19" s="325">
        <v>1</v>
      </c>
      <c r="D19" s="325">
        <v>1</v>
      </c>
      <c r="E19" s="331">
        <v>21736</v>
      </c>
      <c r="F19" s="331">
        <f t="shared" si="0"/>
        <v>21736</v>
      </c>
      <c r="G19" s="848"/>
      <c r="H19" s="330" t="s">
        <v>403</v>
      </c>
      <c r="I19" s="848"/>
    </row>
    <row r="20" spans="1:9" ht="28.5" customHeight="1">
      <c r="A20" s="847"/>
      <c r="B20" s="330" t="s">
        <v>431</v>
      </c>
      <c r="C20" s="325">
        <v>117</v>
      </c>
      <c r="D20" s="325">
        <f>SUM(C20*2)</f>
        <v>234</v>
      </c>
      <c r="E20" s="331">
        <v>13074</v>
      </c>
      <c r="F20" s="331">
        <f t="shared" si="0"/>
        <v>3059316</v>
      </c>
      <c r="G20" s="848"/>
      <c r="H20" s="330"/>
      <c r="I20" s="848"/>
    </row>
    <row r="21" spans="1:9" ht="28.5" customHeight="1">
      <c r="A21" s="847"/>
      <c r="B21" s="330" t="s">
        <v>432</v>
      </c>
      <c r="C21" s="325">
        <v>67</v>
      </c>
      <c r="D21" s="325">
        <f>SUM(C21*2)</f>
        <v>134</v>
      </c>
      <c r="E21" s="331">
        <v>12048</v>
      </c>
      <c r="F21" s="331">
        <f t="shared" si="0"/>
        <v>1614432</v>
      </c>
      <c r="G21" s="848"/>
      <c r="H21" s="330" t="s">
        <v>405</v>
      </c>
      <c r="I21" s="848"/>
    </row>
    <row r="22" spans="1:9" ht="28.5" customHeight="1">
      <c r="A22" s="847"/>
      <c r="B22" s="330" t="s">
        <v>401</v>
      </c>
      <c r="C22" s="325">
        <v>3</v>
      </c>
      <c r="D22" s="325">
        <v>3</v>
      </c>
      <c r="E22" s="331">
        <v>11381</v>
      </c>
      <c r="F22" s="331">
        <f t="shared" si="0"/>
        <v>34143</v>
      </c>
      <c r="G22" s="848"/>
      <c r="H22" s="330"/>
      <c r="I22" s="848"/>
    </row>
    <row r="23" spans="1:9" ht="28.5" customHeight="1">
      <c r="A23" s="847"/>
      <c r="B23" s="330" t="s">
        <v>400</v>
      </c>
      <c r="C23" s="325">
        <v>3</v>
      </c>
      <c r="D23" s="325">
        <v>3</v>
      </c>
      <c r="E23" s="331">
        <v>10868</v>
      </c>
      <c r="F23" s="331">
        <f t="shared" si="0"/>
        <v>32604</v>
      </c>
      <c r="G23" s="848"/>
      <c r="H23" s="330" t="s">
        <v>404</v>
      </c>
      <c r="I23" s="848"/>
    </row>
    <row r="24" spans="1:9" ht="28.5" customHeight="1">
      <c r="A24" s="847"/>
      <c r="B24" s="330" t="s">
        <v>398</v>
      </c>
      <c r="C24" s="325"/>
      <c r="D24" s="325">
        <v>1</v>
      </c>
      <c r="E24" s="331">
        <v>780</v>
      </c>
      <c r="F24" s="331">
        <f t="shared" si="0"/>
        <v>780</v>
      </c>
      <c r="G24" s="848"/>
      <c r="H24" s="330" t="s">
        <v>438</v>
      </c>
      <c r="I24" s="848"/>
    </row>
    <row r="25" spans="1:9" ht="28.5" customHeight="1">
      <c r="A25" s="847"/>
      <c r="B25" s="330" t="s">
        <v>399</v>
      </c>
      <c r="C25" s="325">
        <v>1</v>
      </c>
      <c r="D25" s="325">
        <v>4</v>
      </c>
      <c r="E25" s="331">
        <v>9800</v>
      </c>
      <c r="F25" s="331">
        <f t="shared" si="0"/>
        <v>39200</v>
      </c>
      <c r="G25" s="848"/>
      <c r="H25" s="330" t="s">
        <v>441</v>
      </c>
      <c r="I25" s="848"/>
    </row>
    <row r="26" spans="1:9" ht="28.5" customHeight="1">
      <c r="A26" s="844">
        <v>43354</v>
      </c>
      <c r="B26" s="338" t="s">
        <v>426</v>
      </c>
      <c r="C26" s="325">
        <v>1</v>
      </c>
      <c r="D26" s="325">
        <v>1</v>
      </c>
      <c r="E26" s="331">
        <v>22762</v>
      </c>
      <c r="F26" s="331">
        <f t="shared" si="0"/>
        <v>22762</v>
      </c>
      <c r="G26" s="849">
        <f>SUM(F26:F30)</f>
        <v>156396</v>
      </c>
      <c r="H26" s="330" t="s">
        <v>438</v>
      </c>
      <c r="I26" s="848"/>
    </row>
    <row r="27" spans="1:9" ht="28.5" customHeight="1">
      <c r="A27" s="845"/>
      <c r="B27" s="330" t="s">
        <v>426</v>
      </c>
      <c r="C27" s="325">
        <v>1</v>
      </c>
      <c r="D27" s="325">
        <v>1</v>
      </c>
      <c r="E27" s="331">
        <v>22762</v>
      </c>
      <c r="F27" s="331">
        <f t="shared" ref="F27" si="1">SUM(D27*E27)</f>
        <v>22762</v>
      </c>
      <c r="G27" s="850"/>
      <c r="H27" s="330" t="s">
        <v>444</v>
      </c>
      <c r="I27" s="848"/>
    </row>
    <row r="28" spans="1:9" ht="28.5" customHeight="1">
      <c r="A28" s="845"/>
      <c r="B28" s="338" t="s">
        <v>525</v>
      </c>
      <c r="C28" s="325">
        <v>2</v>
      </c>
      <c r="D28" s="325">
        <v>2</v>
      </c>
      <c r="E28" s="331">
        <v>22762</v>
      </c>
      <c r="F28" s="331">
        <f t="shared" si="0"/>
        <v>45524</v>
      </c>
      <c r="G28" s="850"/>
      <c r="H28" s="330" t="s">
        <v>527</v>
      </c>
      <c r="I28" s="848"/>
    </row>
    <row r="29" spans="1:9" ht="28.5" customHeight="1">
      <c r="A29" s="845"/>
      <c r="B29" s="358" t="s">
        <v>526</v>
      </c>
      <c r="C29" s="325">
        <v>1</v>
      </c>
      <c r="D29" s="325">
        <v>2</v>
      </c>
      <c r="E29" s="331">
        <v>13074</v>
      </c>
      <c r="F29" s="331">
        <f t="shared" si="0"/>
        <v>26148</v>
      </c>
      <c r="G29" s="850"/>
      <c r="H29" s="330" t="s">
        <v>528</v>
      </c>
      <c r="I29" s="848"/>
    </row>
    <row r="30" spans="1:9" ht="28.5" customHeight="1">
      <c r="A30" s="846"/>
      <c r="B30" s="330" t="s">
        <v>399</v>
      </c>
      <c r="C30" s="325">
        <v>1</v>
      </c>
      <c r="D30" s="325">
        <v>4</v>
      </c>
      <c r="E30" s="331">
        <v>9800</v>
      </c>
      <c r="F30" s="331">
        <f t="shared" si="0"/>
        <v>39200</v>
      </c>
      <c r="G30" s="851"/>
      <c r="H30" s="330" t="s">
        <v>441</v>
      </c>
      <c r="I30" s="848"/>
    </row>
    <row r="31" spans="1:9" ht="28.5" customHeight="1">
      <c r="A31" s="847">
        <v>43355</v>
      </c>
      <c r="B31" s="330" t="s">
        <v>426</v>
      </c>
      <c r="C31" s="325">
        <v>1</v>
      </c>
      <c r="D31" s="325">
        <v>1</v>
      </c>
      <c r="E31" s="331">
        <v>22762</v>
      </c>
      <c r="F31" s="331">
        <f t="shared" si="0"/>
        <v>22762</v>
      </c>
      <c r="G31" s="848">
        <f>SUM(F31:F34)</f>
        <v>107486</v>
      </c>
      <c r="H31" s="330" t="s">
        <v>438</v>
      </c>
      <c r="I31" s="848"/>
    </row>
    <row r="32" spans="1:9" ht="28.5" customHeight="1">
      <c r="A32" s="847"/>
      <c r="B32" s="330" t="s">
        <v>426</v>
      </c>
      <c r="C32" s="325">
        <v>1</v>
      </c>
      <c r="D32" s="325">
        <v>1</v>
      </c>
      <c r="E32" s="331">
        <v>22762</v>
      </c>
      <c r="F32" s="331">
        <f t="shared" si="0"/>
        <v>22762</v>
      </c>
      <c r="G32" s="848"/>
      <c r="H32" s="330" t="s">
        <v>444</v>
      </c>
      <c r="I32" s="848"/>
    </row>
    <row r="33" spans="1:9" ht="28.5" customHeight="1">
      <c r="A33" s="847"/>
      <c r="B33" s="330" t="s">
        <v>426</v>
      </c>
      <c r="C33" s="325">
        <v>1</v>
      </c>
      <c r="D33" s="325">
        <v>1</v>
      </c>
      <c r="E33" s="331">
        <v>22762</v>
      </c>
      <c r="F33" s="331">
        <f t="shared" ref="F33" si="2">SUM(D33*E33)</f>
        <v>22762</v>
      </c>
      <c r="G33" s="848"/>
      <c r="H33" s="330" t="s">
        <v>529</v>
      </c>
      <c r="I33" s="848"/>
    </row>
    <row r="34" spans="1:9" ht="28.5" customHeight="1">
      <c r="A34" s="847"/>
      <c r="B34" s="330" t="s">
        <v>399</v>
      </c>
      <c r="C34" s="325">
        <v>1</v>
      </c>
      <c r="D34" s="325">
        <v>4</v>
      </c>
      <c r="E34" s="331">
        <v>9800</v>
      </c>
      <c r="F34" s="331">
        <f t="shared" si="0"/>
        <v>39200</v>
      </c>
      <c r="G34" s="848"/>
      <c r="H34" s="330" t="s">
        <v>441</v>
      </c>
      <c r="I34" s="848"/>
    </row>
    <row r="35" spans="1:9" ht="28.5" customHeight="1">
      <c r="A35" s="320"/>
      <c r="B35" s="321"/>
      <c r="C35" s="322"/>
      <c r="D35" s="322"/>
      <c r="E35" s="323"/>
      <c r="F35" s="323"/>
      <c r="G35" s="324"/>
      <c r="H35" s="321"/>
      <c r="I35" s="324"/>
    </row>
    <row r="36" spans="1:9" ht="39" customHeight="1">
      <c r="A36" s="842" t="s">
        <v>415</v>
      </c>
      <c r="B36" s="843"/>
      <c r="C36" s="843"/>
      <c r="D36" s="843"/>
      <c r="E36" s="843"/>
      <c r="F36" s="843"/>
      <c r="G36" s="843"/>
      <c r="H36" s="843"/>
      <c r="I36" s="843"/>
    </row>
    <row r="37" spans="1:9" ht="28.5" customHeight="1">
      <c r="A37" s="853">
        <v>43351</v>
      </c>
      <c r="B37" s="337" t="s">
        <v>426</v>
      </c>
      <c r="C37" s="326">
        <v>1</v>
      </c>
      <c r="D37" s="326">
        <v>1</v>
      </c>
      <c r="E37" s="331">
        <v>37760</v>
      </c>
      <c r="F37" s="331">
        <f>SUM(D37*E37)</f>
        <v>37760</v>
      </c>
      <c r="G37" s="848">
        <f>SUM(F37:F40)</f>
        <v>1240720</v>
      </c>
      <c r="H37" s="330" t="s">
        <v>518</v>
      </c>
      <c r="I37" s="848">
        <f>SUM(G37:G46)</f>
        <v>2855124</v>
      </c>
    </row>
    <row r="38" spans="1:9" ht="28.5" customHeight="1">
      <c r="A38" s="853"/>
      <c r="B38" s="337" t="s">
        <v>427</v>
      </c>
      <c r="C38" s="326">
        <v>29</v>
      </c>
      <c r="D38" s="326">
        <f>SUM(C38*2)</f>
        <v>58</v>
      </c>
      <c r="E38" s="331">
        <v>19420</v>
      </c>
      <c r="F38" s="331">
        <f>SUM(D38*E38)</f>
        <v>1126360</v>
      </c>
      <c r="G38" s="848"/>
      <c r="H38" s="330"/>
      <c r="I38" s="848"/>
    </row>
    <row r="39" spans="1:9" ht="28.5" customHeight="1">
      <c r="A39" s="853"/>
      <c r="B39" s="358" t="s">
        <v>530</v>
      </c>
      <c r="C39" s="326">
        <v>1</v>
      </c>
      <c r="D39" s="326">
        <v>1</v>
      </c>
      <c r="E39" s="331">
        <v>37760</v>
      </c>
      <c r="F39" s="331">
        <f>SUM(D39*E39)</f>
        <v>37760</v>
      </c>
      <c r="G39" s="848"/>
      <c r="H39" s="330"/>
      <c r="I39" s="848"/>
    </row>
    <row r="40" spans="1:9" ht="28.5" customHeight="1">
      <c r="A40" s="853"/>
      <c r="B40" s="337" t="s">
        <v>440</v>
      </c>
      <c r="C40" s="326">
        <v>1</v>
      </c>
      <c r="D40" s="326">
        <v>2</v>
      </c>
      <c r="E40" s="331">
        <v>19420</v>
      </c>
      <c r="F40" s="331">
        <f t="shared" ref="F40:F46" si="3">SUM(D40*E40)</f>
        <v>38840</v>
      </c>
      <c r="G40" s="848"/>
      <c r="H40" s="330" t="s">
        <v>445</v>
      </c>
      <c r="I40" s="848"/>
    </row>
    <row r="41" spans="1:9" ht="28.5" customHeight="1">
      <c r="A41" s="853">
        <v>43352</v>
      </c>
      <c r="B41" s="337" t="s">
        <v>426</v>
      </c>
      <c r="C41" s="326">
        <v>1</v>
      </c>
      <c r="D41" s="326">
        <v>1</v>
      </c>
      <c r="E41" s="331">
        <v>22762</v>
      </c>
      <c r="F41" s="331">
        <f t="shared" si="3"/>
        <v>22762</v>
      </c>
      <c r="G41" s="848">
        <f>SUM(F41:F43)</f>
        <v>807202</v>
      </c>
      <c r="H41" s="330"/>
      <c r="I41" s="848"/>
    </row>
    <row r="42" spans="1:9" ht="28.5" customHeight="1">
      <c r="A42" s="853"/>
      <c r="B42" s="337" t="s">
        <v>427</v>
      </c>
      <c r="C42" s="326">
        <v>29</v>
      </c>
      <c r="D42" s="326">
        <f>SUM(C42*2)</f>
        <v>58</v>
      </c>
      <c r="E42" s="331">
        <v>13074</v>
      </c>
      <c r="F42" s="331">
        <f t="shared" si="3"/>
        <v>758292</v>
      </c>
      <c r="G42" s="848"/>
      <c r="H42" s="330"/>
      <c r="I42" s="848"/>
    </row>
    <row r="43" spans="1:9" ht="28.5" customHeight="1">
      <c r="A43" s="853"/>
      <c r="B43" s="337" t="s">
        <v>440</v>
      </c>
      <c r="C43" s="326">
        <v>1</v>
      </c>
      <c r="D43" s="326">
        <v>2</v>
      </c>
      <c r="E43" s="331">
        <v>13074</v>
      </c>
      <c r="F43" s="331">
        <f t="shared" si="3"/>
        <v>26148</v>
      </c>
      <c r="G43" s="848"/>
      <c r="H43" s="330" t="s">
        <v>445</v>
      </c>
      <c r="I43" s="848"/>
    </row>
    <row r="44" spans="1:9" ht="28.5" customHeight="1">
      <c r="A44" s="853">
        <v>43353</v>
      </c>
      <c r="B44" s="337" t="s">
        <v>426</v>
      </c>
      <c r="C44" s="326">
        <v>1</v>
      </c>
      <c r="D44" s="326">
        <v>1</v>
      </c>
      <c r="E44" s="331">
        <v>22762</v>
      </c>
      <c r="F44" s="331">
        <f t="shared" si="3"/>
        <v>22762</v>
      </c>
      <c r="G44" s="848">
        <f>SUM(F44:F46)</f>
        <v>807202</v>
      </c>
      <c r="H44" s="330"/>
      <c r="I44" s="848"/>
    </row>
    <row r="45" spans="1:9" ht="28.5" customHeight="1">
      <c r="A45" s="853"/>
      <c r="B45" s="337" t="s">
        <v>427</v>
      </c>
      <c r="C45" s="326">
        <v>29</v>
      </c>
      <c r="D45" s="326">
        <f>SUM(C45*2)</f>
        <v>58</v>
      </c>
      <c r="E45" s="331">
        <v>13074</v>
      </c>
      <c r="F45" s="331">
        <f t="shared" si="3"/>
        <v>758292</v>
      </c>
      <c r="G45" s="848"/>
      <c r="H45" s="330"/>
      <c r="I45" s="848"/>
    </row>
    <row r="46" spans="1:9" ht="28.5" customHeight="1">
      <c r="A46" s="853"/>
      <c r="B46" s="337" t="s">
        <v>440</v>
      </c>
      <c r="C46" s="326">
        <v>1</v>
      </c>
      <c r="D46" s="326">
        <v>2</v>
      </c>
      <c r="E46" s="331">
        <v>13074</v>
      </c>
      <c r="F46" s="331">
        <f t="shared" si="3"/>
        <v>26148</v>
      </c>
      <c r="G46" s="848"/>
      <c r="H46" s="330" t="s">
        <v>445</v>
      </c>
      <c r="I46" s="848"/>
    </row>
    <row r="47" spans="1:9" ht="28.5" customHeight="1"/>
    <row r="48" spans="1:9" ht="33" customHeight="1">
      <c r="A48" s="854" t="s">
        <v>416</v>
      </c>
      <c r="B48" s="843"/>
      <c r="C48" s="843"/>
      <c r="D48" s="843"/>
      <c r="E48" s="843"/>
      <c r="F48" s="843"/>
      <c r="G48" s="843"/>
      <c r="H48" s="843"/>
      <c r="I48" s="843"/>
    </row>
    <row r="49" spans="1:9" ht="28.5" customHeight="1">
      <c r="A49" s="336">
        <v>43351</v>
      </c>
      <c r="B49" s="337" t="s">
        <v>427</v>
      </c>
      <c r="C49" s="326">
        <v>50</v>
      </c>
      <c r="D49" s="326">
        <f>SUM(C49*2)</f>
        <v>100</v>
      </c>
      <c r="E49" s="331">
        <v>25363</v>
      </c>
      <c r="F49" s="331">
        <f>SUM(D49*E49)</f>
        <v>2536300</v>
      </c>
      <c r="G49" s="327">
        <f>SUM(F49)</f>
        <v>2536300</v>
      </c>
      <c r="H49" s="330"/>
      <c r="I49" s="848">
        <f>SUM(G49:G52)</f>
        <v>5935940</v>
      </c>
    </row>
    <row r="50" spans="1:9" ht="28.5" customHeight="1">
      <c r="A50" s="336">
        <v>43352</v>
      </c>
      <c r="B50" s="337" t="s">
        <v>427</v>
      </c>
      <c r="C50" s="326">
        <v>50</v>
      </c>
      <c r="D50" s="326">
        <f>SUM(C50*2)</f>
        <v>100</v>
      </c>
      <c r="E50" s="331">
        <v>17306</v>
      </c>
      <c r="F50" s="331">
        <f>SUM(D50*E50)</f>
        <v>1730600</v>
      </c>
      <c r="G50" s="327">
        <f>SUM(F50)</f>
        <v>1730600</v>
      </c>
      <c r="H50" s="330"/>
      <c r="I50" s="848"/>
    </row>
    <row r="51" spans="1:9" ht="28.5" customHeight="1">
      <c r="A51" s="847">
        <v>43353</v>
      </c>
      <c r="B51" s="337" t="s">
        <v>427</v>
      </c>
      <c r="C51" s="326">
        <v>20</v>
      </c>
      <c r="D51" s="326">
        <f>SUM(C51*2)</f>
        <v>40</v>
      </c>
      <c r="E51" s="331">
        <v>17306</v>
      </c>
      <c r="F51" s="331">
        <f>SUM(D51*E51)</f>
        <v>692240</v>
      </c>
      <c r="G51" s="848">
        <f>SUM(F51:F52)</f>
        <v>1669040</v>
      </c>
      <c r="H51" s="330"/>
      <c r="I51" s="848"/>
    </row>
    <row r="52" spans="1:9" ht="28.5" customHeight="1">
      <c r="A52" s="847"/>
      <c r="B52" s="337" t="s">
        <v>432</v>
      </c>
      <c r="C52" s="326">
        <v>30</v>
      </c>
      <c r="D52" s="326">
        <f>SUM(C52*2)</f>
        <v>60</v>
      </c>
      <c r="E52" s="331">
        <v>16280</v>
      </c>
      <c r="F52" s="331">
        <f>SUM(D52*E52)</f>
        <v>976800</v>
      </c>
      <c r="G52" s="848"/>
      <c r="H52" s="330" t="s">
        <v>402</v>
      </c>
      <c r="I52" s="848"/>
    </row>
    <row r="54" spans="1:9" ht="34.5" customHeight="1">
      <c r="A54" s="852" t="s">
        <v>406</v>
      </c>
      <c r="B54" s="852"/>
      <c r="C54" s="852"/>
      <c r="D54" s="852"/>
      <c r="E54" s="852"/>
      <c r="F54" s="852"/>
      <c r="G54" s="852"/>
      <c r="H54" s="852"/>
      <c r="I54" s="319">
        <f>SUM(I4+I37+I49)</f>
        <v>27678131</v>
      </c>
    </row>
  </sheetData>
  <mergeCells count="29">
    <mergeCell ref="A2:I2"/>
    <mergeCell ref="A9:A12"/>
    <mergeCell ref="G9:G12"/>
    <mergeCell ref="A13:A17"/>
    <mergeCell ref="G13:G17"/>
    <mergeCell ref="A4:A5"/>
    <mergeCell ref="G4:G5"/>
    <mergeCell ref="G6:G8"/>
    <mergeCell ref="A6:A8"/>
    <mergeCell ref="A54:H54"/>
    <mergeCell ref="I49:I52"/>
    <mergeCell ref="A41:A43"/>
    <mergeCell ref="G41:G43"/>
    <mergeCell ref="A44:A46"/>
    <mergeCell ref="G44:G46"/>
    <mergeCell ref="A48:I48"/>
    <mergeCell ref="I37:I46"/>
    <mergeCell ref="A37:A40"/>
    <mergeCell ref="G37:G40"/>
    <mergeCell ref="A36:I36"/>
    <mergeCell ref="A26:A30"/>
    <mergeCell ref="A31:A34"/>
    <mergeCell ref="A51:A52"/>
    <mergeCell ref="G51:G52"/>
    <mergeCell ref="G26:G30"/>
    <mergeCell ref="G31:G34"/>
    <mergeCell ref="I4:I34"/>
    <mergeCell ref="A18:A25"/>
    <mergeCell ref="G18:G25"/>
  </mergeCells>
  <phoneticPr fontId="2"/>
  <pageMargins left="0" right="0" top="0" bottom="0" header="0" footer="0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5"/>
  <sheetViews>
    <sheetView topLeftCell="A31" workbookViewId="0">
      <selection activeCell="H29" sqref="H29"/>
    </sheetView>
  </sheetViews>
  <sheetFormatPr defaultRowHeight="13.5"/>
  <cols>
    <col min="1" max="1" width="12.73046875" customWidth="1"/>
    <col min="2" max="2" width="15.86328125" customWidth="1"/>
    <col min="3" max="3" width="9.1328125" style="317" bestFit="1" customWidth="1"/>
    <col min="4" max="4" width="11.265625" style="317" customWidth="1"/>
    <col min="5" max="5" width="9.1328125" style="318" bestFit="1" customWidth="1"/>
    <col min="6" max="6" width="14.265625" style="318" customWidth="1"/>
    <col min="7" max="7" width="17.1328125" style="318" customWidth="1"/>
    <col min="8" max="8" width="85" customWidth="1"/>
    <col min="9" max="9" width="20.265625" customWidth="1"/>
  </cols>
  <sheetData>
    <row r="2" spans="1:9" ht="34.5" customHeight="1">
      <c r="A2" s="842" t="s">
        <v>417</v>
      </c>
      <c r="B2" s="843"/>
      <c r="C2" s="843"/>
      <c r="D2" s="843"/>
      <c r="E2" s="843"/>
      <c r="F2" s="843"/>
      <c r="G2" s="843"/>
      <c r="H2" s="843"/>
      <c r="I2" s="843"/>
    </row>
    <row r="3" spans="1:9" ht="28.5" customHeight="1">
      <c r="A3" s="325" t="s">
        <v>395</v>
      </c>
      <c r="B3" s="326" t="s">
        <v>397</v>
      </c>
      <c r="C3" s="326" t="s">
        <v>420</v>
      </c>
      <c r="D3" s="326" t="s">
        <v>396</v>
      </c>
      <c r="E3" s="327" t="s">
        <v>421</v>
      </c>
      <c r="F3" s="327" t="s">
        <v>422</v>
      </c>
      <c r="G3" s="327" t="s">
        <v>423</v>
      </c>
      <c r="H3" s="327" t="s">
        <v>424</v>
      </c>
      <c r="I3" s="328" t="s">
        <v>425</v>
      </c>
    </row>
    <row r="4" spans="1:9" ht="28.5" customHeight="1">
      <c r="A4" s="847">
        <v>43352</v>
      </c>
      <c r="B4" s="330" t="s">
        <v>426</v>
      </c>
      <c r="C4" s="325">
        <v>17</v>
      </c>
      <c r="D4" s="325">
        <v>17</v>
      </c>
      <c r="E4" s="331">
        <v>22762</v>
      </c>
      <c r="F4" s="331">
        <f t="shared" ref="F4:F18" si="0">SUM(D4*E4)</f>
        <v>386954</v>
      </c>
      <c r="G4" s="848">
        <f>SUM(F4:F5)</f>
        <v>7185434</v>
      </c>
      <c r="H4" s="330"/>
      <c r="I4" s="855">
        <f>SUM(G4:G18)</f>
        <v>21508081</v>
      </c>
    </row>
    <row r="5" spans="1:9" ht="28.5" customHeight="1">
      <c r="A5" s="847"/>
      <c r="B5" s="330" t="s">
        <v>427</v>
      </c>
      <c r="C5" s="325">
        <v>260</v>
      </c>
      <c r="D5" s="325">
        <f>SUM(C5*2)</f>
        <v>520</v>
      </c>
      <c r="E5" s="331">
        <v>13074</v>
      </c>
      <c r="F5" s="331">
        <f t="shared" si="0"/>
        <v>6798480</v>
      </c>
      <c r="G5" s="848"/>
      <c r="H5" s="330"/>
      <c r="I5" s="848"/>
    </row>
    <row r="6" spans="1:9" ht="28.5" customHeight="1">
      <c r="A6" s="856">
        <v>43353</v>
      </c>
      <c r="B6" s="330" t="s">
        <v>426</v>
      </c>
      <c r="C6" s="325">
        <v>17</v>
      </c>
      <c r="D6" s="325">
        <v>17</v>
      </c>
      <c r="E6" s="331">
        <v>22762</v>
      </c>
      <c r="F6" s="331">
        <f t="shared" si="0"/>
        <v>386954</v>
      </c>
      <c r="G6" s="849">
        <f>SUM(F6:F8)</f>
        <v>7188151</v>
      </c>
      <c r="H6" s="330"/>
      <c r="I6" s="848"/>
    </row>
    <row r="7" spans="1:9" ht="28.5" customHeight="1">
      <c r="A7" s="857"/>
      <c r="B7" s="330" t="s">
        <v>427</v>
      </c>
      <c r="C7" s="325">
        <v>260</v>
      </c>
      <c r="D7" s="325">
        <f>SUM(C7*2)</f>
        <v>520</v>
      </c>
      <c r="E7" s="331">
        <v>13074</v>
      </c>
      <c r="F7" s="331">
        <f t="shared" si="0"/>
        <v>6798480</v>
      </c>
      <c r="G7" s="850"/>
      <c r="H7" s="330"/>
      <c r="I7" s="848"/>
    </row>
    <row r="8" spans="1:9" ht="28.5" customHeight="1">
      <c r="A8" s="858"/>
      <c r="B8" s="330" t="s">
        <v>407</v>
      </c>
      <c r="C8" s="325"/>
      <c r="D8" s="325">
        <v>1</v>
      </c>
      <c r="E8" s="331">
        <v>2717</v>
      </c>
      <c r="F8" s="331">
        <f t="shared" si="0"/>
        <v>2717</v>
      </c>
      <c r="G8" s="851"/>
      <c r="H8" s="330" t="s">
        <v>428</v>
      </c>
      <c r="I8" s="848"/>
    </row>
    <row r="9" spans="1:9" ht="28.5" customHeight="1">
      <c r="A9" s="847">
        <v>43354</v>
      </c>
      <c r="B9" s="330" t="s">
        <v>429</v>
      </c>
      <c r="C9" s="325">
        <v>16</v>
      </c>
      <c r="D9" s="325">
        <v>16</v>
      </c>
      <c r="E9" s="331">
        <v>22762</v>
      </c>
      <c r="F9" s="331">
        <f t="shared" si="0"/>
        <v>364192</v>
      </c>
      <c r="G9" s="848">
        <f>SUM(F9:F17)</f>
        <v>7111734</v>
      </c>
      <c r="H9" s="330"/>
      <c r="I9" s="848"/>
    </row>
    <row r="10" spans="1:9" ht="28.5" customHeight="1">
      <c r="A10" s="847"/>
      <c r="B10" s="330" t="s">
        <v>430</v>
      </c>
      <c r="C10" s="325">
        <v>1</v>
      </c>
      <c r="D10" s="325">
        <v>1</v>
      </c>
      <c r="E10" s="331">
        <v>21736</v>
      </c>
      <c r="F10" s="331">
        <f t="shared" si="0"/>
        <v>21736</v>
      </c>
      <c r="G10" s="848"/>
      <c r="H10" s="330" t="s">
        <v>408</v>
      </c>
      <c r="I10" s="848"/>
    </row>
    <row r="11" spans="1:9" ht="28.5" customHeight="1">
      <c r="A11" s="847"/>
      <c r="B11" s="330" t="s">
        <v>431</v>
      </c>
      <c r="C11" s="325">
        <v>237</v>
      </c>
      <c r="D11" s="325">
        <f>SUM(C11*2)</f>
        <v>474</v>
      </c>
      <c r="E11" s="331">
        <v>13074</v>
      </c>
      <c r="F11" s="331">
        <f t="shared" si="0"/>
        <v>6197076</v>
      </c>
      <c r="G11" s="848"/>
      <c r="H11" s="330"/>
      <c r="I11" s="848"/>
    </row>
    <row r="12" spans="1:9" ht="28.5" customHeight="1">
      <c r="A12" s="847"/>
      <c r="B12" s="330" t="s">
        <v>432</v>
      </c>
      <c r="C12" s="325">
        <v>21</v>
      </c>
      <c r="D12" s="325">
        <f>SUM(C12*2)</f>
        <v>42</v>
      </c>
      <c r="E12" s="331">
        <v>11456</v>
      </c>
      <c r="F12" s="331">
        <f t="shared" si="0"/>
        <v>481152</v>
      </c>
      <c r="G12" s="848"/>
      <c r="H12" s="330" t="s">
        <v>409</v>
      </c>
      <c r="I12" s="848"/>
    </row>
    <row r="13" spans="1:9" ht="28.5" customHeight="1">
      <c r="A13" s="847"/>
      <c r="B13" s="330" t="s">
        <v>401</v>
      </c>
      <c r="C13" s="325">
        <v>2</v>
      </c>
      <c r="D13" s="325">
        <v>2</v>
      </c>
      <c r="E13" s="331">
        <v>11381</v>
      </c>
      <c r="F13" s="331">
        <f t="shared" ref="F13" si="1">SUM(D13*E13)</f>
        <v>22762</v>
      </c>
      <c r="G13" s="848"/>
      <c r="H13" s="330"/>
      <c r="I13" s="848"/>
    </row>
    <row r="14" spans="1:9" ht="28.5" customHeight="1">
      <c r="A14" s="847"/>
      <c r="B14" s="330" t="s">
        <v>400</v>
      </c>
      <c r="C14" s="325">
        <v>2</v>
      </c>
      <c r="D14" s="325">
        <v>2</v>
      </c>
      <c r="E14" s="331">
        <v>10868</v>
      </c>
      <c r="F14" s="331">
        <f t="shared" si="0"/>
        <v>21736</v>
      </c>
      <c r="G14" s="848"/>
      <c r="H14" s="330" t="s">
        <v>535</v>
      </c>
      <c r="I14" s="848"/>
    </row>
    <row r="15" spans="1:9" ht="28.5" customHeight="1">
      <c r="A15" s="847"/>
      <c r="B15" s="330" t="s">
        <v>398</v>
      </c>
      <c r="C15" s="325"/>
      <c r="D15" s="325">
        <v>1</v>
      </c>
      <c r="E15" s="331">
        <v>780</v>
      </c>
      <c r="F15" s="331">
        <f t="shared" si="0"/>
        <v>780</v>
      </c>
      <c r="G15" s="848"/>
      <c r="H15" s="330" t="s">
        <v>433</v>
      </c>
      <c r="I15" s="848"/>
    </row>
    <row r="16" spans="1:9" ht="28.5" customHeight="1">
      <c r="A16" s="847"/>
      <c r="B16" s="330" t="s">
        <v>398</v>
      </c>
      <c r="C16" s="325"/>
      <c r="D16" s="325">
        <v>1</v>
      </c>
      <c r="E16" s="331">
        <v>400</v>
      </c>
      <c r="F16" s="331">
        <f t="shared" si="0"/>
        <v>400</v>
      </c>
      <c r="G16" s="848"/>
      <c r="H16" s="330" t="s">
        <v>410</v>
      </c>
      <c r="I16" s="848"/>
    </row>
    <row r="17" spans="1:9" ht="28.5" customHeight="1">
      <c r="A17" s="847"/>
      <c r="B17" s="330" t="s">
        <v>398</v>
      </c>
      <c r="C17" s="325"/>
      <c r="D17" s="325">
        <v>1</v>
      </c>
      <c r="E17" s="331">
        <v>1900</v>
      </c>
      <c r="F17" s="331">
        <f t="shared" si="0"/>
        <v>1900</v>
      </c>
      <c r="G17" s="848"/>
      <c r="H17" s="330" t="s">
        <v>434</v>
      </c>
      <c r="I17" s="848"/>
    </row>
    <row r="18" spans="1:9" ht="28.5" customHeight="1">
      <c r="A18" s="334">
        <v>43355</v>
      </c>
      <c r="B18" s="330" t="s">
        <v>426</v>
      </c>
      <c r="C18" s="325">
        <v>1</v>
      </c>
      <c r="D18" s="325">
        <v>1</v>
      </c>
      <c r="E18" s="331">
        <v>22762</v>
      </c>
      <c r="F18" s="331">
        <f t="shared" si="0"/>
        <v>22762</v>
      </c>
      <c r="G18" s="335">
        <f>SUM(F18)</f>
        <v>22762</v>
      </c>
      <c r="H18" s="330" t="s">
        <v>435</v>
      </c>
      <c r="I18" s="848"/>
    </row>
    <row r="19" spans="1:9" ht="28.5" customHeight="1"/>
    <row r="20" spans="1:9" ht="37.5" customHeight="1">
      <c r="A20" s="842" t="s">
        <v>418</v>
      </c>
      <c r="B20" s="843"/>
      <c r="C20" s="843"/>
      <c r="D20" s="843"/>
      <c r="E20" s="843"/>
      <c r="F20" s="843"/>
      <c r="G20" s="843"/>
      <c r="H20" s="843"/>
      <c r="I20" s="843"/>
    </row>
    <row r="21" spans="1:9" ht="28.5" customHeight="1">
      <c r="A21" s="859">
        <v>43352</v>
      </c>
      <c r="B21" s="337" t="s">
        <v>427</v>
      </c>
      <c r="C21" s="326">
        <v>10</v>
      </c>
      <c r="D21" s="326">
        <f>SUM(C21*2)</f>
        <v>20</v>
      </c>
      <c r="E21" s="331">
        <v>13074</v>
      </c>
      <c r="F21" s="331">
        <f>SUM(D21*E21)</f>
        <v>261480</v>
      </c>
      <c r="G21" s="327">
        <f>SUM(F21)</f>
        <v>261480</v>
      </c>
      <c r="H21" s="330"/>
      <c r="I21" s="848">
        <f>SUM(G21:G24)</f>
        <v>829964</v>
      </c>
    </row>
    <row r="22" spans="1:9" ht="28.5" customHeight="1">
      <c r="A22" s="860"/>
      <c r="B22" s="358" t="s">
        <v>544</v>
      </c>
      <c r="C22" s="326">
        <v>2</v>
      </c>
      <c r="D22" s="326">
        <v>2</v>
      </c>
      <c r="E22" s="331">
        <v>22762</v>
      </c>
      <c r="F22" s="331">
        <f>SUM(D22*E22)</f>
        <v>45524</v>
      </c>
      <c r="G22" s="371">
        <f>SUM(F22)</f>
        <v>45524</v>
      </c>
      <c r="H22" s="330"/>
      <c r="I22" s="848"/>
    </row>
    <row r="23" spans="1:9" ht="28.5" customHeight="1">
      <c r="A23" s="336">
        <v>43353</v>
      </c>
      <c r="B23" s="337" t="s">
        <v>427</v>
      </c>
      <c r="C23" s="326">
        <v>10</v>
      </c>
      <c r="D23" s="326">
        <f>SUM(C23*2)</f>
        <v>20</v>
      </c>
      <c r="E23" s="331">
        <v>13074</v>
      </c>
      <c r="F23" s="331">
        <f>SUM(D23*E23)</f>
        <v>261480</v>
      </c>
      <c r="G23" s="327">
        <f t="shared" ref="G23:G24" si="2">SUM(F23)</f>
        <v>261480</v>
      </c>
      <c r="H23" s="330"/>
      <c r="I23" s="848"/>
    </row>
    <row r="24" spans="1:9" ht="28.5" customHeight="1">
      <c r="A24" s="336">
        <v>43354</v>
      </c>
      <c r="B24" s="337" t="s">
        <v>427</v>
      </c>
      <c r="C24" s="326">
        <v>10</v>
      </c>
      <c r="D24" s="326">
        <f>SUM(C24*2)</f>
        <v>20</v>
      </c>
      <c r="E24" s="331">
        <v>13074</v>
      </c>
      <c r="F24" s="331">
        <f>SUM(D24*E24)</f>
        <v>261480</v>
      </c>
      <c r="G24" s="327">
        <f t="shared" si="2"/>
        <v>261480</v>
      </c>
      <c r="H24" s="330"/>
      <c r="I24" s="848"/>
    </row>
    <row r="25" spans="1:9" ht="28.5" customHeight="1"/>
    <row r="26" spans="1:9" ht="36.75" customHeight="1">
      <c r="A26" s="854" t="s">
        <v>419</v>
      </c>
      <c r="B26" s="843"/>
      <c r="C26" s="843"/>
      <c r="D26" s="843"/>
      <c r="E26" s="843"/>
      <c r="F26" s="843"/>
      <c r="G26" s="843"/>
      <c r="H26" s="843"/>
      <c r="I26" s="843"/>
    </row>
    <row r="27" spans="1:9" ht="28.5" customHeight="1">
      <c r="A27" s="336">
        <v>43352</v>
      </c>
      <c r="B27" s="337" t="s">
        <v>427</v>
      </c>
      <c r="C27" s="326">
        <v>74</v>
      </c>
      <c r="D27" s="326">
        <f>SUM(C27*2)</f>
        <v>148</v>
      </c>
      <c r="E27" s="331">
        <v>17306</v>
      </c>
      <c r="F27" s="331">
        <f t="shared" ref="F27:F33" si="3">SUM(D27*E27)</f>
        <v>2561288</v>
      </c>
      <c r="G27" s="849">
        <f>SUM(F27:F28)</f>
        <v>2592515</v>
      </c>
      <c r="H27" s="330"/>
      <c r="I27" s="848">
        <f>SUM(G27:G33)</f>
        <v>7710854</v>
      </c>
    </row>
    <row r="28" spans="1:9" ht="28.5" customHeight="1">
      <c r="A28" s="336"/>
      <c r="B28" s="337" t="s">
        <v>436</v>
      </c>
      <c r="C28" s="326">
        <v>1</v>
      </c>
      <c r="D28" s="326">
        <v>1</v>
      </c>
      <c r="E28" s="331">
        <v>31227</v>
      </c>
      <c r="F28" s="331">
        <f t="shared" si="3"/>
        <v>31227</v>
      </c>
      <c r="G28" s="851"/>
      <c r="H28" s="330"/>
      <c r="I28" s="848"/>
    </row>
    <row r="29" spans="1:9" ht="28.5" customHeight="1">
      <c r="A29" s="336">
        <v>43353</v>
      </c>
      <c r="B29" s="337" t="s">
        <v>427</v>
      </c>
      <c r="C29" s="326">
        <v>74</v>
      </c>
      <c r="D29" s="326">
        <f>SUM(C29*2)</f>
        <v>148</v>
      </c>
      <c r="E29" s="331">
        <v>17306</v>
      </c>
      <c r="F29" s="331">
        <f t="shared" si="3"/>
        <v>2561288</v>
      </c>
      <c r="G29" s="849">
        <f>SUM(F29:F30)</f>
        <v>2592515</v>
      </c>
      <c r="H29" s="330"/>
      <c r="I29" s="848"/>
    </row>
    <row r="30" spans="1:9" ht="28.5" customHeight="1">
      <c r="A30" s="336"/>
      <c r="B30" s="337" t="s">
        <v>436</v>
      </c>
      <c r="C30" s="326">
        <v>1</v>
      </c>
      <c r="D30" s="326">
        <v>1</v>
      </c>
      <c r="E30" s="331">
        <v>31227</v>
      </c>
      <c r="F30" s="331">
        <f t="shared" si="3"/>
        <v>31227</v>
      </c>
      <c r="G30" s="851"/>
      <c r="H30" s="330"/>
      <c r="I30" s="848"/>
    </row>
    <row r="31" spans="1:9" ht="28.5" customHeight="1">
      <c r="A31" s="847">
        <v>43354</v>
      </c>
      <c r="B31" s="337" t="s">
        <v>427</v>
      </c>
      <c r="C31" s="326">
        <v>42</v>
      </c>
      <c r="D31" s="326">
        <f>SUM(C31*2)</f>
        <v>84</v>
      </c>
      <c r="E31" s="331">
        <v>17306</v>
      </c>
      <c r="F31" s="331">
        <f t="shared" si="3"/>
        <v>1453704</v>
      </c>
      <c r="G31" s="848">
        <f>SUM(F31:F33)</f>
        <v>2525824</v>
      </c>
      <c r="H31" s="330"/>
      <c r="I31" s="848"/>
    </row>
    <row r="32" spans="1:9" ht="28.5" customHeight="1">
      <c r="A32" s="847"/>
      <c r="B32" s="337" t="s">
        <v>437</v>
      </c>
      <c r="C32" s="326">
        <v>1</v>
      </c>
      <c r="D32" s="326">
        <v>1</v>
      </c>
      <c r="E32" s="331">
        <v>30200</v>
      </c>
      <c r="F32" s="331">
        <f t="shared" si="3"/>
        <v>30200</v>
      </c>
      <c r="G32" s="848"/>
      <c r="H32" s="330" t="s">
        <v>411</v>
      </c>
      <c r="I32" s="848"/>
    </row>
    <row r="33" spans="1:9" ht="28.5" customHeight="1">
      <c r="A33" s="847"/>
      <c r="B33" s="337" t="s">
        <v>432</v>
      </c>
      <c r="C33" s="326">
        <v>32</v>
      </c>
      <c r="D33" s="326">
        <f>SUM(C33*2)</f>
        <v>64</v>
      </c>
      <c r="E33" s="331">
        <v>16280</v>
      </c>
      <c r="F33" s="331">
        <f t="shared" si="3"/>
        <v>1041920</v>
      </c>
      <c r="G33" s="848"/>
      <c r="H33" s="330" t="s">
        <v>412</v>
      </c>
      <c r="I33" s="848"/>
    </row>
    <row r="35" spans="1:9" ht="25.15">
      <c r="A35" s="852" t="s">
        <v>406</v>
      </c>
      <c r="B35" s="852"/>
      <c r="C35" s="852"/>
      <c r="D35" s="852"/>
      <c r="E35" s="852"/>
      <c r="F35" s="852"/>
      <c r="G35" s="852"/>
      <c r="H35" s="852"/>
      <c r="I35" s="319">
        <f>SUM(I4+I21+I27)</f>
        <v>30048899</v>
      </c>
    </row>
  </sheetData>
  <mergeCells count="18">
    <mergeCell ref="A21:A22"/>
    <mergeCell ref="G31:G33"/>
    <mergeCell ref="A2:I2"/>
    <mergeCell ref="I4:I18"/>
    <mergeCell ref="A4:A5"/>
    <mergeCell ref="G4:G5"/>
    <mergeCell ref="A35:H35"/>
    <mergeCell ref="A6:A8"/>
    <mergeCell ref="G6:G8"/>
    <mergeCell ref="A9:A17"/>
    <mergeCell ref="A20:I20"/>
    <mergeCell ref="I21:I24"/>
    <mergeCell ref="G9:G17"/>
    <mergeCell ref="G27:G28"/>
    <mergeCell ref="G29:G30"/>
    <mergeCell ref="A26:I26"/>
    <mergeCell ref="I27:I33"/>
    <mergeCell ref="A31:A33"/>
  </mergeCells>
  <phoneticPr fontId="2"/>
  <pageMargins left="0" right="0" top="0" bottom="0" header="0" footer="0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6"/>
  <sheetViews>
    <sheetView topLeftCell="A4" workbookViewId="0">
      <selection activeCell="H4" sqref="H4"/>
    </sheetView>
  </sheetViews>
  <sheetFormatPr defaultRowHeight="13.5"/>
  <cols>
    <col min="1" max="1" width="11.59765625" customWidth="1"/>
    <col min="2" max="2" width="8.59765625" style="317" customWidth="1"/>
    <col min="3" max="3" width="9" style="317"/>
    <col min="4" max="4" width="9.46484375" style="317" customWidth="1"/>
    <col min="5" max="6" width="9" style="317"/>
    <col min="7" max="7" width="18.73046875" style="317" customWidth="1"/>
    <col min="8" max="8" width="70.46484375" customWidth="1"/>
    <col min="9" max="9" width="4.1328125" customWidth="1"/>
  </cols>
  <sheetData>
    <row r="2" spans="1:8" ht="40.5" customHeight="1">
      <c r="A2" s="862" t="s">
        <v>446</v>
      </c>
      <c r="B2" s="863"/>
      <c r="C2" s="863"/>
      <c r="D2" s="863"/>
      <c r="E2" s="863"/>
      <c r="F2" s="863"/>
      <c r="G2" s="863"/>
      <c r="H2" s="863"/>
    </row>
    <row r="3" spans="1:8" ht="39" customHeight="1">
      <c r="A3" s="340" t="s">
        <v>395</v>
      </c>
      <c r="B3" s="341" t="s">
        <v>397</v>
      </c>
      <c r="C3" s="341" t="s">
        <v>447</v>
      </c>
      <c r="D3" s="341" t="s">
        <v>396</v>
      </c>
      <c r="E3" s="342" t="s">
        <v>448</v>
      </c>
      <c r="F3" s="342" t="s">
        <v>449</v>
      </c>
      <c r="G3" s="342" t="s">
        <v>450</v>
      </c>
      <c r="H3" s="343" t="s">
        <v>451</v>
      </c>
    </row>
    <row r="4" spans="1:8" ht="39" customHeight="1">
      <c r="A4" s="864">
        <v>43351</v>
      </c>
      <c r="B4" s="341" t="s">
        <v>452</v>
      </c>
      <c r="C4" s="340">
        <v>4</v>
      </c>
      <c r="D4" s="340">
        <v>4</v>
      </c>
      <c r="E4" s="340">
        <v>22198</v>
      </c>
      <c r="F4" s="340">
        <f>SUM(D4*E4)</f>
        <v>88792</v>
      </c>
      <c r="G4" s="861">
        <f>SUM(F4:F5)</f>
        <v>113812</v>
      </c>
      <c r="H4" s="344" t="s">
        <v>453</v>
      </c>
    </row>
    <row r="5" spans="1:8" ht="39" customHeight="1">
      <c r="A5" s="865"/>
      <c r="B5" s="341" t="s">
        <v>454</v>
      </c>
      <c r="C5" s="340">
        <v>1</v>
      </c>
      <c r="D5" s="340">
        <f>SUM(C5*2)</f>
        <v>2</v>
      </c>
      <c r="E5" s="340">
        <v>12510</v>
      </c>
      <c r="F5" s="340">
        <f>SUM(D5*E5)</f>
        <v>25020</v>
      </c>
      <c r="G5" s="861"/>
      <c r="H5" s="344" t="s">
        <v>455</v>
      </c>
    </row>
    <row r="6" spans="1:8" ht="39" customHeight="1">
      <c r="A6" s="864">
        <v>43352</v>
      </c>
      <c r="B6" s="345" t="s">
        <v>452</v>
      </c>
      <c r="C6" s="340">
        <v>3</v>
      </c>
      <c r="D6" s="340">
        <v>3</v>
      </c>
      <c r="E6" s="340">
        <v>18812</v>
      </c>
      <c r="F6" s="340">
        <f>SUM(D6*E6)</f>
        <v>56436</v>
      </c>
      <c r="G6" s="861">
        <f t="shared" ref="G6" si="0">SUM(F6:F7)</f>
        <v>229508</v>
      </c>
      <c r="H6" s="344" t="s">
        <v>456</v>
      </c>
    </row>
    <row r="7" spans="1:8" ht="39" customHeight="1">
      <c r="A7" s="865"/>
      <c r="B7" s="345" t="s">
        <v>454</v>
      </c>
      <c r="C7" s="340">
        <v>8</v>
      </c>
      <c r="D7" s="340">
        <f>SUM(C7*2)</f>
        <v>16</v>
      </c>
      <c r="E7" s="340">
        <v>10817</v>
      </c>
      <c r="F7" s="340">
        <f>SUM(D7*E7)</f>
        <v>173072</v>
      </c>
      <c r="G7" s="861"/>
      <c r="H7" s="344" t="s">
        <v>457</v>
      </c>
    </row>
    <row r="8" spans="1:8" ht="39" customHeight="1">
      <c r="A8" s="864">
        <v>43353</v>
      </c>
      <c r="B8" s="345" t="s">
        <v>452</v>
      </c>
      <c r="C8" s="340">
        <v>2</v>
      </c>
      <c r="D8" s="340">
        <v>2</v>
      </c>
      <c r="E8" s="340">
        <v>18812</v>
      </c>
      <c r="F8" s="340">
        <f t="shared" ref="F8:F9" si="1">SUM(D8*E8)</f>
        <v>37624</v>
      </c>
      <c r="G8" s="861">
        <f t="shared" ref="G8" si="2">SUM(F8:F9)</f>
        <v>210696</v>
      </c>
      <c r="H8" s="344" t="s">
        <v>458</v>
      </c>
    </row>
    <row r="9" spans="1:8" ht="39" customHeight="1">
      <c r="A9" s="865"/>
      <c r="B9" s="345" t="s">
        <v>454</v>
      </c>
      <c r="C9" s="340">
        <v>8</v>
      </c>
      <c r="D9" s="340">
        <f>SUM(C9*2)</f>
        <v>16</v>
      </c>
      <c r="E9" s="340">
        <v>10817</v>
      </c>
      <c r="F9" s="340">
        <f t="shared" si="1"/>
        <v>173072</v>
      </c>
      <c r="G9" s="861"/>
      <c r="H9" s="344" t="s">
        <v>457</v>
      </c>
    </row>
    <row r="10" spans="1:8" ht="39" customHeight="1">
      <c r="A10" s="864">
        <v>43354</v>
      </c>
      <c r="B10" s="345" t="s">
        <v>452</v>
      </c>
      <c r="C10" s="340">
        <v>2</v>
      </c>
      <c r="D10" s="340">
        <v>2</v>
      </c>
      <c r="E10" s="340">
        <v>18812</v>
      </c>
      <c r="F10" s="340">
        <f t="shared" ref="F10:F11" si="3">SUM(D10*E10)</f>
        <v>37624</v>
      </c>
      <c r="G10" s="861">
        <f t="shared" ref="G10" si="4">SUM(F10:F11)</f>
        <v>189062</v>
      </c>
      <c r="H10" s="344" t="s">
        <v>458</v>
      </c>
    </row>
    <row r="11" spans="1:8" ht="39" customHeight="1">
      <c r="A11" s="865"/>
      <c r="B11" s="345" t="s">
        <v>454</v>
      </c>
      <c r="C11" s="340">
        <v>7</v>
      </c>
      <c r="D11" s="340">
        <f>SUM(C11*2)</f>
        <v>14</v>
      </c>
      <c r="E11" s="340">
        <v>10817</v>
      </c>
      <c r="F11" s="340">
        <f t="shared" si="3"/>
        <v>151438</v>
      </c>
      <c r="G11" s="861"/>
      <c r="H11" s="344" t="s">
        <v>459</v>
      </c>
    </row>
    <row r="12" spans="1:8" ht="39" customHeight="1">
      <c r="A12" s="346">
        <v>43355</v>
      </c>
      <c r="B12" s="345" t="s">
        <v>452</v>
      </c>
      <c r="C12" s="340">
        <v>1</v>
      </c>
      <c r="D12" s="340">
        <v>1</v>
      </c>
      <c r="E12" s="340">
        <v>18812</v>
      </c>
      <c r="F12" s="340">
        <f t="shared" ref="F12" si="5">SUM(D12*E12)</f>
        <v>18812</v>
      </c>
      <c r="G12" s="340">
        <f>SUM(F12)</f>
        <v>18812</v>
      </c>
      <c r="H12" s="344" t="s">
        <v>413</v>
      </c>
    </row>
    <row r="13" spans="1:8" ht="39" customHeight="1">
      <c r="A13" s="346">
        <v>43356</v>
      </c>
      <c r="B13" s="345" t="s">
        <v>452</v>
      </c>
      <c r="C13" s="340">
        <v>1</v>
      </c>
      <c r="D13" s="340">
        <v>1</v>
      </c>
      <c r="E13" s="340">
        <v>18812</v>
      </c>
      <c r="F13" s="340">
        <f t="shared" ref="F13:F15" si="6">SUM(D13*E13)</f>
        <v>18812</v>
      </c>
      <c r="G13" s="340">
        <f t="shared" ref="G13:G15" si="7">SUM(F13)</f>
        <v>18812</v>
      </c>
      <c r="H13" s="344" t="s">
        <v>413</v>
      </c>
    </row>
    <row r="14" spans="1:8" ht="39" customHeight="1">
      <c r="A14" s="346">
        <v>43357</v>
      </c>
      <c r="B14" s="345" t="s">
        <v>452</v>
      </c>
      <c r="C14" s="340">
        <v>1</v>
      </c>
      <c r="D14" s="340">
        <v>1</v>
      </c>
      <c r="E14" s="340">
        <v>18812</v>
      </c>
      <c r="F14" s="340">
        <f t="shared" si="6"/>
        <v>18812</v>
      </c>
      <c r="G14" s="340">
        <f t="shared" si="7"/>
        <v>18812</v>
      </c>
      <c r="H14" s="344" t="s">
        <v>413</v>
      </c>
    </row>
    <row r="15" spans="1:8" ht="39" customHeight="1">
      <c r="A15" s="346">
        <v>43358</v>
      </c>
      <c r="B15" s="345" t="s">
        <v>452</v>
      </c>
      <c r="C15" s="340">
        <v>1</v>
      </c>
      <c r="D15" s="340">
        <v>1</v>
      </c>
      <c r="E15" s="340">
        <v>18812</v>
      </c>
      <c r="F15" s="340">
        <f t="shared" si="6"/>
        <v>18812</v>
      </c>
      <c r="G15" s="340">
        <f t="shared" si="7"/>
        <v>18812</v>
      </c>
      <c r="H15" s="344" t="s">
        <v>413</v>
      </c>
    </row>
    <row r="16" spans="1:8" ht="20.25">
      <c r="G16" s="391"/>
    </row>
  </sheetData>
  <mergeCells count="9">
    <mergeCell ref="G4:G5"/>
    <mergeCell ref="G6:G7"/>
    <mergeCell ref="G8:G9"/>
    <mergeCell ref="G10:G11"/>
    <mergeCell ref="A2:H2"/>
    <mergeCell ref="A4:A5"/>
    <mergeCell ref="A6:A7"/>
    <mergeCell ref="A8:A9"/>
    <mergeCell ref="A10:A11"/>
  </mergeCells>
  <phoneticPr fontId="2"/>
  <pageMargins left="0" right="0" top="0" bottom="0" header="0" footer="0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3"/>
  <sheetViews>
    <sheetView workbookViewId="0">
      <selection activeCell="A15" sqref="A15:I15"/>
    </sheetView>
  </sheetViews>
  <sheetFormatPr defaultRowHeight="13.5"/>
  <cols>
    <col min="1" max="1" width="12.73046875" customWidth="1"/>
    <col min="2" max="2" width="15.86328125" customWidth="1"/>
    <col min="3" max="3" width="9.1328125" style="317" bestFit="1" customWidth="1"/>
    <col min="4" max="4" width="11.265625" style="317" customWidth="1"/>
    <col min="5" max="5" width="12.3984375" style="318" customWidth="1"/>
    <col min="6" max="6" width="14.265625" style="318" customWidth="1"/>
    <col min="7" max="7" width="17.1328125" style="318" customWidth="1"/>
    <col min="8" max="8" width="85" customWidth="1"/>
    <col min="9" max="9" width="20.265625" customWidth="1"/>
  </cols>
  <sheetData>
    <row r="2" spans="1:9" ht="34.5" customHeight="1">
      <c r="A2" s="842" t="s">
        <v>472</v>
      </c>
      <c r="B2" s="843"/>
      <c r="C2" s="843"/>
      <c r="D2" s="843"/>
      <c r="E2" s="843"/>
      <c r="F2" s="843"/>
      <c r="G2" s="843"/>
      <c r="H2" s="843"/>
      <c r="I2" s="843"/>
    </row>
    <row r="3" spans="1:9" ht="28.5" customHeight="1">
      <c r="A3" s="325" t="s">
        <v>3</v>
      </c>
      <c r="B3" s="326" t="s">
        <v>2</v>
      </c>
      <c r="C3" s="326" t="s">
        <v>420</v>
      </c>
      <c r="D3" s="326" t="s">
        <v>17</v>
      </c>
      <c r="E3" s="332" t="s">
        <v>421</v>
      </c>
      <c r="F3" s="332" t="s">
        <v>422</v>
      </c>
      <c r="G3" s="332" t="s">
        <v>423</v>
      </c>
      <c r="H3" s="332" t="s">
        <v>424</v>
      </c>
      <c r="I3" s="328" t="s">
        <v>425</v>
      </c>
    </row>
    <row r="4" spans="1:9" ht="28.5" customHeight="1">
      <c r="A4" s="339">
        <v>43351</v>
      </c>
      <c r="B4" s="330" t="s">
        <v>426</v>
      </c>
      <c r="C4" s="326">
        <v>1</v>
      </c>
      <c r="D4" s="326">
        <v>1</v>
      </c>
      <c r="E4" s="359">
        <v>33600</v>
      </c>
      <c r="F4" s="359">
        <f>SUM(E4*D4)</f>
        <v>33600</v>
      </c>
      <c r="G4" s="332">
        <f>SUM(F4)</f>
        <v>33600</v>
      </c>
      <c r="H4" s="357" t="s">
        <v>473</v>
      </c>
      <c r="I4" s="866">
        <f>SUM(G4:G13)</f>
        <v>5101180</v>
      </c>
    </row>
    <row r="5" spans="1:9" ht="28.5" customHeight="1">
      <c r="A5" s="847">
        <v>43352</v>
      </c>
      <c r="B5" s="330" t="s">
        <v>426</v>
      </c>
      <c r="C5" s="325">
        <v>4</v>
      </c>
      <c r="D5" s="325">
        <v>4</v>
      </c>
      <c r="E5" s="331">
        <v>29232</v>
      </c>
      <c r="F5" s="331">
        <f t="shared" ref="F5:F7" si="0">SUM(D5*E5)</f>
        <v>116928</v>
      </c>
      <c r="G5" s="848">
        <f>SUM(F5:F7)</f>
        <v>1685976</v>
      </c>
      <c r="H5" s="357" t="s">
        <v>480</v>
      </c>
      <c r="I5" s="867"/>
    </row>
    <row r="6" spans="1:9" ht="28.5" customHeight="1">
      <c r="A6" s="847"/>
      <c r="B6" s="330" t="s">
        <v>427</v>
      </c>
      <c r="C6" s="325">
        <v>52</v>
      </c>
      <c r="D6" s="325">
        <f>SUM(C6*2)</f>
        <v>104</v>
      </c>
      <c r="E6" s="331">
        <v>14837</v>
      </c>
      <c r="F6" s="331">
        <f t="shared" ref="F6" si="1">SUM(D6*E6)</f>
        <v>1543048</v>
      </c>
      <c r="G6" s="848"/>
      <c r="H6" s="330"/>
      <c r="I6" s="867"/>
    </row>
    <row r="7" spans="1:9" ht="28.5" customHeight="1">
      <c r="A7" s="847"/>
      <c r="B7" s="358" t="s">
        <v>474</v>
      </c>
      <c r="C7" s="325">
        <v>1</v>
      </c>
      <c r="D7" s="325">
        <f>SUM(C7*2)</f>
        <v>2</v>
      </c>
      <c r="E7" s="331">
        <v>13000</v>
      </c>
      <c r="F7" s="331">
        <f t="shared" si="0"/>
        <v>26000</v>
      </c>
      <c r="G7" s="848"/>
      <c r="H7" s="330" t="s">
        <v>477</v>
      </c>
      <c r="I7" s="867"/>
    </row>
    <row r="8" spans="1:9" ht="28.5" customHeight="1">
      <c r="A8" s="856">
        <v>43353</v>
      </c>
      <c r="B8" s="330" t="s">
        <v>426</v>
      </c>
      <c r="C8" s="325">
        <v>3</v>
      </c>
      <c r="D8" s="325">
        <v>3</v>
      </c>
      <c r="E8" s="331">
        <v>29232</v>
      </c>
      <c r="F8" s="331">
        <f t="shared" ref="F8:F10" si="2">SUM(D8*E8)</f>
        <v>87696</v>
      </c>
      <c r="G8" s="848">
        <f>SUM(F8:F10)</f>
        <v>1705418</v>
      </c>
      <c r="H8" s="357" t="s">
        <v>478</v>
      </c>
      <c r="I8" s="867"/>
    </row>
    <row r="9" spans="1:9" ht="28.5" customHeight="1">
      <c r="A9" s="857"/>
      <c r="B9" s="330" t="s">
        <v>427</v>
      </c>
      <c r="C9" s="325">
        <v>53</v>
      </c>
      <c r="D9" s="325">
        <f>SUM(C9*2)</f>
        <v>106</v>
      </c>
      <c r="E9" s="331">
        <v>14837</v>
      </c>
      <c r="F9" s="331">
        <f t="shared" si="2"/>
        <v>1572722</v>
      </c>
      <c r="G9" s="848"/>
      <c r="H9" s="357"/>
      <c r="I9" s="867"/>
    </row>
    <row r="10" spans="1:9" ht="28.5" customHeight="1">
      <c r="A10" s="858"/>
      <c r="B10" s="358" t="s">
        <v>474</v>
      </c>
      <c r="C10" s="325">
        <v>1</v>
      </c>
      <c r="D10" s="325">
        <v>4</v>
      </c>
      <c r="E10" s="331">
        <v>11250</v>
      </c>
      <c r="F10" s="331">
        <f t="shared" si="2"/>
        <v>45000</v>
      </c>
      <c r="G10" s="848"/>
      <c r="H10" s="330" t="s">
        <v>476</v>
      </c>
      <c r="I10" s="867"/>
    </row>
    <row r="11" spans="1:9" ht="28.5" customHeight="1">
      <c r="A11" s="847">
        <v>43354</v>
      </c>
      <c r="B11" s="330" t="s">
        <v>426</v>
      </c>
      <c r="C11" s="325">
        <v>2</v>
      </c>
      <c r="D11" s="325">
        <v>2</v>
      </c>
      <c r="E11" s="331">
        <v>29232</v>
      </c>
      <c r="F11" s="331">
        <f t="shared" ref="F11:F13" si="3">SUM(D11*E11)</f>
        <v>58464</v>
      </c>
      <c r="G11" s="848">
        <f>SUM(F11:F13)</f>
        <v>1676186</v>
      </c>
      <c r="H11" s="357" t="s">
        <v>481</v>
      </c>
      <c r="I11" s="867"/>
    </row>
    <row r="12" spans="1:9" ht="28.5" customHeight="1">
      <c r="A12" s="847"/>
      <c r="B12" s="330" t="s">
        <v>427</v>
      </c>
      <c r="C12" s="325">
        <v>53</v>
      </c>
      <c r="D12" s="325">
        <f>SUM(C12*2)</f>
        <v>106</v>
      </c>
      <c r="E12" s="331">
        <v>14837</v>
      </c>
      <c r="F12" s="331">
        <f t="shared" si="3"/>
        <v>1572722</v>
      </c>
      <c r="G12" s="848"/>
      <c r="H12" s="357"/>
      <c r="I12" s="867"/>
    </row>
    <row r="13" spans="1:9" ht="28.5" customHeight="1">
      <c r="A13" s="847"/>
      <c r="B13" s="358" t="s">
        <v>474</v>
      </c>
      <c r="C13" s="325">
        <v>1</v>
      </c>
      <c r="D13" s="325">
        <v>4</v>
      </c>
      <c r="E13" s="331">
        <v>11250</v>
      </c>
      <c r="F13" s="331">
        <f t="shared" si="3"/>
        <v>45000</v>
      </c>
      <c r="G13" s="848"/>
      <c r="H13" s="330" t="s">
        <v>476</v>
      </c>
      <c r="I13" s="868"/>
    </row>
    <row r="14" spans="1:9" ht="28.5" customHeight="1"/>
    <row r="15" spans="1:9" ht="28.5" customHeight="1">
      <c r="A15" s="842" t="s">
        <v>475</v>
      </c>
      <c r="B15" s="843"/>
      <c r="C15" s="843"/>
      <c r="D15" s="843"/>
      <c r="E15" s="843"/>
      <c r="F15" s="843"/>
      <c r="G15" s="843"/>
      <c r="H15" s="843"/>
      <c r="I15" s="843"/>
    </row>
    <row r="16" spans="1:9" ht="28.5" customHeight="1">
      <c r="A16" s="325" t="s">
        <v>3</v>
      </c>
      <c r="B16" s="326" t="s">
        <v>2</v>
      </c>
      <c r="C16" s="326" t="s">
        <v>420</v>
      </c>
      <c r="D16" s="326" t="s">
        <v>17</v>
      </c>
      <c r="E16" s="332" t="s">
        <v>421</v>
      </c>
      <c r="F16" s="332" t="s">
        <v>422</v>
      </c>
      <c r="G16" s="332" t="s">
        <v>423</v>
      </c>
      <c r="H16" s="332" t="s">
        <v>424</v>
      </c>
      <c r="I16" s="328" t="s">
        <v>425</v>
      </c>
    </row>
    <row r="17" spans="1:9" ht="28.5" customHeight="1">
      <c r="A17" s="329">
        <v>43353</v>
      </c>
      <c r="B17" s="330" t="s">
        <v>427</v>
      </c>
      <c r="C17" s="325">
        <v>86</v>
      </c>
      <c r="D17" s="325">
        <f>SUM(C17*2)</f>
        <v>172</v>
      </c>
      <c r="E17" s="331">
        <v>14837</v>
      </c>
      <c r="F17" s="331">
        <f t="shared" ref="F17:F20" si="4">SUM(D17*E17)</f>
        <v>2551964</v>
      </c>
      <c r="G17" s="332">
        <f>SUM(F17)</f>
        <v>2551964</v>
      </c>
      <c r="H17" s="330"/>
      <c r="I17" s="855">
        <f>SUM(G17:G20)</f>
        <v>7711566</v>
      </c>
    </row>
    <row r="18" spans="1:9" ht="28.5" customHeight="1">
      <c r="A18" s="333">
        <v>43354</v>
      </c>
      <c r="B18" s="330" t="s">
        <v>427</v>
      </c>
      <c r="C18" s="325">
        <v>86</v>
      </c>
      <c r="D18" s="325">
        <f>SUM(C18*2)</f>
        <v>172</v>
      </c>
      <c r="E18" s="331">
        <v>14837</v>
      </c>
      <c r="F18" s="331">
        <f t="shared" si="4"/>
        <v>2551964</v>
      </c>
      <c r="G18" s="332">
        <f>SUM(F18)</f>
        <v>2551964</v>
      </c>
      <c r="H18" s="330"/>
      <c r="I18" s="848"/>
    </row>
    <row r="19" spans="1:9" ht="28.5" customHeight="1">
      <c r="A19" s="847">
        <v>43355</v>
      </c>
      <c r="B19" s="330" t="s">
        <v>427</v>
      </c>
      <c r="C19" s="325">
        <v>87</v>
      </c>
      <c r="D19" s="325">
        <f>SUM(C19*2)</f>
        <v>174</v>
      </c>
      <c r="E19" s="331">
        <v>14837</v>
      </c>
      <c r="F19" s="331">
        <f t="shared" si="4"/>
        <v>2581638</v>
      </c>
      <c r="G19" s="848">
        <f>SUM(F19:F20)</f>
        <v>2607638</v>
      </c>
      <c r="H19" s="360" t="s">
        <v>482</v>
      </c>
      <c r="I19" s="848"/>
    </row>
    <row r="20" spans="1:9" ht="28.5" customHeight="1">
      <c r="A20" s="847"/>
      <c r="B20" s="358" t="s">
        <v>474</v>
      </c>
      <c r="C20" s="325">
        <v>1</v>
      </c>
      <c r="D20" s="325">
        <f>SUM(C20*2)</f>
        <v>2</v>
      </c>
      <c r="E20" s="331">
        <v>13000</v>
      </c>
      <c r="F20" s="331">
        <f t="shared" si="4"/>
        <v>26000</v>
      </c>
      <c r="G20" s="848"/>
      <c r="H20" s="330" t="s">
        <v>477</v>
      </c>
      <c r="I20" s="848"/>
    </row>
    <row r="21" spans="1:9" ht="28.5" customHeight="1"/>
    <row r="23" spans="1:9" ht="25.15">
      <c r="A23" s="852" t="s">
        <v>406</v>
      </c>
      <c r="B23" s="852"/>
      <c r="C23" s="852"/>
      <c r="D23" s="852"/>
      <c r="E23" s="852"/>
      <c r="F23" s="852"/>
      <c r="G23" s="852"/>
      <c r="H23" s="852"/>
      <c r="I23" s="319">
        <f>SUM(I4+I17)</f>
        <v>12812746</v>
      </c>
    </row>
  </sheetData>
  <mergeCells count="13">
    <mergeCell ref="A23:H23"/>
    <mergeCell ref="I17:I20"/>
    <mergeCell ref="A19:A20"/>
    <mergeCell ref="G19:G20"/>
    <mergeCell ref="A15:I15"/>
    <mergeCell ref="A11:A13"/>
    <mergeCell ref="G11:G13"/>
    <mergeCell ref="I4:I13"/>
    <mergeCell ref="A2:I2"/>
    <mergeCell ref="A5:A7"/>
    <mergeCell ref="G5:G7"/>
    <mergeCell ref="A8:A10"/>
    <mergeCell ref="G8:G10"/>
  </mergeCells>
  <phoneticPr fontId="2"/>
  <pageMargins left="0" right="0" top="0" bottom="0" header="0" footer="0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7"/>
  <sheetViews>
    <sheetView tabSelected="1" view="pageBreakPreview" topLeftCell="A357" zoomScale="60" zoomScaleNormal="100" workbookViewId="0">
      <selection activeCell="L376" sqref="L376"/>
    </sheetView>
  </sheetViews>
  <sheetFormatPr defaultColWidth="9" defaultRowHeight="13.5"/>
  <cols>
    <col min="1" max="1" width="28" style="1" customWidth="1"/>
    <col min="2" max="2" width="20.265625" style="1" customWidth="1"/>
    <col min="3" max="3" width="17.59765625" style="1" customWidth="1"/>
    <col min="4" max="4" width="13.265625" style="1" customWidth="1"/>
    <col min="5" max="5" width="15.3984375" style="2" customWidth="1"/>
    <col min="6" max="6" width="13.46484375" style="2" customWidth="1"/>
    <col min="7" max="7" width="12.59765625" style="2" customWidth="1"/>
    <col min="8" max="8" width="9" style="2"/>
    <col min="9" max="9" width="9" style="1"/>
    <col min="10" max="10" width="9" style="2"/>
    <col min="11" max="11" width="13.86328125" style="2" customWidth="1"/>
    <col min="12" max="12" width="15.86328125" style="2" customWidth="1"/>
    <col min="13" max="13" width="9" style="2"/>
    <col min="14" max="14" width="22.73046875" style="2" customWidth="1"/>
    <col min="15" max="16384" width="9" style="2"/>
  </cols>
  <sheetData>
    <row r="1" spans="1:12" ht="50.25" customHeight="1" thickBot="1">
      <c r="A1" s="580" t="s">
        <v>20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</row>
    <row r="2" spans="1:12" ht="28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144" t="s">
        <v>19</v>
      </c>
      <c r="L2" s="143">
        <v>0.95</v>
      </c>
    </row>
    <row r="3" spans="1:12" ht="18.75" customHeight="1" thickBot="1">
      <c r="A3" s="3"/>
      <c r="B3" s="3"/>
      <c r="C3" s="3"/>
      <c r="D3" s="3"/>
      <c r="E3" s="4"/>
      <c r="F3" s="4"/>
      <c r="G3" s="4"/>
      <c r="H3" s="4"/>
      <c r="I3" s="3"/>
      <c r="J3" s="4"/>
      <c r="K3" s="4"/>
      <c r="L3" s="4"/>
    </row>
    <row r="4" spans="1:12" ht="18.75" customHeight="1" thickBot="1">
      <c r="A4" s="663" t="s">
        <v>503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5"/>
    </row>
    <row r="5" spans="1:12" ht="18.75" customHeight="1">
      <c r="A5" s="386" t="s">
        <v>3</v>
      </c>
      <c r="B5" s="81" t="s">
        <v>2</v>
      </c>
      <c r="C5" s="81" t="s">
        <v>9</v>
      </c>
      <c r="D5" s="81" t="s">
        <v>502</v>
      </c>
      <c r="E5" s="81" t="s">
        <v>5</v>
      </c>
      <c r="F5" s="96" t="s">
        <v>7</v>
      </c>
      <c r="G5" s="81" t="s">
        <v>18</v>
      </c>
      <c r="H5" s="97"/>
      <c r="I5" s="81" t="s">
        <v>17</v>
      </c>
      <c r="J5" s="98"/>
      <c r="K5" s="81" t="s">
        <v>8</v>
      </c>
      <c r="L5" s="62" t="s">
        <v>4</v>
      </c>
    </row>
    <row r="6" spans="1:12" ht="18.75" customHeight="1">
      <c r="A6" s="666">
        <v>43349</v>
      </c>
      <c r="B6" s="441" t="s">
        <v>506</v>
      </c>
      <c r="C6" s="441" t="s">
        <v>10</v>
      </c>
      <c r="D6" s="372">
        <v>5</v>
      </c>
      <c r="E6" s="442">
        <v>23960</v>
      </c>
      <c r="F6" s="440">
        <f t="shared" ref="F6" si="0">E6</f>
        <v>23960</v>
      </c>
      <c r="G6" s="442">
        <v>22762</v>
      </c>
      <c r="H6" s="441" t="s">
        <v>1</v>
      </c>
      <c r="I6" s="442">
        <v>5</v>
      </c>
      <c r="J6" s="442" t="s">
        <v>0</v>
      </c>
      <c r="K6" s="14">
        <f>G6*I6</f>
        <v>113810</v>
      </c>
      <c r="L6" s="611">
        <f>SUM(K6:K7)</f>
        <v>139958</v>
      </c>
    </row>
    <row r="7" spans="1:12" ht="18.75" customHeight="1">
      <c r="A7" s="667"/>
      <c r="B7" s="441" t="s">
        <v>504</v>
      </c>
      <c r="C7" s="441" t="s">
        <v>10</v>
      </c>
      <c r="D7" s="372">
        <v>1</v>
      </c>
      <c r="E7" s="442">
        <v>27524</v>
      </c>
      <c r="F7" s="440">
        <f t="shared" ref="F7" si="1">E7/2</f>
        <v>13762</v>
      </c>
      <c r="G7" s="442">
        <v>13074</v>
      </c>
      <c r="H7" s="441" t="s">
        <v>1</v>
      </c>
      <c r="I7" s="442">
        <f>SUM(D7*2)</f>
        <v>2</v>
      </c>
      <c r="J7" s="442" t="s">
        <v>0</v>
      </c>
      <c r="K7" s="14">
        <f t="shared" ref="K7:K25" si="2">G7*I7</f>
        <v>26148</v>
      </c>
      <c r="L7" s="631"/>
    </row>
    <row r="8" spans="1:12" ht="18.75" customHeight="1">
      <c r="A8" s="666">
        <v>43350</v>
      </c>
      <c r="B8" s="441" t="s">
        <v>506</v>
      </c>
      <c r="C8" s="441" t="s">
        <v>10</v>
      </c>
      <c r="D8" s="372">
        <v>5</v>
      </c>
      <c r="E8" s="442">
        <v>23960</v>
      </c>
      <c r="F8" s="440">
        <f t="shared" ref="F8" si="3">E8</f>
        <v>23960</v>
      </c>
      <c r="G8" s="442">
        <v>22762</v>
      </c>
      <c r="H8" s="441" t="s">
        <v>1</v>
      </c>
      <c r="I8" s="442">
        <f>SUM(D8*1)</f>
        <v>5</v>
      </c>
      <c r="J8" s="442" t="s">
        <v>0</v>
      </c>
      <c r="K8" s="14">
        <f t="shared" si="2"/>
        <v>113810</v>
      </c>
      <c r="L8" s="603">
        <f>SUM(K8:K9)</f>
        <v>139958</v>
      </c>
    </row>
    <row r="9" spans="1:12" ht="18.75" customHeight="1">
      <c r="A9" s="667"/>
      <c r="B9" s="441" t="s">
        <v>504</v>
      </c>
      <c r="C9" s="441" t="s">
        <v>10</v>
      </c>
      <c r="D9" s="372">
        <v>1</v>
      </c>
      <c r="E9" s="442">
        <v>27524</v>
      </c>
      <c r="F9" s="440">
        <f t="shared" ref="F9" si="4">E9/2</f>
        <v>13762</v>
      </c>
      <c r="G9" s="442">
        <v>13074</v>
      </c>
      <c r="H9" s="441" t="s">
        <v>1</v>
      </c>
      <c r="I9" s="442">
        <f>SUM(D9*2)</f>
        <v>2</v>
      </c>
      <c r="J9" s="442" t="s">
        <v>0</v>
      </c>
      <c r="K9" s="14">
        <f t="shared" si="2"/>
        <v>26148</v>
      </c>
      <c r="L9" s="603"/>
    </row>
    <row r="10" spans="1:12" ht="18.75" customHeight="1">
      <c r="A10" s="666">
        <v>43351</v>
      </c>
      <c r="B10" s="441" t="s">
        <v>506</v>
      </c>
      <c r="C10" s="441" t="s">
        <v>10</v>
      </c>
      <c r="D10" s="556">
        <v>19</v>
      </c>
      <c r="E10" s="442">
        <v>37760</v>
      </c>
      <c r="F10" s="440">
        <f>E10</f>
        <v>37760</v>
      </c>
      <c r="G10" s="442">
        <v>37760</v>
      </c>
      <c r="H10" s="441" t="s">
        <v>1</v>
      </c>
      <c r="I10" s="442">
        <f>SUM(D10*1)</f>
        <v>19</v>
      </c>
      <c r="J10" s="442" t="s">
        <v>0</v>
      </c>
      <c r="K10" s="14">
        <f t="shared" si="2"/>
        <v>717440</v>
      </c>
      <c r="L10" s="603">
        <f>SUM(K10:K12)</f>
        <v>7864360</v>
      </c>
    </row>
    <row r="11" spans="1:12" ht="18.75" customHeight="1">
      <c r="A11" s="668"/>
      <c r="B11" s="441" t="s">
        <v>504</v>
      </c>
      <c r="C11" s="441" t="s">
        <v>10</v>
      </c>
      <c r="D11" s="556">
        <v>183</v>
      </c>
      <c r="E11" s="442">
        <v>38840</v>
      </c>
      <c r="F11" s="440">
        <f t="shared" ref="F11:F20" si="5">E11/2</f>
        <v>19420</v>
      </c>
      <c r="G11" s="442">
        <v>19420</v>
      </c>
      <c r="H11" s="441" t="s">
        <v>1</v>
      </c>
      <c r="I11" s="442">
        <f>SUM(D11*2)</f>
        <v>366</v>
      </c>
      <c r="J11" s="442" t="s">
        <v>0</v>
      </c>
      <c r="K11" s="14">
        <f t="shared" si="2"/>
        <v>7107720</v>
      </c>
      <c r="L11" s="603"/>
    </row>
    <row r="12" spans="1:12" ht="18.75" customHeight="1">
      <c r="A12" s="667"/>
      <c r="B12" s="441" t="s">
        <v>505</v>
      </c>
      <c r="C12" s="441" t="s">
        <v>10</v>
      </c>
      <c r="D12" s="372">
        <v>1</v>
      </c>
      <c r="E12" s="442">
        <v>39200</v>
      </c>
      <c r="F12" s="440">
        <f>SUM(E12/4)</f>
        <v>9800</v>
      </c>
      <c r="G12" s="502">
        <f>SUM(F12)</f>
        <v>9800</v>
      </c>
      <c r="H12" s="441" t="s">
        <v>1</v>
      </c>
      <c r="I12" s="442">
        <v>4</v>
      </c>
      <c r="J12" s="442" t="s">
        <v>0</v>
      </c>
      <c r="K12" s="14">
        <f t="shared" si="2"/>
        <v>39200</v>
      </c>
      <c r="L12" s="603"/>
    </row>
    <row r="13" spans="1:12" ht="18.75" customHeight="1">
      <c r="A13" s="666">
        <v>43352</v>
      </c>
      <c r="B13" s="441" t="s">
        <v>506</v>
      </c>
      <c r="C13" s="441" t="s">
        <v>10</v>
      </c>
      <c r="D13" s="372">
        <v>16</v>
      </c>
      <c r="E13" s="442">
        <v>23960</v>
      </c>
      <c r="F13" s="440">
        <f t="shared" ref="F13" si="6">E13</f>
        <v>23960</v>
      </c>
      <c r="G13" s="502">
        <v>22762</v>
      </c>
      <c r="H13" s="441" t="s">
        <v>1</v>
      </c>
      <c r="I13" s="442">
        <f>SUM(D13*1)</f>
        <v>16</v>
      </c>
      <c r="J13" s="442" t="s">
        <v>0</v>
      </c>
      <c r="K13" s="14">
        <f t="shared" si="2"/>
        <v>364192</v>
      </c>
      <c r="L13" s="603">
        <f>SUM(K13:K15)</f>
        <v>5266920</v>
      </c>
    </row>
    <row r="14" spans="1:12" ht="18.75" customHeight="1">
      <c r="A14" s="668"/>
      <c r="B14" s="441" t="s">
        <v>504</v>
      </c>
      <c r="C14" s="441" t="s">
        <v>10</v>
      </c>
      <c r="D14" s="556">
        <v>186</v>
      </c>
      <c r="E14" s="442">
        <v>27524</v>
      </c>
      <c r="F14" s="440">
        <f t="shared" ref="F14" si="7">E14/2</f>
        <v>13762</v>
      </c>
      <c r="G14" s="502">
        <v>13074</v>
      </c>
      <c r="H14" s="441" t="s">
        <v>1</v>
      </c>
      <c r="I14" s="442">
        <f>SUM(D14*2)</f>
        <v>372</v>
      </c>
      <c r="J14" s="442" t="s">
        <v>0</v>
      </c>
      <c r="K14" s="375">
        <f>G14*I14</f>
        <v>4863528</v>
      </c>
      <c r="L14" s="603"/>
    </row>
    <row r="15" spans="1:12" ht="18.75" customHeight="1">
      <c r="A15" s="667"/>
      <c r="B15" s="441" t="s">
        <v>505</v>
      </c>
      <c r="C15" s="441" t="s">
        <v>10</v>
      </c>
      <c r="D15" s="372">
        <v>1</v>
      </c>
      <c r="E15" s="442">
        <v>39200</v>
      </c>
      <c r="F15" s="440">
        <f>SUM(E15/4)</f>
        <v>9800</v>
      </c>
      <c r="G15" s="502">
        <f>SUM(F15)</f>
        <v>9800</v>
      </c>
      <c r="H15" s="441" t="s">
        <v>1</v>
      </c>
      <c r="I15" s="442">
        <v>4</v>
      </c>
      <c r="J15" s="442" t="s">
        <v>0</v>
      </c>
      <c r="K15" s="14">
        <f t="shared" si="2"/>
        <v>39200</v>
      </c>
      <c r="L15" s="603"/>
    </row>
    <row r="16" spans="1:12" ht="18.75" customHeight="1">
      <c r="A16" s="666">
        <v>43353</v>
      </c>
      <c r="B16" s="441" t="s">
        <v>506</v>
      </c>
      <c r="C16" s="441" t="s">
        <v>507</v>
      </c>
      <c r="D16" s="372">
        <v>15</v>
      </c>
      <c r="E16" s="442">
        <v>23960</v>
      </c>
      <c r="F16" s="440">
        <f t="shared" ref="F16:F17" si="8">E16</f>
        <v>23960</v>
      </c>
      <c r="G16" s="502">
        <v>22762</v>
      </c>
      <c r="H16" s="441" t="s">
        <v>1</v>
      </c>
      <c r="I16" s="442">
        <f>SUM(D16*1)</f>
        <v>15</v>
      </c>
      <c r="J16" s="442" t="s">
        <v>0</v>
      </c>
      <c r="K16" s="14">
        <f t="shared" si="2"/>
        <v>341430</v>
      </c>
      <c r="L16" s="603">
        <f>SUM(K16:K22)</f>
        <v>5116713</v>
      </c>
    </row>
    <row r="17" spans="1:12" ht="18.75" customHeight="1">
      <c r="A17" s="668"/>
      <c r="B17" s="441" t="s">
        <v>506</v>
      </c>
      <c r="C17" s="441" t="s">
        <v>508</v>
      </c>
      <c r="D17" s="372">
        <v>1</v>
      </c>
      <c r="E17" s="442">
        <v>22880</v>
      </c>
      <c r="F17" s="440">
        <f t="shared" si="8"/>
        <v>22880</v>
      </c>
      <c r="G17" s="502">
        <f>SUM(F17*L2)</f>
        <v>21736</v>
      </c>
      <c r="H17" s="441" t="s">
        <v>1</v>
      </c>
      <c r="I17" s="442">
        <f>SUM(D17*1)</f>
        <v>1</v>
      </c>
      <c r="J17" s="442" t="s">
        <v>0</v>
      </c>
      <c r="K17" s="14">
        <f t="shared" si="2"/>
        <v>21736</v>
      </c>
      <c r="L17" s="603"/>
    </row>
    <row r="18" spans="1:12" ht="18.75" customHeight="1">
      <c r="A18" s="668"/>
      <c r="B18" s="441" t="s">
        <v>504</v>
      </c>
      <c r="C18" s="441" t="s">
        <v>10</v>
      </c>
      <c r="D18" s="556">
        <v>116</v>
      </c>
      <c r="E18" s="442">
        <v>27524</v>
      </c>
      <c r="F18" s="440">
        <f t="shared" ref="F18" si="9">E18/2</f>
        <v>13762</v>
      </c>
      <c r="G18" s="442">
        <v>13074</v>
      </c>
      <c r="H18" s="441" t="s">
        <v>1</v>
      </c>
      <c r="I18" s="442">
        <f>SUM(D18*2)</f>
        <v>232</v>
      </c>
      <c r="J18" s="442" t="s">
        <v>0</v>
      </c>
      <c r="K18" s="14">
        <f t="shared" si="2"/>
        <v>3033168</v>
      </c>
      <c r="L18" s="603"/>
    </row>
    <row r="19" spans="1:12" ht="18.75" customHeight="1">
      <c r="A19" s="668"/>
      <c r="B19" s="441" t="s">
        <v>504</v>
      </c>
      <c r="C19" s="441" t="s">
        <v>508</v>
      </c>
      <c r="D19" s="372">
        <v>67</v>
      </c>
      <c r="E19" s="442">
        <v>25364</v>
      </c>
      <c r="F19" s="440">
        <f t="shared" si="5"/>
        <v>12682</v>
      </c>
      <c r="G19" s="442">
        <v>12048</v>
      </c>
      <c r="H19" s="441" t="s">
        <v>1</v>
      </c>
      <c r="I19" s="442">
        <f>SUM(D19*2)</f>
        <v>134</v>
      </c>
      <c r="J19" s="442" t="s">
        <v>0</v>
      </c>
      <c r="K19" s="14">
        <f t="shared" si="2"/>
        <v>1614432</v>
      </c>
      <c r="L19" s="603"/>
    </row>
    <row r="20" spans="1:12" ht="18.75" customHeight="1">
      <c r="A20" s="668"/>
      <c r="B20" s="442" t="s">
        <v>509</v>
      </c>
      <c r="C20" s="442" t="s">
        <v>10</v>
      </c>
      <c r="D20" s="372">
        <v>3</v>
      </c>
      <c r="E20" s="442">
        <v>23960</v>
      </c>
      <c r="F20" s="440">
        <f t="shared" si="5"/>
        <v>11980</v>
      </c>
      <c r="G20" s="442">
        <v>11381</v>
      </c>
      <c r="H20" s="441" t="s">
        <v>1</v>
      </c>
      <c r="I20" s="442">
        <f>SUM(D20*1)</f>
        <v>3</v>
      </c>
      <c r="J20" s="442" t="s">
        <v>0</v>
      </c>
      <c r="K20" s="14">
        <f t="shared" si="2"/>
        <v>34143</v>
      </c>
      <c r="L20" s="603"/>
    </row>
    <row r="21" spans="1:12" ht="18.75" customHeight="1">
      <c r="A21" s="668"/>
      <c r="B21" s="442" t="s">
        <v>510</v>
      </c>
      <c r="C21" s="442" t="s">
        <v>508</v>
      </c>
      <c r="D21" s="372">
        <v>3</v>
      </c>
      <c r="E21" s="442">
        <v>22880</v>
      </c>
      <c r="F21" s="440">
        <f t="shared" ref="F21" si="10">E21/2</f>
        <v>11440</v>
      </c>
      <c r="G21" s="442">
        <v>10868</v>
      </c>
      <c r="H21" s="441" t="s">
        <v>1</v>
      </c>
      <c r="I21" s="442">
        <f>SUM(D21*1)</f>
        <v>3</v>
      </c>
      <c r="J21" s="442" t="s">
        <v>0</v>
      </c>
      <c r="K21" s="14">
        <f t="shared" si="2"/>
        <v>32604</v>
      </c>
      <c r="L21" s="603"/>
    </row>
    <row r="22" spans="1:12" ht="18.75" customHeight="1">
      <c r="A22" s="667"/>
      <c r="B22" s="441" t="s">
        <v>505</v>
      </c>
      <c r="C22" s="441" t="s">
        <v>10</v>
      </c>
      <c r="D22" s="372">
        <v>1</v>
      </c>
      <c r="E22" s="442">
        <v>39200</v>
      </c>
      <c r="F22" s="440">
        <f>SUM(E22/4)</f>
        <v>9800</v>
      </c>
      <c r="G22" s="502">
        <f>SUM(F22)</f>
        <v>9800</v>
      </c>
      <c r="H22" s="441" t="s">
        <v>1</v>
      </c>
      <c r="I22" s="442">
        <v>4</v>
      </c>
      <c r="J22" s="442" t="s">
        <v>0</v>
      </c>
      <c r="K22" s="14">
        <f t="shared" si="2"/>
        <v>39200</v>
      </c>
      <c r="L22" s="603"/>
    </row>
    <row r="23" spans="1:12" ht="18.75" customHeight="1">
      <c r="A23" s="666">
        <v>43354</v>
      </c>
      <c r="B23" s="380" t="s">
        <v>506</v>
      </c>
      <c r="C23" s="380" t="s">
        <v>10</v>
      </c>
      <c r="D23" s="381">
        <v>4</v>
      </c>
      <c r="E23" s="448">
        <v>23960</v>
      </c>
      <c r="F23" s="382">
        <f t="shared" ref="F23" si="11">E23</f>
        <v>23960</v>
      </c>
      <c r="G23" s="453">
        <v>22762</v>
      </c>
      <c r="H23" s="380" t="s">
        <v>1</v>
      </c>
      <c r="I23" s="448">
        <f>SUM(D23*1)</f>
        <v>4</v>
      </c>
      <c r="J23" s="448" t="s">
        <v>0</v>
      </c>
      <c r="K23" s="383">
        <f t="shared" si="2"/>
        <v>91048</v>
      </c>
      <c r="L23" s="603">
        <f>SUM(K23:K25)</f>
        <v>156396</v>
      </c>
    </row>
    <row r="24" spans="1:12" ht="18.75" customHeight="1">
      <c r="A24" s="668"/>
      <c r="B24" s="380" t="s">
        <v>21</v>
      </c>
      <c r="C24" s="380" t="s">
        <v>10</v>
      </c>
      <c r="D24" s="384">
        <v>1</v>
      </c>
      <c r="E24" s="448">
        <v>27524</v>
      </c>
      <c r="F24" s="382">
        <f t="shared" ref="F24" si="12">E24/2</f>
        <v>13762</v>
      </c>
      <c r="G24" s="453">
        <v>13074</v>
      </c>
      <c r="H24" s="380" t="s">
        <v>1</v>
      </c>
      <c r="I24" s="448">
        <f>SUM(D24*2)</f>
        <v>2</v>
      </c>
      <c r="J24" s="448" t="s">
        <v>0</v>
      </c>
      <c r="K24" s="383">
        <f t="shared" si="2"/>
        <v>26148</v>
      </c>
      <c r="L24" s="603"/>
    </row>
    <row r="25" spans="1:12" ht="18.75" customHeight="1">
      <c r="A25" s="667"/>
      <c r="B25" s="380" t="s">
        <v>505</v>
      </c>
      <c r="C25" s="380" t="s">
        <v>10</v>
      </c>
      <c r="D25" s="381">
        <v>1</v>
      </c>
      <c r="E25" s="442">
        <v>39200</v>
      </c>
      <c r="F25" s="440">
        <f>SUM(E25/4)</f>
        <v>9800</v>
      </c>
      <c r="G25" s="502">
        <f>SUM(F25)</f>
        <v>9800</v>
      </c>
      <c r="H25" s="441" t="s">
        <v>1</v>
      </c>
      <c r="I25" s="442">
        <v>4</v>
      </c>
      <c r="J25" s="448" t="s">
        <v>0</v>
      </c>
      <c r="K25" s="383">
        <f t="shared" si="2"/>
        <v>39200</v>
      </c>
      <c r="L25" s="603"/>
    </row>
    <row r="26" spans="1:12" ht="18.75" customHeight="1">
      <c r="A26" s="677">
        <v>43355</v>
      </c>
      <c r="B26" s="380" t="s">
        <v>506</v>
      </c>
      <c r="C26" s="380" t="s">
        <v>10</v>
      </c>
      <c r="D26" s="381">
        <v>3</v>
      </c>
      <c r="E26" s="448">
        <v>23960</v>
      </c>
      <c r="F26" s="382">
        <f t="shared" ref="F26" si="13">E26</f>
        <v>23960</v>
      </c>
      <c r="G26" s="453">
        <v>22762</v>
      </c>
      <c r="H26" s="380" t="s">
        <v>1</v>
      </c>
      <c r="I26" s="448">
        <f>SUM(D26*1)</f>
        <v>3</v>
      </c>
      <c r="J26" s="448" t="s">
        <v>0</v>
      </c>
      <c r="K26" s="383">
        <f t="shared" ref="K26:K27" si="14">G26*I26</f>
        <v>68286</v>
      </c>
      <c r="L26" s="611">
        <f>SUM(K26:K27)</f>
        <v>107486</v>
      </c>
    </row>
    <row r="27" spans="1:12" ht="18.75" customHeight="1">
      <c r="A27" s="677"/>
      <c r="B27" s="380" t="s">
        <v>505</v>
      </c>
      <c r="C27" s="380" t="s">
        <v>10</v>
      </c>
      <c r="D27" s="381">
        <v>1</v>
      </c>
      <c r="E27" s="442">
        <v>39200</v>
      </c>
      <c r="F27" s="440">
        <f>SUM(E27/4)</f>
        <v>9800</v>
      </c>
      <c r="G27" s="502">
        <f>SUM(F27)</f>
        <v>9800</v>
      </c>
      <c r="H27" s="441" t="s">
        <v>1</v>
      </c>
      <c r="I27" s="442">
        <v>4</v>
      </c>
      <c r="J27" s="448" t="s">
        <v>0</v>
      </c>
      <c r="K27" s="383">
        <f t="shared" si="14"/>
        <v>39200</v>
      </c>
      <c r="L27" s="631"/>
    </row>
    <row r="28" spans="1:12" ht="18.75" customHeight="1">
      <c r="A28" s="508">
        <v>43350</v>
      </c>
      <c r="B28" s="684" t="s">
        <v>511</v>
      </c>
      <c r="C28" s="685"/>
      <c r="D28" s="685"/>
      <c r="E28" s="685"/>
      <c r="F28" s="686"/>
      <c r="G28" s="448">
        <v>380</v>
      </c>
      <c r="H28" s="448" t="s">
        <v>1</v>
      </c>
      <c r="I28" s="448">
        <v>1</v>
      </c>
      <c r="J28" s="448" t="s">
        <v>0</v>
      </c>
      <c r="K28" s="385">
        <f t="shared" ref="K28:K34" si="15">SUM(G28*I28)</f>
        <v>380</v>
      </c>
      <c r="L28" s="603">
        <f>SUM(K28:K34)</f>
        <v>61566</v>
      </c>
    </row>
    <row r="29" spans="1:12" ht="18.75" customHeight="1">
      <c r="A29" s="508">
        <v>43351</v>
      </c>
      <c r="B29" s="687" t="s">
        <v>511</v>
      </c>
      <c r="C29" s="688"/>
      <c r="D29" s="688"/>
      <c r="E29" s="688"/>
      <c r="F29" s="689"/>
      <c r="G29" s="442">
        <v>380</v>
      </c>
      <c r="H29" s="442" t="s">
        <v>1</v>
      </c>
      <c r="I29" s="442">
        <v>1</v>
      </c>
      <c r="J29" s="442" t="s">
        <v>0</v>
      </c>
      <c r="K29" s="20">
        <f t="shared" si="15"/>
        <v>380</v>
      </c>
      <c r="L29" s="603"/>
    </row>
    <row r="30" spans="1:12" ht="18.75" customHeight="1">
      <c r="A30" s="677">
        <v>43352</v>
      </c>
      <c r="B30" s="687" t="s">
        <v>512</v>
      </c>
      <c r="C30" s="688"/>
      <c r="D30" s="688"/>
      <c r="E30" s="688"/>
      <c r="F30" s="689"/>
      <c r="G30" s="442">
        <v>380</v>
      </c>
      <c r="H30" s="442" t="s">
        <v>1</v>
      </c>
      <c r="I30" s="442">
        <v>1</v>
      </c>
      <c r="J30" s="442" t="s">
        <v>0</v>
      </c>
      <c r="K30" s="20">
        <f t="shared" si="15"/>
        <v>380</v>
      </c>
      <c r="L30" s="603"/>
    </row>
    <row r="31" spans="1:12" ht="18.75" customHeight="1">
      <c r="A31" s="677"/>
      <c r="B31" s="687" t="s">
        <v>513</v>
      </c>
      <c r="C31" s="688"/>
      <c r="D31" s="688"/>
      <c r="E31" s="688"/>
      <c r="F31" s="689"/>
      <c r="G31" s="442">
        <v>1140</v>
      </c>
      <c r="H31" s="442" t="s">
        <v>1</v>
      </c>
      <c r="I31" s="442">
        <v>1</v>
      </c>
      <c r="J31" s="442" t="s">
        <v>0</v>
      </c>
      <c r="K31" s="20">
        <f t="shared" si="15"/>
        <v>1140</v>
      </c>
      <c r="L31" s="603"/>
    </row>
    <row r="32" spans="1:12" ht="18.75" customHeight="1">
      <c r="A32" s="508">
        <v>43353</v>
      </c>
      <c r="B32" s="687" t="s">
        <v>511</v>
      </c>
      <c r="C32" s="688"/>
      <c r="D32" s="688"/>
      <c r="E32" s="688"/>
      <c r="F32" s="689"/>
      <c r="G32" s="442">
        <v>780</v>
      </c>
      <c r="H32" s="442" t="s">
        <v>1</v>
      </c>
      <c r="I32" s="442">
        <v>1</v>
      </c>
      <c r="J32" s="442" t="s">
        <v>0</v>
      </c>
      <c r="K32" s="20">
        <f t="shared" si="15"/>
        <v>780</v>
      </c>
      <c r="L32" s="603"/>
    </row>
    <row r="33" spans="1:12" ht="18.75" customHeight="1">
      <c r="A33" s="508">
        <v>43354</v>
      </c>
      <c r="B33" s="687" t="s">
        <v>514</v>
      </c>
      <c r="C33" s="688"/>
      <c r="D33" s="688"/>
      <c r="E33" s="688"/>
      <c r="F33" s="689"/>
      <c r="G33" s="442">
        <v>44506</v>
      </c>
      <c r="H33" s="442" t="s">
        <v>1</v>
      </c>
      <c r="I33" s="442">
        <v>1</v>
      </c>
      <c r="J33" s="442" t="s">
        <v>0</v>
      </c>
      <c r="K33" s="20">
        <f t="shared" si="15"/>
        <v>44506</v>
      </c>
      <c r="L33" s="603"/>
    </row>
    <row r="34" spans="1:12" ht="18.75" customHeight="1">
      <c r="A34" s="508">
        <v>43356</v>
      </c>
      <c r="B34" s="687" t="s">
        <v>515</v>
      </c>
      <c r="C34" s="688"/>
      <c r="D34" s="688"/>
      <c r="E34" s="688"/>
      <c r="F34" s="689"/>
      <c r="G34" s="442">
        <v>2000</v>
      </c>
      <c r="H34" s="442" t="s">
        <v>1</v>
      </c>
      <c r="I34" s="442">
        <v>7</v>
      </c>
      <c r="J34" s="442" t="s">
        <v>0</v>
      </c>
      <c r="K34" s="20">
        <f t="shared" si="15"/>
        <v>14000</v>
      </c>
      <c r="L34" s="603"/>
    </row>
    <row r="35" spans="1:12" ht="18.75" customHeight="1" thickBot="1">
      <c r="A35" s="538" t="s">
        <v>487</v>
      </c>
      <c r="B35" s="673">
        <f>SUM(L6:L34)</f>
        <v>18853357</v>
      </c>
      <c r="C35" s="674"/>
      <c r="D35" s="674"/>
      <c r="E35" s="674"/>
      <c r="F35" s="674"/>
      <c r="G35" s="674"/>
      <c r="H35" s="674"/>
      <c r="I35" s="674"/>
      <c r="J35" s="674"/>
      <c r="K35" s="674"/>
      <c r="L35" s="675"/>
    </row>
    <row r="36" spans="1:12" ht="18.75" customHeight="1" thickBot="1">
      <c r="A36" s="690" t="s">
        <v>516</v>
      </c>
      <c r="B36" s="664"/>
      <c r="C36" s="664"/>
      <c r="D36" s="664"/>
      <c r="E36" s="664"/>
      <c r="F36" s="664"/>
      <c r="G36" s="664"/>
      <c r="H36" s="664"/>
      <c r="I36" s="664"/>
      <c r="J36" s="664"/>
      <c r="K36" s="664"/>
      <c r="L36" s="665"/>
    </row>
    <row r="37" spans="1:12" ht="18.75" customHeight="1">
      <c r="A37" s="386" t="s">
        <v>3</v>
      </c>
      <c r="B37" s="81" t="s">
        <v>2</v>
      </c>
      <c r="C37" s="81" t="s">
        <v>9</v>
      </c>
      <c r="D37" s="376" t="s">
        <v>517</v>
      </c>
      <c r="E37" s="81" t="s">
        <v>5</v>
      </c>
      <c r="F37" s="96" t="s">
        <v>5</v>
      </c>
      <c r="G37" s="81" t="s">
        <v>18</v>
      </c>
      <c r="H37" s="97"/>
      <c r="I37" s="81" t="s">
        <v>17</v>
      </c>
      <c r="J37" s="98"/>
      <c r="K37" s="81" t="s">
        <v>8</v>
      </c>
      <c r="L37" s="62" t="s">
        <v>4</v>
      </c>
    </row>
    <row r="38" spans="1:12" s="379" customFormat="1" ht="18.75" customHeight="1">
      <c r="A38" s="666">
        <v>43351</v>
      </c>
      <c r="B38" s="441" t="s">
        <v>506</v>
      </c>
      <c r="C38" s="441" t="s">
        <v>10</v>
      </c>
      <c r="D38" s="377">
        <v>1</v>
      </c>
      <c r="E38" s="442">
        <v>37760</v>
      </c>
      <c r="F38" s="440">
        <f>E38</f>
        <v>37760</v>
      </c>
      <c r="G38" s="442">
        <v>37760</v>
      </c>
      <c r="H38" s="441" t="s">
        <v>1</v>
      </c>
      <c r="I38" s="442">
        <f>SUM(D38*1)</f>
        <v>1</v>
      </c>
      <c r="J38" s="442" t="s">
        <v>0</v>
      </c>
      <c r="K38" s="378">
        <f t="shared" ref="K38:K47" si="16">SUM(G38*I38)</f>
        <v>37760</v>
      </c>
      <c r="L38" s="679">
        <f>SUM(K38:K41)</f>
        <v>1240720</v>
      </c>
    </row>
    <row r="39" spans="1:12" s="379" customFormat="1" ht="18.75" customHeight="1">
      <c r="A39" s="668"/>
      <c r="B39" s="441" t="s">
        <v>21</v>
      </c>
      <c r="C39" s="441" t="s">
        <v>10</v>
      </c>
      <c r="D39" s="377">
        <v>29</v>
      </c>
      <c r="E39" s="442">
        <v>38840</v>
      </c>
      <c r="F39" s="440">
        <f t="shared" ref="F39" si="17">E39/2</f>
        <v>19420</v>
      </c>
      <c r="G39" s="442">
        <v>19420</v>
      </c>
      <c r="H39" s="441" t="s">
        <v>1</v>
      </c>
      <c r="I39" s="442">
        <f>SUM(D39*2)</f>
        <v>58</v>
      </c>
      <c r="J39" s="442" t="s">
        <v>0</v>
      </c>
      <c r="K39" s="378">
        <f t="shared" si="16"/>
        <v>1126360</v>
      </c>
      <c r="L39" s="679"/>
    </row>
    <row r="40" spans="1:12" s="379" customFormat="1" ht="18.75" customHeight="1">
      <c r="A40" s="668"/>
      <c r="B40" s="457" t="s">
        <v>520</v>
      </c>
      <c r="C40" s="441" t="s">
        <v>10</v>
      </c>
      <c r="D40" s="377">
        <v>1</v>
      </c>
      <c r="E40" s="442">
        <v>37760</v>
      </c>
      <c r="F40" s="440">
        <f>E40</f>
        <v>37760</v>
      </c>
      <c r="G40" s="442">
        <v>37760</v>
      </c>
      <c r="H40" s="441" t="s">
        <v>1</v>
      </c>
      <c r="I40" s="442">
        <f>SUM(D40*1)</f>
        <v>1</v>
      </c>
      <c r="J40" s="442" t="s">
        <v>0</v>
      </c>
      <c r="K40" s="378">
        <f t="shared" si="16"/>
        <v>37760</v>
      </c>
      <c r="L40" s="679"/>
    </row>
    <row r="41" spans="1:12" s="379" customFormat="1" ht="18.75" customHeight="1">
      <c r="A41" s="667"/>
      <c r="B41" s="457" t="s">
        <v>542</v>
      </c>
      <c r="C41" s="441" t="s">
        <v>10</v>
      </c>
      <c r="D41" s="377">
        <v>1</v>
      </c>
      <c r="E41" s="442">
        <v>38840</v>
      </c>
      <c r="F41" s="440">
        <f t="shared" ref="F41" si="18">E41/2</f>
        <v>19420</v>
      </c>
      <c r="G41" s="442">
        <v>19420</v>
      </c>
      <c r="H41" s="441" t="s">
        <v>1</v>
      </c>
      <c r="I41" s="442">
        <f>SUM(D41*2)</f>
        <v>2</v>
      </c>
      <c r="J41" s="442" t="s">
        <v>0</v>
      </c>
      <c r="K41" s="378">
        <f t="shared" si="16"/>
        <v>38840</v>
      </c>
      <c r="L41" s="679"/>
    </row>
    <row r="42" spans="1:12" s="379" customFormat="1" ht="18.75" customHeight="1">
      <c r="A42" s="666">
        <v>43352</v>
      </c>
      <c r="B42" s="457" t="s">
        <v>519</v>
      </c>
      <c r="C42" s="441" t="s">
        <v>10</v>
      </c>
      <c r="D42" s="377">
        <v>1</v>
      </c>
      <c r="E42" s="442">
        <v>23960</v>
      </c>
      <c r="F42" s="440">
        <f t="shared" ref="F42" si="19">E42</f>
        <v>23960</v>
      </c>
      <c r="G42" s="502">
        <v>22762</v>
      </c>
      <c r="H42" s="441" t="s">
        <v>1</v>
      </c>
      <c r="I42" s="442">
        <f>SUM(D42*1)</f>
        <v>1</v>
      </c>
      <c r="J42" s="442" t="s">
        <v>0</v>
      </c>
      <c r="K42" s="378">
        <f t="shared" si="16"/>
        <v>22762</v>
      </c>
      <c r="L42" s="679">
        <f>SUM(K42:K44)</f>
        <v>807202</v>
      </c>
    </row>
    <row r="43" spans="1:12" s="379" customFormat="1" ht="18.75" customHeight="1">
      <c r="A43" s="668"/>
      <c r="B43" s="441" t="s">
        <v>21</v>
      </c>
      <c r="C43" s="441" t="s">
        <v>10</v>
      </c>
      <c r="D43" s="377">
        <v>29</v>
      </c>
      <c r="E43" s="442">
        <v>27524</v>
      </c>
      <c r="F43" s="440">
        <f t="shared" ref="F43" si="20">E43/2</f>
        <v>13762</v>
      </c>
      <c r="G43" s="502">
        <v>13074</v>
      </c>
      <c r="H43" s="441" t="s">
        <v>1</v>
      </c>
      <c r="I43" s="442">
        <f>SUM(D43*2)</f>
        <v>58</v>
      </c>
      <c r="J43" s="442" t="s">
        <v>0</v>
      </c>
      <c r="K43" s="378">
        <f t="shared" si="16"/>
        <v>758292</v>
      </c>
      <c r="L43" s="679"/>
    </row>
    <row r="44" spans="1:12" s="379" customFormat="1" ht="18.75" customHeight="1">
      <c r="A44" s="667"/>
      <c r="B44" s="457" t="s">
        <v>521</v>
      </c>
      <c r="C44" s="441" t="s">
        <v>10</v>
      </c>
      <c r="D44" s="377">
        <v>1</v>
      </c>
      <c r="E44" s="442">
        <v>27524</v>
      </c>
      <c r="F44" s="440">
        <f t="shared" ref="F44" si="21">E44/2</f>
        <v>13762</v>
      </c>
      <c r="G44" s="502">
        <v>13074</v>
      </c>
      <c r="H44" s="441" t="s">
        <v>1</v>
      </c>
      <c r="I44" s="442">
        <f>SUM(D44*2)</f>
        <v>2</v>
      </c>
      <c r="J44" s="442" t="s">
        <v>0</v>
      </c>
      <c r="K44" s="378">
        <f t="shared" si="16"/>
        <v>26148</v>
      </c>
      <c r="L44" s="679"/>
    </row>
    <row r="45" spans="1:12" s="379" customFormat="1" ht="18.75" customHeight="1">
      <c r="A45" s="677">
        <v>43353</v>
      </c>
      <c r="B45" s="457" t="s">
        <v>519</v>
      </c>
      <c r="C45" s="441" t="s">
        <v>10</v>
      </c>
      <c r="D45" s="377">
        <v>1</v>
      </c>
      <c r="E45" s="442">
        <v>23960</v>
      </c>
      <c r="F45" s="440">
        <f t="shared" ref="F45" si="22">E45</f>
        <v>23960</v>
      </c>
      <c r="G45" s="502">
        <v>22762</v>
      </c>
      <c r="H45" s="441" t="s">
        <v>1</v>
      </c>
      <c r="I45" s="442">
        <f>SUM(D45*1)</f>
        <v>1</v>
      </c>
      <c r="J45" s="442" t="s">
        <v>0</v>
      </c>
      <c r="K45" s="378">
        <f t="shared" si="16"/>
        <v>22762</v>
      </c>
      <c r="L45" s="679">
        <f>SUM(K45:K47)</f>
        <v>807202</v>
      </c>
    </row>
    <row r="46" spans="1:12" s="379" customFormat="1" ht="18.75" customHeight="1">
      <c r="A46" s="677"/>
      <c r="B46" s="441" t="s">
        <v>21</v>
      </c>
      <c r="C46" s="441" t="s">
        <v>10</v>
      </c>
      <c r="D46" s="377">
        <v>29</v>
      </c>
      <c r="E46" s="442">
        <v>27524</v>
      </c>
      <c r="F46" s="440">
        <f t="shared" ref="F46:F47" si="23">E46/2</f>
        <v>13762</v>
      </c>
      <c r="G46" s="502">
        <v>13074</v>
      </c>
      <c r="H46" s="441" t="s">
        <v>1</v>
      </c>
      <c r="I46" s="442">
        <f>SUM(D46*2)</f>
        <v>58</v>
      </c>
      <c r="J46" s="442" t="s">
        <v>0</v>
      </c>
      <c r="K46" s="378">
        <f t="shared" si="16"/>
        <v>758292</v>
      </c>
      <c r="L46" s="679"/>
    </row>
    <row r="47" spans="1:12" s="379" customFormat="1" ht="18.75" customHeight="1">
      <c r="A47" s="677"/>
      <c r="B47" s="457" t="s">
        <v>521</v>
      </c>
      <c r="C47" s="441" t="s">
        <v>10</v>
      </c>
      <c r="D47" s="377">
        <v>1</v>
      </c>
      <c r="E47" s="442">
        <v>27524</v>
      </c>
      <c r="F47" s="440">
        <f t="shared" si="23"/>
        <v>13762</v>
      </c>
      <c r="G47" s="502">
        <v>13074</v>
      </c>
      <c r="H47" s="441" t="s">
        <v>1</v>
      </c>
      <c r="I47" s="442">
        <f>SUM(D47*2)</f>
        <v>2</v>
      </c>
      <c r="J47" s="442" t="s">
        <v>0</v>
      </c>
      <c r="K47" s="378">
        <f t="shared" si="16"/>
        <v>26148</v>
      </c>
      <c r="L47" s="679"/>
    </row>
    <row r="48" spans="1:12" s="379" customFormat="1" ht="18.75" customHeight="1" thickBot="1">
      <c r="A48" s="538" t="s">
        <v>487</v>
      </c>
      <c r="B48" s="673">
        <f>SUM(L38:L47)</f>
        <v>2855124</v>
      </c>
      <c r="C48" s="674"/>
      <c r="D48" s="674"/>
      <c r="E48" s="674"/>
      <c r="F48" s="674"/>
      <c r="G48" s="674"/>
      <c r="H48" s="674"/>
      <c r="I48" s="674"/>
      <c r="J48" s="674"/>
      <c r="K48" s="674"/>
      <c r="L48" s="675"/>
    </row>
    <row r="49" spans="1:12" s="379" customFormat="1" ht="18.75" customHeight="1" thickBot="1">
      <c r="A49" s="683" t="s">
        <v>531</v>
      </c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5"/>
    </row>
    <row r="50" spans="1:12" s="379" customFormat="1" ht="18.75" customHeight="1">
      <c r="A50" s="386" t="s">
        <v>3</v>
      </c>
      <c r="B50" s="81" t="s">
        <v>2</v>
      </c>
      <c r="C50" s="81" t="s">
        <v>9</v>
      </c>
      <c r="D50" s="376" t="s">
        <v>517</v>
      </c>
      <c r="E50" s="81" t="s">
        <v>5</v>
      </c>
      <c r="F50" s="96" t="s">
        <v>5</v>
      </c>
      <c r="G50" s="81" t="s">
        <v>18</v>
      </c>
      <c r="H50" s="97"/>
      <c r="I50" s="81" t="s">
        <v>17</v>
      </c>
      <c r="J50" s="98"/>
      <c r="K50" s="81" t="s">
        <v>8</v>
      </c>
      <c r="L50" s="62" t="s">
        <v>4</v>
      </c>
    </row>
    <row r="51" spans="1:12" s="379" customFormat="1" ht="18.75" customHeight="1">
      <c r="A51" s="449">
        <v>43351</v>
      </c>
      <c r="B51" s="441" t="s">
        <v>21</v>
      </c>
      <c r="C51" s="441" t="s">
        <v>10</v>
      </c>
      <c r="D51" s="377">
        <v>50</v>
      </c>
      <c r="E51" s="453">
        <v>50726</v>
      </c>
      <c r="F51" s="378">
        <f>SUM(E51/2)</f>
        <v>25363</v>
      </c>
      <c r="G51" s="453">
        <v>25363</v>
      </c>
      <c r="H51" s="441" t="s">
        <v>1</v>
      </c>
      <c r="I51" s="453">
        <f>SUM(D51*2)</f>
        <v>100</v>
      </c>
      <c r="J51" s="442" t="s">
        <v>0</v>
      </c>
      <c r="K51" s="378">
        <f>SUM(G51*I51)</f>
        <v>2536300</v>
      </c>
      <c r="L51" s="387">
        <f>SUM(K51)</f>
        <v>2536300</v>
      </c>
    </row>
    <row r="52" spans="1:12" s="379" customFormat="1" ht="18.75" customHeight="1">
      <c r="A52" s="449">
        <v>43352</v>
      </c>
      <c r="B52" s="441" t="s">
        <v>21</v>
      </c>
      <c r="C52" s="441" t="s">
        <v>10</v>
      </c>
      <c r="D52" s="377">
        <v>50</v>
      </c>
      <c r="E52" s="453">
        <v>36434</v>
      </c>
      <c r="F52" s="378">
        <f t="shared" ref="F52:F54" si="24">SUM(E52/2)</f>
        <v>18217</v>
      </c>
      <c r="G52" s="453">
        <v>17306</v>
      </c>
      <c r="H52" s="441" t="s">
        <v>1</v>
      </c>
      <c r="I52" s="453">
        <f t="shared" ref="I52:I53" si="25">SUM(D52*2)</f>
        <v>100</v>
      </c>
      <c r="J52" s="442" t="s">
        <v>0</v>
      </c>
      <c r="K52" s="378">
        <f t="shared" ref="K52:K53" si="26">SUM(G52*I52)</f>
        <v>1730600</v>
      </c>
      <c r="L52" s="387">
        <f>SUM(K52)</f>
        <v>1730600</v>
      </c>
    </row>
    <row r="53" spans="1:12" s="379" customFormat="1" ht="18.75" customHeight="1">
      <c r="A53" s="691">
        <v>43353</v>
      </c>
      <c r="B53" s="457" t="s">
        <v>532</v>
      </c>
      <c r="C53" s="441" t="s">
        <v>10</v>
      </c>
      <c r="D53" s="377">
        <v>20</v>
      </c>
      <c r="E53" s="453">
        <v>36434</v>
      </c>
      <c r="F53" s="378">
        <f t="shared" si="24"/>
        <v>18217</v>
      </c>
      <c r="G53" s="453">
        <v>17306</v>
      </c>
      <c r="H53" s="441" t="s">
        <v>1</v>
      </c>
      <c r="I53" s="453">
        <f t="shared" si="25"/>
        <v>40</v>
      </c>
      <c r="J53" s="442" t="s">
        <v>0</v>
      </c>
      <c r="K53" s="378">
        <f t="shared" si="26"/>
        <v>692240</v>
      </c>
      <c r="L53" s="679">
        <f>SUM(K53:K54)</f>
        <v>1669040</v>
      </c>
    </row>
    <row r="54" spans="1:12" s="379" customFormat="1" ht="18.75" customHeight="1">
      <c r="A54" s="691"/>
      <c r="B54" s="457" t="s">
        <v>532</v>
      </c>
      <c r="C54" s="457" t="s">
        <v>533</v>
      </c>
      <c r="D54" s="377">
        <v>30</v>
      </c>
      <c r="E54" s="453">
        <v>34274</v>
      </c>
      <c r="F54" s="378">
        <f t="shared" si="24"/>
        <v>17137</v>
      </c>
      <c r="G54" s="453">
        <v>16280</v>
      </c>
      <c r="H54" s="441" t="s">
        <v>1</v>
      </c>
      <c r="I54" s="453">
        <f t="shared" ref="I54" si="27">SUM(D54*2)</f>
        <v>60</v>
      </c>
      <c r="J54" s="442" t="s">
        <v>0</v>
      </c>
      <c r="K54" s="378">
        <f t="shared" ref="K54" si="28">SUM(G54*I54)</f>
        <v>976800</v>
      </c>
      <c r="L54" s="679"/>
    </row>
    <row r="55" spans="1:12" s="379" customFormat="1" ht="18.75" customHeight="1" thickBot="1">
      <c r="A55" s="538" t="s">
        <v>487</v>
      </c>
      <c r="B55" s="673">
        <f>SUM(L51:L54)</f>
        <v>5935940</v>
      </c>
      <c r="C55" s="674"/>
      <c r="D55" s="674"/>
      <c r="E55" s="674"/>
      <c r="F55" s="674"/>
      <c r="G55" s="674"/>
      <c r="H55" s="674"/>
      <c r="I55" s="674"/>
      <c r="J55" s="674"/>
      <c r="K55" s="674"/>
      <c r="L55" s="675"/>
    </row>
    <row r="56" spans="1:12" s="379" customFormat="1" ht="18.75" customHeight="1" thickBot="1">
      <c r="A56" s="680" t="s">
        <v>534</v>
      </c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2"/>
    </row>
    <row r="57" spans="1:12" s="379" customFormat="1" ht="18.75" customHeight="1">
      <c r="A57" s="386" t="s">
        <v>3</v>
      </c>
      <c r="B57" s="81" t="s">
        <v>2</v>
      </c>
      <c r="C57" s="81" t="s">
        <v>9</v>
      </c>
      <c r="D57" s="376" t="s">
        <v>517</v>
      </c>
      <c r="E57" s="81" t="s">
        <v>5</v>
      </c>
      <c r="F57" s="96" t="s">
        <v>5</v>
      </c>
      <c r="G57" s="81" t="s">
        <v>18</v>
      </c>
      <c r="H57" s="97"/>
      <c r="I57" s="81" t="s">
        <v>17</v>
      </c>
      <c r="J57" s="98"/>
      <c r="K57" s="81" t="s">
        <v>8</v>
      </c>
      <c r="L57" s="62" t="s">
        <v>4</v>
      </c>
    </row>
    <row r="58" spans="1:12" s="379" customFormat="1" ht="18.75" customHeight="1">
      <c r="A58" s="677">
        <v>43352</v>
      </c>
      <c r="B58" s="442" t="s">
        <v>506</v>
      </c>
      <c r="C58" s="442" t="s">
        <v>10</v>
      </c>
      <c r="D58" s="372">
        <v>17</v>
      </c>
      <c r="E58" s="442">
        <v>23960</v>
      </c>
      <c r="F58" s="442">
        <f t="shared" ref="F58" si="29">E58</f>
        <v>23960</v>
      </c>
      <c r="G58" s="442">
        <v>22762</v>
      </c>
      <c r="H58" s="442" t="s">
        <v>1</v>
      </c>
      <c r="I58" s="442">
        <f>SUM(D58*1)</f>
        <v>17</v>
      </c>
      <c r="J58" s="442" t="s">
        <v>0</v>
      </c>
      <c r="K58" s="20">
        <f t="shared" ref="K58" si="30">G58*I58</f>
        <v>386954</v>
      </c>
      <c r="L58" s="679">
        <f>SUM(K58:K59)</f>
        <v>7185434</v>
      </c>
    </row>
    <row r="59" spans="1:12" s="379" customFormat="1" ht="18.75" customHeight="1">
      <c r="A59" s="677"/>
      <c r="B59" s="442" t="s">
        <v>21</v>
      </c>
      <c r="C59" s="442" t="s">
        <v>10</v>
      </c>
      <c r="D59" s="372">
        <v>260</v>
      </c>
      <c r="E59" s="442">
        <v>27524</v>
      </c>
      <c r="F59" s="442">
        <f t="shared" ref="F59" si="31">E59/2</f>
        <v>13762</v>
      </c>
      <c r="G59" s="442">
        <v>13074</v>
      </c>
      <c r="H59" s="442" t="s">
        <v>1</v>
      </c>
      <c r="I59" s="442">
        <f>SUM(D59*2)</f>
        <v>520</v>
      </c>
      <c r="J59" s="442" t="s">
        <v>0</v>
      </c>
      <c r="K59" s="388">
        <f>G59*I59</f>
        <v>6798480</v>
      </c>
      <c r="L59" s="679"/>
    </row>
    <row r="60" spans="1:12" s="379" customFormat="1" ht="18.75" customHeight="1">
      <c r="A60" s="677">
        <v>43353</v>
      </c>
      <c r="B60" s="442" t="s">
        <v>506</v>
      </c>
      <c r="C60" s="442" t="s">
        <v>10</v>
      </c>
      <c r="D60" s="372">
        <v>17</v>
      </c>
      <c r="E60" s="442">
        <v>23960</v>
      </c>
      <c r="F60" s="442">
        <f t="shared" ref="F60" si="32">E60</f>
        <v>23960</v>
      </c>
      <c r="G60" s="442">
        <v>22762</v>
      </c>
      <c r="H60" s="442" t="s">
        <v>1</v>
      </c>
      <c r="I60" s="442">
        <f>SUM(D60*1)</f>
        <v>17</v>
      </c>
      <c r="J60" s="442" t="s">
        <v>0</v>
      </c>
      <c r="K60" s="20">
        <f t="shared" ref="K60" si="33">G60*I60</f>
        <v>386954</v>
      </c>
      <c r="L60" s="679">
        <f>SUM(K60:K61)</f>
        <v>7185434</v>
      </c>
    </row>
    <row r="61" spans="1:12" s="379" customFormat="1" ht="18.75" customHeight="1">
      <c r="A61" s="677"/>
      <c r="B61" s="442" t="s">
        <v>21</v>
      </c>
      <c r="C61" s="442" t="s">
        <v>10</v>
      </c>
      <c r="D61" s="372">
        <v>260</v>
      </c>
      <c r="E61" s="442">
        <v>27524</v>
      </c>
      <c r="F61" s="442">
        <f t="shared" ref="F61" si="34">E61/2</f>
        <v>13762</v>
      </c>
      <c r="G61" s="442">
        <v>13074</v>
      </c>
      <c r="H61" s="442" t="s">
        <v>1</v>
      </c>
      <c r="I61" s="442">
        <f>SUM(D61*2)</f>
        <v>520</v>
      </c>
      <c r="J61" s="442" t="s">
        <v>0</v>
      </c>
      <c r="K61" s="388">
        <f>G61*I61</f>
        <v>6798480</v>
      </c>
      <c r="L61" s="679"/>
    </row>
    <row r="62" spans="1:12" s="379" customFormat="1" ht="18.75" customHeight="1">
      <c r="A62" s="677">
        <v>43354</v>
      </c>
      <c r="B62" s="442" t="s">
        <v>506</v>
      </c>
      <c r="C62" s="442" t="s">
        <v>10</v>
      </c>
      <c r="D62" s="372">
        <v>16</v>
      </c>
      <c r="E62" s="442">
        <v>23960</v>
      </c>
      <c r="F62" s="442">
        <f t="shared" ref="F62" si="35">E62</f>
        <v>23960</v>
      </c>
      <c r="G62" s="442">
        <v>22762</v>
      </c>
      <c r="H62" s="442" t="s">
        <v>1</v>
      </c>
      <c r="I62" s="442">
        <f>SUM(D62*1)</f>
        <v>16</v>
      </c>
      <c r="J62" s="442" t="s">
        <v>0</v>
      </c>
      <c r="K62" s="20">
        <f t="shared" ref="K62" si="36">G62*I62</f>
        <v>364192</v>
      </c>
      <c r="L62" s="679">
        <f>SUM(K62:K67)</f>
        <v>7108654</v>
      </c>
    </row>
    <row r="63" spans="1:12" s="379" customFormat="1" ht="18.75" customHeight="1">
      <c r="A63" s="677"/>
      <c r="B63" s="442" t="s">
        <v>506</v>
      </c>
      <c r="C63" s="454" t="s">
        <v>533</v>
      </c>
      <c r="D63" s="372">
        <v>1</v>
      </c>
      <c r="E63" s="442">
        <v>22880</v>
      </c>
      <c r="F63" s="442">
        <f t="shared" ref="F63" si="37">E63</f>
        <v>22880</v>
      </c>
      <c r="G63" s="442">
        <v>21736</v>
      </c>
      <c r="H63" s="442" t="s">
        <v>1</v>
      </c>
      <c r="I63" s="442">
        <f>SUM(D63*1)</f>
        <v>1</v>
      </c>
      <c r="J63" s="442" t="s">
        <v>0</v>
      </c>
      <c r="K63" s="20">
        <f t="shared" ref="K63" si="38">G63*I63</f>
        <v>21736</v>
      </c>
      <c r="L63" s="679"/>
    </row>
    <row r="64" spans="1:12" s="379" customFormat="1" ht="18.75" customHeight="1">
      <c r="A64" s="677"/>
      <c r="B64" s="442" t="s">
        <v>21</v>
      </c>
      <c r="C64" s="442" t="s">
        <v>10</v>
      </c>
      <c r="D64" s="372">
        <v>237</v>
      </c>
      <c r="E64" s="442">
        <v>27524</v>
      </c>
      <c r="F64" s="442">
        <f t="shared" ref="F64" si="39">E64/2</f>
        <v>13762</v>
      </c>
      <c r="G64" s="442">
        <v>13074</v>
      </c>
      <c r="H64" s="442" t="s">
        <v>1</v>
      </c>
      <c r="I64" s="442">
        <f>SUM(D64*2)</f>
        <v>474</v>
      </c>
      <c r="J64" s="442" t="s">
        <v>0</v>
      </c>
      <c r="K64" s="388">
        <f>G64*I64</f>
        <v>6197076</v>
      </c>
      <c r="L64" s="679"/>
    </row>
    <row r="65" spans="1:12" s="379" customFormat="1" ht="18.75" customHeight="1">
      <c r="A65" s="677"/>
      <c r="B65" s="442" t="s">
        <v>21</v>
      </c>
      <c r="C65" s="454" t="s">
        <v>533</v>
      </c>
      <c r="D65" s="372">
        <v>21</v>
      </c>
      <c r="E65" s="442">
        <v>25364</v>
      </c>
      <c r="F65" s="442">
        <v>12048</v>
      </c>
      <c r="G65" s="442">
        <v>11456</v>
      </c>
      <c r="H65" s="442" t="s">
        <v>1</v>
      </c>
      <c r="I65" s="442">
        <f>SUM(D65*2)</f>
        <v>42</v>
      </c>
      <c r="J65" s="442" t="s">
        <v>0</v>
      </c>
      <c r="K65" s="388">
        <f>G65*I65</f>
        <v>481152</v>
      </c>
      <c r="L65" s="679"/>
    </row>
    <row r="66" spans="1:12" s="379" customFormat="1" ht="18.75" customHeight="1">
      <c r="A66" s="677"/>
      <c r="B66" s="442" t="s">
        <v>509</v>
      </c>
      <c r="C66" s="442" t="s">
        <v>10</v>
      </c>
      <c r="D66" s="372">
        <v>2</v>
      </c>
      <c r="E66" s="442">
        <v>23960</v>
      </c>
      <c r="F66" s="442">
        <f t="shared" ref="F66:F67" si="40">E66/2</f>
        <v>11980</v>
      </c>
      <c r="G66" s="442">
        <v>11381</v>
      </c>
      <c r="H66" s="442" t="s">
        <v>1</v>
      </c>
      <c r="I66" s="442">
        <f>SUM(D66*1)</f>
        <v>2</v>
      </c>
      <c r="J66" s="442" t="s">
        <v>0</v>
      </c>
      <c r="K66" s="20">
        <f t="shared" ref="K66:K69" si="41">G66*I66</f>
        <v>22762</v>
      </c>
      <c r="L66" s="679"/>
    </row>
    <row r="67" spans="1:12" s="379" customFormat="1" ht="18.75" customHeight="1">
      <c r="A67" s="677"/>
      <c r="B67" s="442" t="s">
        <v>510</v>
      </c>
      <c r="C67" s="442" t="s">
        <v>508</v>
      </c>
      <c r="D67" s="372">
        <v>2</v>
      </c>
      <c r="E67" s="442">
        <v>22880</v>
      </c>
      <c r="F67" s="442">
        <f t="shared" si="40"/>
        <v>11440</v>
      </c>
      <c r="G67" s="442">
        <v>10868</v>
      </c>
      <c r="H67" s="442" t="s">
        <v>1</v>
      </c>
      <c r="I67" s="442">
        <f>SUM(D67*1)</f>
        <v>2</v>
      </c>
      <c r="J67" s="442" t="s">
        <v>0</v>
      </c>
      <c r="K67" s="20">
        <f t="shared" si="41"/>
        <v>21736</v>
      </c>
      <c r="L67" s="679"/>
    </row>
    <row r="68" spans="1:12" s="379" customFormat="1" ht="18.75" customHeight="1">
      <c r="A68" s="508">
        <v>43355</v>
      </c>
      <c r="B68" s="442" t="s">
        <v>506</v>
      </c>
      <c r="C68" s="442" t="s">
        <v>10</v>
      </c>
      <c r="D68" s="372">
        <v>1</v>
      </c>
      <c r="E68" s="442">
        <v>23960</v>
      </c>
      <c r="F68" s="442">
        <f t="shared" ref="F68" si="42">E68</f>
        <v>23960</v>
      </c>
      <c r="G68" s="442">
        <v>22762</v>
      </c>
      <c r="H68" s="442" t="s">
        <v>1</v>
      </c>
      <c r="I68" s="442">
        <f>SUM(D68*1)</f>
        <v>1</v>
      </c>
      <c r="J68" s="442" t="s">
        <v>0</v>
      </c>
      <c r="K68" s="20">
        <f t="shared" si="41"/>
        <v>22762</v>
      </c>
      <c r="L68" s="387">
        <f>SUM(K68)</f>
        <v>22762</v>
      </c>
    </row>
    <row r="69" spans="1:12" s="379" customFormat="1" ht="18.75" customHeight="1">
      <c r="A69" s="508">
        <v>43353</v>
      </c>
      <c r="B69" s="676" t="s">
        <v>536</v>
      </c>
      <c r="C69" s="676"/>
      <c r="D69" s="676"/>
      <c r="E69" s="676"/>
      <c r="F69" s="676"/>
      <c r="G69" s="448">
        <v>2717</v>
      </c>
      <c r="H69" s="448" t="s">
        <v>1</v>
      </c>
      <c r="I69" s="448">
        <v>1</v>
      </c>
      <c r="J69" s="442" t="s">
        <v>0</v>
      </c>
      <c r="K69" s="20">
        <f t="shared" si="41"/>
        <v>2717</v>
      </c>
      <c r="L69" s="387">
        <f>SUM(K69)</f>
        <v>2717</v>
      </c>
    </row>
    <row r="70" spans="1:12" s="379" customFormat="1" ht="18.75" customHeight="1">
      <c r="A70" s="677">
        <v>43354</v>
      </c>
      <c r="B70" s="678" t="s">
        <v>537</v>
      </c>
      <c r="C70" s="678"/>
      <c r="D70" s="678"/>
      <c r="E70" s="678"/>
      <c r="F70" s="678"/>
      <c r="G70" s="442">
        <v>780</v>
      </c>
      <c r="H70" s="442" t="s">
        <v>1</v>
      </c>
      <c r="I70" s="442">
        <v>1</v>
      </c>
      <c r="J70" s="442" t="s">
        <v>0</v>
      </c>
      <c r="K70" s="20">
        <f>SUM(G70*I70)</f>
        <v>780</v>
      </c>
      <c r="L70" s="679">
        <f>SUM(K70:K72)</f>
        <v>3080</v>
      </c>
    </row>
    <row r="71" spans="1:12" s="379" customFormat="1" ht="18.75" customHeight="1">
      <c r="A71" s="677"/>
      <c r="B71" s="678" t="s">
        <v>538</v>
      </c>
      <c r="C71" s="678"/>
      <c r="D71" s="678"/>
      <c r="E71" s="678"/>
      <c r="F71" s="678"/>
      <c r="G71" s="448">
        <v>400</v>
      </c>
      <c r="H71" s="442" t="s">
        <v>1</v>
      </c>
      <c r="I71" s="442">
        <v>1</v>
      </c>
      <c r="J71" s="442" t="s">
        <v>0</v>
      </c>
      <c r="K71" s="20">
        <f t="shared" ref="K71:K72" si="43">SUM(G71*I71)</f>
        <v>400</v>
      </c>
      <c r="L71" s="679"/>
    </row>
    <row r="72" spans="1:12" s="379" customFormat="1" ht="18.75" customHeight="1">
      <c r="A72" s="677"/>
      <c r="B72" s="678" t="s">
        <v>539</v>
      </c>
      <c r="C72" s="678"/>
      <c r="D72" s="678"/>
      <c r="E72" s="678"/>
      <c r="F72" s="678"/>
      <c r="G72" s="448">
        <v>1900</v>
      </c>
      <c r="H72" s="442" t="s">
        <v>1</v>
      </c>
      <c r="I72" s="442">
        <v>1</v>
      </c>
      <c r="J72" s="442"/>
      <c r="K72" s="20">
        <f t="shared" si="43"/>
        <v>1900</v>
      </c>
      <c r="L72" s="679"/>
    </row>
    <row r="73" spans="1:12" s="379" customFormat="1" ht="18.75" customHeight="1" thickBot="1">
      <c r="A73" s="538" t="s">
        <v>487</v>
      </c>
      <c r="B73" s="673">
        <f>SUM(L58:L72)</f>
        <v>21508081</v>
      </c>
      <c r="C73" s="674"/>
      <c r="D73" s="674"/>
      <c r="E73" s="674"/>
      <c r="F73" s="674"/>
      <c r="G73" s="674"/>
      <c r="H73" s="674"/>
      <c r="I73" s="674"/>
      <c r="J73" s="674"/>
      <c r="K73" s="674"/>
      <c r="L73" s="675"/>
    </row>
    <row r="74" spans="1:12" s="379" customFormat="1" ht="18.75" customHeight="1">
      <c r="A74" s="680" t="s">
        <v>540</v>
      </c>
      <c r="B74" s="681"/>
      <c r="C74" s="681"/>
      <c r="D74" s="681"/>
      <c r="E74" s="681"/>
      <c r="F74" s="681"/>
      <c r="G74" s="681"/>
      <c r="H74" s="681"/>
      <c r="I74" s="681"/>
      <c r="J74" s="681"/>
      <c r="K74" s="681"/>
      <c r="L74" s="682"/>
    </row>
    <row r="75" spans="1:12" s="379" customFormat="1" ht="18.75" customHeight="1">
      <c r="A75" s="70" t="s">
        <v>3</v>
      </c>
      <c r="B75" s="443" t="s">
        <v>2</v>
      </c>
      <c r="C75" s="443" t="s">
        <v>9</v>
      </c>
      <c r="D75" s="389" t="s">
        <v>517</v>
      </c>
      <c r="E75" s="443" t="s">
        <v>5</v>
      </c>
      <c r="F75" s="443" t="s">
        <v>5</v>
      </c>
      <c r="G75" s="443" t="s">
        <v>18</v>
      </c>
      <c r="H75" s="10"/>
      <c r="I75" s="443" t="s">
        <v>17</v>
      </c>
      <c r="J75" s="10"/>
      <c r="K75" s="443" t="s">
        <v>8</v>
      </c>
      <c r="L75" s="142" t="s">
        <v>4</v>
      </c>
    </row>
    <row r="76" spans="1:12" s="379" customFormat="1" ht="18.75" customHeight="1">
      <c r="A76" s="449">
        <v>43352</v>
      </c>
      <c r="B76" s="442" t="s">
        <v>21</v>
      </c>
      <c r="C76" s="442" t="s">
        <v>10</v>
      </c>
      <c r="D76" s="372">
        <v>10</v>
      </c>
      <c r="E76" s="442">
        <v>27524</v>
      </c>
      <c r="F76" s="442">
        <f t="shared" ref="F76" si="44">E76/2</f>
        <v>13762</v>
      </c>
      <c r="G76" s="442">
        <v>13074</v>
      </c>
      <c r="H76" s="442" t="s">
        <v>1</v>
      </c>
      <c r="I76" s="442">
        <f>SUM(D76*2)</f>
        <v>20</v>
      </c>
      <c r="J76" s="442" t="s">
        <v>0</v>
      </c>
      <c r="K76" s="388">
        <f>G76*I76</f>
        <v>261480</v>
      </c>
      <c r="L76" s="698">
        <f>SUM(K76:K77)</f>
        <v>307004</v>
      </c>
    </row>
    <row r="77" spans="1:12" s="379" customFormat="1" ht="18.75" customHeight="1">
      <c r="A77" s="449"/>
      <c r="B77" s="454" t="s">
        <v>543</v>
      </c>
      <c r="C77" s="442" t="s">
        <v>10</v>
      </c>
      <c r="D77" s="372">
        <v>2</v>
      </c>
      <c r="E77" s="442">
        <v>23960</v>
      </c>
      <c r="F77" s="442">
        <f>SUM(E77)</f>
        <v>23960</v>
      </c>
      <c r="G77" s="442">
        <v>22762</v>
      </c>
      <c r="H77" s="442" t="s">
        <v>1</v>
      </c>
      <c r="I77" s="442">
        <v>2</v>
      </c>
      <c r="J77" s="442" t="s">
        <v>0</v>
      </c>
      <c r="K77" s="388">
        <f>G77*I77</f>
        <v>45524</v>
      </c>
      <c r="L77" s="700"/>
    </row>
    <row r="78" spans="1:12" s="379" customFormat="1" ht="18.75" customHeight="1">
      <c r="A78" s="449">
        <v>43353</v>
      </c>
      <c r="B78" s="442" t="s">
        <v>21</v>
      </c>
      <c r="C78" s="442" t="s">
        <v>10</v>
      </c>
      <c r="D78" s="372">
        <v>10</v>
      </c>
      <c r="E78" s="442">
        <v>27524</v>
      </c>
      <c r="F78" s="442">
        <f t="shared" ref="F78:F79" si="45">E78/2</f>
        <v>13762</v>
      </c>
      <c r="G78" s="442">
        <v>13074</v>
      </c>
      <c r="H78" s="442" t="s">
        <v>1</v>
      </c>
      <c r="I78" s="442">
        <f>SUM(D78*2)</f>
        <v>20</v>
      </c>
      <c r="J78" s="442" t="s">
        <v>0</v>
      </c>
      <c r="K78" s="388">
        <f>G78*I78</f>
        <v>261480</v>
      </c>
      <c r="L78" s="387">
        <f t="shared" ref="L78:L79" si="46">SUM(K78)</f>
        <v>261480</v>
      </c>
    </row>
    <row r="79" spans="1:12" s="379" customFormat="1" ht="18.75" customHeight="1">
      <c r="A79" s="449">
        <v>43354</v>
      </c>
      <c r="B79" s="442" t="s">
        <v>21</v>
      </c>
      <c r="C79" s="442" t="s">
        <v>10</v>
      </c>
      <c r="D79" s="372">
        <v>10</v>
      </c>
      <c r="E79" s="442">
        <v>27524</v>
      </c>
      <c r="F79" s="442">
        <f t="shared" si="45"/>
        <v>13762</v>
      </c>
      <c r="G79" s="442">
        <v>13074</v>
      </c>
      <c r="H79" s="442" t="s">
        <v>1</v>
      </c>
      <c r="I79" s="442">
        <f>SUM(D79*2)</f>
        <v>20</v>
      </c>
      <c r="J79" s="442" t="s">
        <v>0</v>
      </c>
      <c r="K79" s="388">
        <f>G79*I79</f>
        <v>261480</v>
      </c>
      <c r="L79" s="387">
        <f t="shared" si="46"/>
        <v>261480</v>
      </c>
    </row>
    <row r="80" spans="1:12" s="379" customFormat="1" ht="18.75" customHeight="1" thickBot="1">
      <c r="A80" s="538" t="s">
        <v>487</v>
      </c>
      <c r="B80" s="673">
        <f>SUM(L76:L79)</f>
        <v>829964</v>
      </c>
      <c r="C80" s="674"/>
      <c r="D80" s="674"/>
      <c r="E80" s="674"/>
      <c r="F80" s="674"/>
      <c r="G80" s="674"/>
      <c r="H80" s="674"/>
      <c r="I80" s="674"/>
      <c r="J80" s="674"/>
      <c r="K80" s="674"/>
      <c r="L80" s="675"/>
    </row>
    <row r="81" spans="1:12" s="379" customFormat="1" ht="18.75" customHeight="1">
      <c r="A81" s="680" t="s">
        <v>541</v>
      </c>
      <c r="B81" s="681"/>
      <c r="C81" s="681"/>
      <c r="D81" s="681"/>
      <c r="E81" s="681"/>
      <c r="F81" s="681"/>
      <c r="G81" s="681"/>
      <c r="H81" s="681"/>
      <c r="I81" s="681"/>
      <c r="J81" s="681"/>
      <c r="K81" s="681"/>
      <c r="L81" s="682"/>
    </row>
    <row r="82" spans="1:12" s="379" customFormat="1" ht="18.75" customHeight="1">
      <c r="A82" s="70" t="s">
        <v>3</v>
      </c>
      <c r="B82" s="443" t="s">
        <v>2</v>
      </c>
      <c r="C82" s="443" t="s">
        <v>9</v>
      </c>
      <c r="D82" s="389" t="s">
        <v>517</v>
      </c>
      <c r="E82" s="443" t="s">
        <v>5</v>
      </c>
      <c r="F82" s="443" t="s">
        <v>5</v>
      </c>
      <c r="G82" s="443" t="s">
        <v>18</v>
      </c>
      <c r="H82" s="10"/>
      <c r="I82" s="443" t="s">
        <v>17</v>
      </c>
      <c r="J82" s="10"/>
      <c r="K82" s="443" t="s">
        <v>8</v>
      </c>
      <c r="L82" s="142" t="s">
        <v>4</v>
      </c>
    </row>
    <row r="83" spans="1:12" s="379" customFormat="1" ht="18.75" customHeight="1">
      <c r="A83" s="695">
        <v>43352</v>
      </c>
      <c r="B83" s="442" t="s">
        <v>506</v>
      </c>
      <c r="C83" s="442" t="s">
        <v>10</v>
      </c>
      <c r="D83" s="372">
        <v>1</v>
      </c>
      <c r="E83" s="442">
        <v>32870</v>
      </c>
      <c r="F83" s="442">
        <f t="shared" ref="F83" si="47">E83</f>
        <v>32870</v>
      </c>
      <c r="G83" s="442">
        <v>31227</v>
      </c>
      <c r="H83" s="442" t="s">
        <v>1</v>
      </c>
      <c r="I83" s="442">
        <f>SUM(D83*1)</f>
        <v>1</v>
      </c>
      <c r="J83" s="442" t="s">
        <v>0</v>
      </c>
      <c r="K83" s="20">
        <f t="shared" ref="K83" si="48">G83*I83</f>
        <v>31227</v>
      </c>
      <c r="L83" s="698">
        <f>SUM(K83:K84)</f>
        <v>2592515</v>
      </c>
    </row>
    <row r="84" spans="1:12" s="379" customFormat="1" ht="18.75" customHeight="1">
      <c r="A84" s="697"/>
      <c r="B84" s="442" t="s">
        <v>21</v>
      </c>
      <c r="C84" s="442" t="s">
        <v>10</v>
      </c>
      <c r="D84" s="372">
        <v>74</v>
      </c>
      <c r="E84" s="442">
        <v>36434</v>
      </c>
      <c r="F84" s="442">
        <f t="shared" ref="F84" si="49">E84/2</f>
        <v>18217</v>
      </c>
      <c r="G84" s="442">
        <v>17306</v>
      </c>
      <c r="H84" s="442" t="s">
        <v>1</v>
      </c>
      <c r="I84" s="442">
        <f>SUM(D84*2)</f>
        <v>148</v>
      </c>
      <c r="J84" s="442" t="s">
        <v>0</v>
      </c>
      <c r="K84" s="388">
        <f>G84*I84</f>
        <v>2561288</v>
      </c>
      <c r="L84" s="700"/>
    </row>
    <row r="85" spans="1:12" s="379" customFormat="1" ht="18.75" customHeight="1">
      <c r="A85" s="695">
        <v>43353</v>
      </c>
      <c r="B85" s="442" t="s">
        <v>506</v>
      </c>
      <c r="C85" s="442" t="s">
        <v>10</v>
      </c>
      <c r="D85" s="372">
        <v>1</v>
      </c>
      <c r="E85" s="442">
        <v>32870</v>
      </c>
      <c r="F85" s="442">
        <f t="shared" ref="F85" si="50">E85</f>
        <v>32870</v>
      </c>
      <c r="G85" s="442">
        <v>31227</v>
      </c>
      <c r="H85" s="442" t="s">
        <v>1</v>
      </c>
      <c r="I85" s="442">
        <f>SUM(D85*1)</f>
        <v>1</v>
      </c>
      <c r="J85" s="442" t="s">
        <v>0</v>
      </c>
      <c r="K85" s="20">
        <f t="shared" ref="K85" si="51">G85*I85</f>
        <v>31227</v>
      </c>
      <c r="L85" s="698">
        <f>SUM(K85:K86)</f>
        <v>2592515</v>
      </c>
    </row>
    <row r="86" spans="1:12" s="379" customFormat="1" ht="18.75" customHeight="1">
      <c r="A86" s="697"/>
      <c r="B86" s="442" t="s">
        <v>21</v>
      </c>
      <c r="C86" s="442" t="s">
        <v>10</v>
      </c>
      <c r="D86" s="372">
        <v>74</v>
      </c>
      <c r="E86" s="442">
        <v>36434</v>
      </c>
      <c r="F86" s="442">
        <f t="shared" ref="F86" si="52">E86/2</f>
        <v>18217</v>
      </c>
      <c r="G86" s="442">
        <v>17306</v>
      </c>
      <c r="H86" s="442" t="s">
        <v>1</v>
      </c>
      <c r="I86" s="442">
        <f>SUM(D86*2)</f>
        <v>148</v>
      </c>
      <c r="J86" s="442" t="s">
        <v>0</v>
      </c>
      <c r="K86" s="388">
        <f>G86*I86</f>
        <v>2561288</v>
      </c>
      <c r="L86" s="700"/>
    </row>
    <row r="87" spans="1:12" s="379" customFormat="1" ht="18.75" customHeight="1">
      <c r="A87" s="695">
        <v>43354</v>
      </c>
      <c r="B87" s="442" t="s">
        <v>506</v>
      </c>
      <c r="C87" s="454" t="s">
        <v>508</v>
      </c>
      <c r="D87" s="372">
        <v>1</v>
      </c>
      <c r="E87" s="442">
        <v>31790</v>
      </c>
      <c r="F87" s="442">
        <f t="shared" ref="F87" si="53">E87</f>
        <v>31790</v>
      </c>
      <c r="G87" s="442">
        <v>30200</v>
      </c>
      <c r="H87" s="442" t="s">
        <v>1</v>
      </c>
      <c r="I87" s="442">
        <f>SUM(D87*1)</f>
        <v>1</v>
      </c>
      <c r="J87" s="442" t="s">
        <v>0</v>
      </c>
      <c r="K87" s="20">
        <f t="shared" ref="K87" si="54">G87*I87</f>
        <v>30200</v>
      </c>
      <c r="L87" s="698">
        <f>SUM(K87:K89)</f>
        <v>2525824</v>
      </c>
    </row>
    <row r="88" spans="1:12" s="379" customFormat="1" ht="18.75" customHeight="1">
      <c r="A88" s="696"/>
      <c r="B88" s="442" t="s">
        <v>21</v>
      </c>
      <c r="C88" s="442" t="s">
        <v>10</v>
      </c>
      <c r="D88" s="372">
        <v>42</v>
      </c>
      <c r="E88" s="442">
        <v>36434</v>
      </c>
      <c r="F88" s="442">
        <f t="shared" ref="F88" si="55">E88/2</f>
        <v>18217</v>
      </c>
      <c r="G88" s="442">
        <v>17306</v>
      </c>
      <c r="H88" s="442" t="s">
        <v>1</v>
      </c>
      <c r="I88" s="442">
        <f>SUM(D88*2)</f>
        <v>84</v>
      </c>
      <c r="J88" s="442" t="s">
        <v>0</v>
      </c>
      <c r="K88" s="388">
        <f>G88*I88</f>
        <v>1453704</v>
      </c>
      <c r="L88" s="699"/>
    </row>
    <row r="89" spans="1:12" s="379" customFormat="1" ht="18.75" customHeight="1">
      <c r="A89" s="697"/>
      <c r="B89" s="442" t="s">
        <v>21</v>
      </c>
      <c r="C89" s="454" t="s">
        <v>508</v>
      </c>
      <c r="D89" s="372">
        <v>32</v>
      </c>
      <c r="E89" s="442">
        <v>34274</v>
      </c>
      <c r="F89" s="442">
        <f t="shared" ref="F89" si="56">E89/2</f>
        <v>17137</v>
      </c>
      <c r="G89" s="442">
        <v>16280</v>
      </c>
      <c r="H89" s="442" t="s">
        <v>1</v>
      </c>
      <c r="I89" s="442">
        <f>SUM(D89*2)</f>
        <v>64</v>
      </c>
      <c r="J89" s="442" t="s">
        <v>0</v>
      </c>
      <c r="K89" s="388">
        <f>G89*I89</f>
        <v>1041920</v>
      </c>
      <c r="L89" s="700"/>
    </row>
    <row r="90" spans="1:12" s="379" customFormat="1" ht="18.75" customHeight="1" thickBot="1">
      <c r="A90" s="538" t="s">
        <v>487</v>
      </c>
      <c r="B90" s="673">
        <f>SUM(L83:L89)</f>
        <v>7710854</v>
      </c>
      <c r="C90" s="674"/>
      <c r="D90" s="674"/>
      <c r="E90" s="674"/>
      <c r="F90" s="674"/>
      <c r="G90" s="674"/>
      <c r="H90" s="674"/>
      <c r="I90" s="674"/>
      <c r="J90" s="674"/>
      <c r="K90" s="674"/>
      <c r="L90" s="675"/>
    </row>
    <row r="91" spans="1:12" s="379" customFormat="1" ht="18.75" customHeight="1">
      <c r="A91" s="692" t="s">
        <v>545</v>
      </c>
      <c r="B91" s="693"/>
      <c r="C91" s="693"/>
      <c r="D91" s="693"/>
      <c r="E91" s="693"/>
      <c r="F91" s="693"/>
      <c r="G91" s="693"/>
      <c r="H91" s="693"/>
      <c r="I91" s="693"/>
      <c r="J91" s="693"/>
      <c r="K91" s="693"/>
      <c r="L91" s="694"/>
    </row>
    <row r="92" spans="1:12" s="379" customFormat="1" ht="18.75" customHeight="1">
      <c r="A92" s="70" t="s">
        <v>3</v>
      </c>
      <c r="B92" s="443" t="s">
        <v>2</v>
      </c>
      <c r="C92" s="443" t="s">
        <v>9</v>
      </c>
      <c r="D92" s="389" t="s">
        <v>517</v>
      </c>
      <c r="E92" s="443" t="s">
        <v>5</v>
      </c>
      <c r="F92" s="443" t="s">
        <v>5</v>
      </c>
      <c r="G92" s="443" t="s">
        <v>18</v>
      </c>
      <c r="H92" s="10"/>
      <c r="I92" s="443" t="s">
        <v>17</v>
      </c>
      <c r="J92" s="10"/>
      <c r="K92" s="443" t="s">
        <v>8</v>
      </c>
      <c r="L92" s="142" t="s">
        <v>4</v>
      </c>
    </row>
    <row r="93" spans="1:12" s="379" customFormat="1" ht="18.75" customHeight="1">
      <c r="A93" s="449">
        <v>43351</v>
      </c>
      <c r="B93" s="442" t="s">
        <v>506</v>
      </c>
      <c r="C93" s="441" t="s">
        <v>10</v>
      </c>
      <c r="D93" s="377">
        <v>1</v>
      </c>
      <c r="E93" s="453">
        <v>33600</v>
      </c>
      <c r="F93" s="378">
        <v>33600</v>
      </c>
      <c r="G93" s="453">
        <v>33600</v>
      </c>
      <c r="H93" s="441" t="s">
        <v>1</v>
      </c>
      <c r="I93" s="453">
        <v>1</v>
      </c>
      <c r="J93" s="442" t="s">
        <v>0</v>
      </c>
      <c r="K93" s="390">
        <f>SUM(G93*I93)</f>
        <v>33600</v>
      </c>
      <c r="L93" s="545">
        <f>SUM(K93)</f>
        <v>33600</v>
      </c>
    </row>
    <row r="94" spans="1:12" s="379" customFormat="1" ht="18.75" customHeight="1">
      <c r="A94" s="695">
        <v>43352</v>
      </c>
      <c r="B94" s="442" t="s">
        <v>506</v>
      </c>
      <c r="C94" s="442" t="s">
        <v>10</v>
      </c>
      <c r="D94" s="372">
        <v>4</v>
      </c>
      <c r="E94" s="442">
        <v>29232</v>
      </c>
      <c r="F94" s="442">
        <f t="shared" ref="F94" si="57">E94</f>
        <v>29232</v>
      </c>
      <c r="G94" s="442">
        <v>29232</v>
      </c>
      <c r="H94" s="442" t="s">
        <v>1</v>
      </c>
      <c r="I94" s="442">
        <f>SUM(D94*1)</f>
        <v>4</v>
      </c>
      <c r="J94" s="442" t="s">
        <v>0</v>
      </c>
      <c r="K94" s="20">
        <f t="shared" ref="K94" si="58">G94*I94</f>
        <v>116928</v>
      </c>
      <c r="L94" s="698">
        <f>SUM(K94:K96)</f>
        <v>1685976</v>
      </c>
    </row>
    <row r="95" spans="1:12" s="379" customFormat="1" ht="18.75" customHeight="1">
      <c r="A95" s="696"/>
      <c r="B95" s="442" t="s">
        <v>21</v>
      </c>
      <c r="C95" s="442" t="s">
        <v>10</v>
      </c>
      <c r="D95" s="372">
        <v>52</v>
      </c>
      <c r="E95" s="442">
        <v>29674</v>
      </c>
      <c r="F95" s="442">
        <f t="shared" ref="F95" si="59">E95/2</f>
        <v>14837</v>
      </c>
      <c r="G95" s="442">
        <v>14837</v>
      </c>
      <c r="H95" s="442" t="s">
        <v>1</v>
      </c>
      <c r="I95" s="442">
        <f>SUM(D95*2)</f>
        <v>104</v>
      </c>
      <c r="J95" s="442" t="s">
        <v>0</v>
      </c>
      <c r="K95" s="388">
        <f>G95*I95</f>
        <v>1543048</v>
      </c>
      <c r="L95" s="699"/>
    </row>
    <row r="96" spans="1:12" s="379" customFormat="1" ht="18.75" customHeight="1">
      <c r="A96" s="697"/>
      <c r="B96" s="454" t="s">
        <v>546</v>
      </c>
      <c r="C96" s="454" t="s">
        <v>533</v>
      </c>
      <c r="D96" s="372">
        <v>1</v>
      </c>
      <c r="E96" s="442">
        <v>26000</v>
      </c>
      <c r="F96" s="442">
        <f>E96/2</f>
        <v>13000</v>
      </c>
      <c r="G96" s="442">
        <v>13000</v>
      </c>
      <c r="H96" s="442" t="s">
        <v>1</v>
      </c>
      <c r="I96" s="442">
        <f>SUM(D96*2)</f>
        <v>2</v>
      </c>
      <c r="J96" s="442" t="s">
        <v>0</v>
      </c>
      <c r="K96" s="388">
        <f>G96*I96</f>
        <v>26000</v>
      </c>
      <c r="L96" s="700"/>
    </row>
    <row r="97" spans="1:12" s="379" customFormat="1" ht="18.75" customHeight="1">
      <c r="A97" s="695">
        <v>43353</v>
      </c>
      <c r="B97" s="442" t="s">
        <v>506</v>
      </c>
      <c r="C97" s="442" t="s">
        <v>10</v>
      </c>
      <c r="D97" s="372">
        <v>3</v>
      </c>
      <c r="E97" s="442">
        <v>29232</v>
      </c>
      <c r="F97" s="442">
        <f t="shared" ref="F97" si="60">E97</f>
        <v>29232</v>
      </c>
      <c r="G97" s="442">
        <v>29232</v>
      </c>
      <c r="H97" s="442" t="s">
        <v>1</v>
      </c>
      <c r="I97" s="442">
        <f>SUM(D97*1)</f>
        <v>3</v>
      </c>
      <c r="J97" s="442" t="s">
        <v>0</v>
      </c>
      <c r="K97" s="20">
        <f t="shared" ref="K97" si="61">G97*I97</f>
        <v>87696</v>
      </c>
      <c r="L97" s="698">
        <f>SUM(K97:K99)</f>
        <v>1705418</v>
      </c>
    </row>
    <row r="98" spans="1:12" s="379" customFormat="1" ht="18.75" customHeight="1">
      <c r="A98" s="696"/>
      <c r="B98" s="442" t="s">
        <v>21</v>
      </c>
      <c r="C98" s="442" t="s">
        <v>10</v>
      </c>
      <c r="D98" s="372">
        <v>53</v>
      </c>
      <c r="E98" s="442">
        <v>29674</v>
      </c>
      <c r="F98" s="442">
        <f t="shared" ref="F98" si="62">E98/2</f>
        <v>14837</v>
      </c>
      <c r="G98" s="442">
        <v>14837</v>
      </c>
      <c r="H98" s="442" t="s">
        <v>1</v>
      </c>
      <c r="I98" s="442">
        <f>SUM(D98*2)</f>
        <v>106</v>
      </c>
      <c r="J98" s="442" t="s">
        <v>0</v>
      </c>
      <c r="K98" s="388">
        <f>G98*I98</f>
        <v>1572722</v>
      </c>
      <c r="L98" s="699"/>
    </row>
    <row r="99" spans="1:12" s="379" customFormat="1" ht="18.75" customHeight="1">
      <c r="A99" s="697"/>
      <c r="B99" s="454" t="s">
        <v>546</v>
      </c>
      <c r="C99" s="454" t="s">
        <v>533</v>
      </c>
      <c r="D99" s="372">
        <v>1</v>
      </c>
      <c r="E99" s="442">
        <v>45000</v>
      </c>
      <c r="F99" s="442">
        <f>E99/4</f>
        <v>11250</v>
      </c>
      <c r="G99" s="442">
        <v>11250</v>
      </c>
      <c r="H99" s="442" t="s">
        <v>1</v>
      </c>
      <c r="I99" s="442">
        <v>4</v>
      </c>
      <c r="J99" s="442" t="s">
        <v>0</v>
      </c>
      <c r="K99" s="388">
        <f>G99*I99</f>
        <v>45000</v>
      </c>
      <c r="L99" s="700"/>
    </row>
    <row r="100" spans="1:12" ht="18.75" customHeight="1">
      <c r="A100" s="695">
        <v>43354</v>
      </c>
      <c r="B100" s="442" t="s">
        <v>506</v>
      </c>
      <c r="C100" s="442" t="s">
        <v>10</v>
      </c>
      <c r="D100" s="372">
        <v>2</v>
      </c>
      <c r="E100" s="442">
        <v>29232</v>
      </c>
      <c r="F100" s="442">
        <f t="shared" ref="F100" si="63">E100</f>
        <v>29232</v>
      </c>
      <c r="G100" s="442">
        <v>29232</v>
      </c>
      <c r="H100" s="442" t="s">
        <v>1</v>
      </c>
      <c r="I100" s="442">
        <f>SUM(D100*1)</f>
        <v>2</v>
      </c>
      <c r="J100" s="442" t="s">
        <v>0</v>
      </c>
      <c r="K100" s="20">
        <f t="shared" ref="K100" si="64">G100*I100</f>
        <v>58464</v>
      </c>
      <c r="L100" s="698">
        <f>SUM(K100:K102)</f>
        <v>1676186</v>
      </c>
    </row>
    <row r="101" spans="1:12" ht="18.75" customHeight="1">
      <c r="A101" s="696"/>
      <c r="B101" s="442" t="s">
        <v>21</v>
      </c>
      <c r="C101" s="442" t="s">
        <v>10</v>
      </c>
      <c r="D101" s="372">
        <v>53</v>
      </c>
      <c r="E101" s="442">
        <v>29674</v>
      </c>
      <c r="F101" s="442">
        <f t="shared" ref="F101" si="65">E101/2</f>
        <v>14837</v>
      </c>
      <c r="G101" s="442">
        <v>14837</v>
      </c>
      <c r="H101" s="442" t="s">
        <v>1</v>
      </c>
      <c r="I101" s="442">
        <f>SUM(D101*2)</f>
        <v>106</v>
      </c>
      <c r="J101" s="442" t="s">
        <v>0</v>
      </c>
      <c r="K101" s="388">
        <f>G101*I101</f>
        <v>1572722</v>
      </c>
      <c r="L101" s="699"/>
    </row>
    <row r="102" spans="1:12" ht="18.75" customHeight="1">
      <c r="A102" s="697"/>
      <c r="B102" s="454" t="s">
        <v>546</v>
      </c>
      <c r="C102" s="454" t="s">
        <v>533</v>
      </c>
      <c r="D102" s="372">
        <v>1</v>
      </c>
      <c r="E102" s="442">
        <v>45000</v>
      </c>
      <c r="F102" s="442">
        <f>E102/4</f>
        <v>11250</v>
      </c>
      <c r="G102" s="442">
        <v>11250</v>
      </c>
      <c r="H102" s="442" t="s">
        <v>1</v>
      </c>
      <c r="I102" s="442">
        <v>4</v>
      </c>
      <c r="J102" s="442" t="s">
        <v>0</v>
      </c>
      <c r="K102" s="388">
        <f>G102*I102</f>
        <v>45000</v>
      </c>
      <c r="L102" s="700"/>
    </row>
    <row r="103" spans="1:12" ht="18.75" customHeight="1" thickBot="1">
      <c r="A103" s="538" t="s">
        <v>487</v>
      </c>
      <c r="B103" s="673">
        <f>SUM(L93:L102)</f>
        <v>5101180</v>
      </c>
      <c r="C103" s="674"/>
      <c r="D103" s="674"/>
      <c r="E103" s="674"/>
      <c r="F103" s="674"/>
      <c r="G103" s="674"/>
      <c r="H103" s="674"/>
      <c r="I103" s="674"/>
      <c r="J103" s="674"/>
      <c r="K103" s="674"/>
      <c r="L103" s="675"/>
    </row>
    <row r="104" spans="1:12" ht="18.75" customHeight="1">
      <c r="A104" s="692" t="s">
        <v>547</v>
      </c>
      <c r="B104" s="693"/>
      <c r="C104" s="693"/>
      <c r="D104" s="693"/>
      <c r="E104" s="693"/>
      <c r="F104" s="693"/>
      <c r="G104" s="693"/>
      <c r="H104" s="693"/>
      <c r="I104" s="693"/>
      <c r="J104" s="693"/>
      <c r="K104" s="693"/>
      <c r="L104" s="694"/>
    </row>
    <row r="105" spans="1:12" ht="18.75" customHeight="1">
      <c r="A105" s="70" t="s">
        <v>3</v>
      </c>
      <c r="B105" s="443" t="s">
        <v>2</v>
      </c>
      <c r="C105" s="443" t="s">
        <v>9</v>
      </c>
      <c r="D105" s="389" t="s">
        <v>517</v>
      </c>
      <c r="E105" s="443" t="s">
        <v>5</v>
      </c>
      <c r="F105" s="443" t="s">
        <v>5</v>
      </c>
      <c r="G105" s="443" t="s">
        <v>18</v>
      </c>
      <c r="H105" s="10"/>
      <c r="I105" s="443" t="s">
        <v>17</v>
      </c>
      <c r="J105" s="10"/>
      <c r="K105" s="443" t="s">
        <v>8</v>
      </c>
      <c r="L105" s="142" t="s">
        <v>4</v>
      </c>
    </row>
    <row r="106" spans="1:12" ht="18.75" customHeight="1">
      <c r="A106" s="449">
        <v>43353</v>
      </c>
      <c r="B106" s="442" t="s">
        <v>21</v>
      </c>
      <c r="C106" s="442" t="s">
        <v>10</v>
      </c>
      <c r="D106" s="372">
        <v>86</v>
      </c>
      <c r="E106" s="442">
        <v>29674</v>
      </c>
      <c r="F106" s="442">
        <f t="shared" ref="F106" si="66">E106/2</f>
        <v>14837</v>
      </c>
      <c r="G106" s="442">
        <v>14837</v>
      </c>
      <c r="H106" s="442" t="s">
        <v>1</v>
      </c>
      <c r="I106" s="442">
        <f>SUM(D106*2)</f>
        <v>172</v>
      </c>
      <c r="J106" s="442" t="s">
        <v>0</v>
      </c>
      <c r="K106" s="388">
        <f>G106*I106</f>
        <v>2551964</v>
      </c>
      <c r="L106" s="387">
        <f>SUM(K106)</f>
        <v>2551964</v>
      </c>
    </row>
    <row r="107" spans="1:12" ht="18.75" customHeight="1">
      <c r="A107" s="449">
        <v>43354</v>
      </c>
      <c r="B107" s="442" t="s">
        <v>21</v>
      </c>
      <c r="C107" s="442" t="s">
        <v>10</v>
      </c>
      <c r="D107" s="372">
        <v>86</v>
      </c>
      <c r="E107" s="442">
        <v>29674</v>
      </c>
      <c r="F107" s="442">
        <f t="shared" ref="F107" si="67">E107/2</f>
        <v>14837</v>
      </c>
      <c r="G107" s="442">
        <v>14837</v>
      </c>
      <c r="H107" s="442" t="s">
        <v>1</v>
      </c>
      <c r="I107" s="442">
        <f>SUM(D107*2)</f>
        <v>172</v>
      </c>
      <c r="J107" s="442" t="s">
        <v>0</v>
      </c>
      <c r="K107" s="388">
        <f>G107*I107</f>
        <v>2551964</v>
      </c>
      <c r="L107" s="387">
        <f>SUM(K107)</f>
        <v>2551964</v>
      </c>
    </row>
    <row r="108" spans="1:12" ht="18.75" customHeight="1">
      <c r="A108" s="691">
        <v>43355</v>
      </c>
      <c r="B108" s="442" t="s">
        <v>21</v>
      </c>
      <c r="C108" s="442" t="s">
        <v>10</v>
      </c>
      <c r="D108" s="372">
        <v>87</v>
      </c>
      <c r="E108" s="442">
        <v>29674</v>
      </c>
      <c r="F108" s="442">
        <f t="shared" ref="F108" si="68">E108/2</f>
        <v>14837</v>
      </c>
      <c r="G108" s="442">
        <v>14837</v>
      </c>
      <c r="H108" s="442" t="s">
        <v>1</v>
      </c>
      <c r="I108" s="442">
        <f>SUM(D108*2)</f>
        <v>174</v>
      </c>
      <c r="J108" s="442" t="s">
        <v>0</v>
      </c>
      <c r="K108" s="388">
        <f>G108*I108</f>
        <v>2581638</v>
      </c>
      <c r="L108" s="679">
        <f>SUM(K108:K109)</f>
        <v>2607638</v>
      </c>
    </row>
    <row r="109" spans="1:12" ht="18.75" customHeight="1">
      <c r="A109" s="691"/>
      <c r="B109" s="454" t="s">
        <v>546</v>
      </c>
      <c r="C109" s="454" t="s">
        <v>533</v>
      </c>
      <c r="D109" s="372">
        <v>1</v>
      </c>
      <c r="E109" s="442">
        <v>26000</v>
      </c>
      <c r="F109" s="442">
        <f>E109/2</f>
        <v>13000</v>
      </c>
      <c r="G109" s="442">
        <v>13000</v>
      </c>
      <c r="H109" s="442" t="s">
        <v>1</v>
      </c>
      <c r="I109" s="442">
        <f>SUM(D109*2)</f>
        <v>2</v>
      </c>
      <c r="J109" s="442" t="s">
        <v>0</v>
      </c>
      <c r="K109" s="388">
        <f>G109*I109</f>
        <v>26000</v>
      </c>
      <c r="L109" s="679"/>
    </row>
    <row r="110" spans="1:12" ht="18.75" customHeight="1" thickBot="1">
      <c r="A110" s="538" t="s">
        <v>487</v>
      </c>
      <c r="B110" s="673">
        <f>SUM(L106:L109)</f>
        <v>7711566</v>
      </c>
      <c r="C110" s="674"/>
      <c r="D110" s="674"/>
      <c r="E110" s="674"/>
      <c r="F110" s="674"/>
      <c r="G110" s="674"/>
      <c r="H110" s="674"/>
      <c r="I110" s="674"/>
      <c r="J110" s="674"/>
      <c r="K110" s="674"/>
      <c r="L110" s="675"/>
    </row>
    <row r="111" spans="1:12" ht="18.75" customHeight="1">
      <c r="A111" s="701" t="s">
        <v>548</v>
      </c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3"/>
    </row>
    <row r="112" spans="1:12" ht="18.75" customHeight="1">
      <c r="A112" s="70" t="s">
        <v>3</v>
      </c>
      <c r="B112" s="443" t="s">
        <v>2</v>
      </c>
      <c r="C112" s="443" t="s">
        <v>9</v>
      </c>
      <c r="D112" s="389" t="s">
        <v>517</v>
      </c>
      <c r="E112" s="443" t="s">
        <v>5</v>
      </c>
      <c r="F112" s="443" t="s">
        <v>5</v>
      </c>
      <c r="G112" s="443" t="s">
        <v>18</v>
      </c>
      <c r="H112" s="10"/>
      <c r="I112" s="443" t="s">
        <v>17</v>
      </c>
      <c r="J112" s="10"/>
      <c r="K112" s="443" t="s">
        <v>8</v>
      </c>
      <c r="L112" s="142" t="s">
        <v>4</v>
      </c>
    </row>
    <row r="113" spans="1:14" ht="18.75" customHeight="1">
      <c r="A113" s="695">
        <v>43351</v>
      </c>
      <c r="B113" s="442" t="s">
        <v>506</v>
      </c>
      <c r="C113" s="442" t="s">
        <v>10</v>
      </c>
      <c r="D113" s="372">
        <v>4</v>
      </c>
      <c r="E113" s="442">
        <v>23366</v>
      </c>
      <c r="F113" s="442">
        <f>E113</f>
        <v>23366</v>
      </c>
      <c r="G113" s="442">
        <v>22198</v>
      </c>
      <c r="H113" s="442" t="s">
        <v>1</v>
      </c>
      <c r="I113" s="442">
        <f>SUM(D113)</f>
        <v>4</v>
      </c>
      <c r="J113" s="442" t="s">
        <v>0</v>
      </c>
      <c r="K113" s="388">
        <f t="shared" ref="K113:K124" si="69">G113*I113</f>
        <v>88792</v>
      </c>
      <c r="L113" s="698">
        <f>SUM(K113:K114)</f>
        <v>113812</v>
      </c>
    </row>
    <row r="114" spans="1:14" ht="18.75" customHeight="1">
      <c r="A114" s="697"/>
      <c r="B114" s="442" t="s">
        <v>21</v>
      </c>
      <c r="C114" s="442" t="s">
        <v>10</v>
      </c>
      <c r="D114" s="372">
        <v>1</v>
      </c>
      <c r="E114" s="442">
        <v>26336</v>
      </c>
      <c r="F114" s="442">
        <f t="shared" ref="F114" si="70">E114/2</f>
        <v>13168</v>
      </c>
      <c r="G114" s="442">
        <v>12510</v>
      </c>
      <c r="H114" s="442" t="s">
        <v>1</v>
      </c>
      <c r="I114" s="442">
        <f>SUM(D114*2)</f>
        <v>2</v>
      </c>
      <c r="J114" s="442" t="s">
        <v>0</v>
      </c>
      <c r="K114" s="388">
        <f t="shared" si="69"/>
        <v>25020</v>
      </c>
      <c r="L114" s="700"/>
    </row>
    <row r="115" spans="1:14" ht="18.75" customHeight="1">
      <c r="A115" s="695">
        <v>43352</v>
      </c>
      <c r="B115" s="442" t="s">
        <v>506</v>
      </c>
      <c r="C115" s="442" t="s">
        <v>10</v>
      </c>
      <c r="D115" s="372">
        <v>3</v>
      </c>
      <c r="E115" s="442">
        <v>19802</v>
      </c>
      <c r="F115" s="442">
        <f>E115</f>
        <v>19802</v>
      </c>
      <c r="G115" s="442">
        <v>18812</v>
      </c>
      <c r="H115" s="442" t="s">
        <v>1</v>
      </c>
      <c r="I115" s="442">
        <f>SUM(D115)</f>
        <v>3</v>
      </c>
      <c r="J115" s="442" t="s">
        <v>0</v>
      </c>
      <c r="K115" s="388">
        <f t="shared" si="69"/>
        <v>56436</v>
      </c>
      <c r="L115" s="698">
        <f>SUM(K115:K116)</f>
        <v>229508</v>
      </c>
    </row>
    <row r="116" spans="1:14" ht="18.75" customHeight="1">
      <c r="A116" s="697"/>
      <c r="B116" s="442" t="s">
        <v>21</v>
      </c>
      <c r="C116" s="442" t="s">
        <v>10</v>
      </c>
      <c r="D116" s="372">
        <v>8</v>
      </c>
      <c r="E116" s="442">
        <v>22772</v>
      </c>
      <c r="F116" s="442">
        <f t="shared" ref="F116" si="71">E116/2</f>
        <v>11386</v>
      </c>
      <c r="G116" s="442">
        <v>10817</v>
      </c>
      <c r="H116" s="442" t="s">
        <v>1</v>
      </c>
      <c r="I116" s="442">
        <f>SUM(D116*2)</f>
        <v>16</v>
      </c>
      <c r="J116" s="442" t="s">
        <v>0</v>
      </c>
      <c r="K116" s="388">
        <f t="shared" si="69"/>
        <v>173072</v>
      </c>
      <c r="L116" s="700"/>
    </row>
    <row r="117" spans="1:14" ht="18.75" customHeight="1">
      <c r="A117" s="695">
        <v>43353</v>
      </c>
      <c r="B117" s="442" t="s">
        <v>506</v>
      </c>
      <c r="C117" s="442" t="s">
        <v>10</v>
      </c>
      <c r="D117" s="372">
        <v>2</v>
      </c>
      <c r="E117" s="442">
        <v>19802</v>
      </c>
      <c r="F117" s="442">
        <f>E117</f>
        <v>19802</v>
      </c>
      <c r="G117" s="442">
        <v>18812</v>
      </c>
      <c r="H117" s="442" t="s">
        <v>1</v>
      </c>
      <c r="I117" s="442">
        <f>SUM(D117)</f>
        <v>2</v>
      </c>
      <c r="J117" s="442" t="s">
        <v>0</v>
      </c>
      <c r="K117" s="388">
        <f t="shared" si="69"/>
        <v>37624</v>
      </c>
      <c r="L117" s="698">
        <f>SUM(K117:K118)</f>
        <v>210696</v>
      </c>
    </row>
    <row r="118" spans="1:14" ht="18.75" customHeight="1">
      <c r="A118" s="697"/>
      <c r="B118" s="442" t="s">
        <v>21</v>
      </c>
      <c r="C118" s="442" t="s">
        <v>10</v>
      </c>
      <c r="D118" s="372">
        <v>8</v>
      </c>
      <c r="E118" s="442">
        <v>22772</v>
      </c>
      <c r="F118" s="442">
        <f t="shared" ref="F118" si="72">E118/2</f>
        <v>11386</v>
      </c>
      <c r="G118" s="442">
        <v>10817</v>
      </c>
      <c r="H118" s="442" t="s">
        <v>1</v>
      </c>
      <c r="I118" s="442">
        <f>SUM(D118*2)</f>
        <v>16</v>
      </c>
      <c r="J118" s="442" t="s">
        <v>0</v>
      </c>
      <c r="K118" s="388">
        <f t="shared" si="69"/>
        <v>173072</v>
      </c>
      <c r="L118" s="700"/>
    </row>
    <row r="119" spans="1:14" ht="18.75" customHeight="1">
      <c r="A119" s="695">
        <v>43354</v>
      </c>
      <c r="B119" s="442" t="s">
        <v>506</v>
      </c>
      <c r="C119" s="442" t="s">
        <v>10</v>
      </c>
      <c r="D119" s="372">
        <v>2</v>
      </c>
      <c r="E119" s="442">
        <v>19802</v>
      </c>
      <c r="F119" s="442">
        <f>E119</f>
        <v>19802</v>
      </c>
      <c r="G119" s="442">
        <v>18812</v>
      </c>
      <c r="H119" s="442" t="s">
        <v>1</v>
      </c>
      <c r="I119" s="442">
        <f>SUM(D119)</f>
        <v>2</v>
      </c>
      <c r="J119" s="442" t="s">
        <v>0</v>
      </c>
      <c r="K119" s="388">
        <f t="shared" si="69"/>
        <v>37624</v>
      </c>
      <c r="L119" s="698">
        <f>SUM(K119:K120)</f>
        <v>189062</v>
      </c>
    </row>
    <row r="120" spans="1:14" ht="18.75" customHeight="1">
      <c r="A120" s="697"/>
      <c r="B120" s="442" t="s">
        <v>21</v>
      </c>
      <c r="C120" s="442" t="s">
        <v>10</v>
      </c>
      <c r="D120" s="372">
        <v>7</v>
      </c>
      <c r="E120" s="442">
        <v>22772</v>
      </c>
      <c r="F120" s="442">
        <f t="shared" ref="F120" si="73">E120/2</f>
        <v>11386</v>
      </c>
      <c r="G120" s="442">
        <v>10817</v>
      </c>
      <c r="H120" s="442" t="s">
        <v>1</v>
      </c>
      <c r="I120" s="442">
        <f>SUM(D120*2)</f>
        <v>14</v>
      </c>
      <c r="J120" s="442" t="s">
        <v>0</v>
      </c>
      <c r="K120" s="388">
        <f t="shared" si="69"/>
        <v>151438</v>
      </c>
      <c r="L120" s="700"/>
    </row>
    <row r="121" spans="1:14" ht="18.75" customHeight="1">
      <c r="A121" s="449">
        <v>43355</v>
      </c>
      <c r="B121" s="442" t="s">
        <v>506</v>
      </c>
      <c r="C121" s="442" t="s">
        <v>10</v>
      </c>
      <c r="D121" s="372">
        <v>1</v>
      </c>
      <c r="E121" s="442">
        <v>19802</v>
      </c>
      <c r="F121" s="442">
        <f>E121</f>
        <v>19802</v>
      </c>
      <c r="G121" s="442">
        <v>18812</v>
      </c>
      <c r="H121" s="442" t="s">
        <v>1</v>
      </c>
      <c r="I121" s="442">
        <f>SUM(D121)</f>
        <v>1</v>
      </c>
      <c r="J121" s="442" t="s">
        <v>0</v>
      </c>
      <c r="K121" s="388">
        <f t="shared" si="69"/>
        <v>18812</v>
      </c>
      <c r="L121" s="387">
        <f>SUM(K121)</f>
        <v>18812</v>
      </c>
    </row>
    <row r="122" spans="1:14" ht="18.75" customHeight="1">
      <c r="A122" s="449">
        <v>43356</v>
      </c>
      <c r="B122" s="442" t="s">
        <v>506</v>
      </c>
      <c r="C122" s="442" t="s">
        <v>10</v>
      </c>
      <c r="D122" s="372">
        <v>1</v>
      </c>
      <c r="E122" s="442">
        <v>19802</v>
      </c>
      <c r="F122" s="442">
        <f>E122</f>
        <v>19802</v>
      </c>
      <c r="G122" s="442">
        <v>18812</v>
      </c>
      <c r="H122" s="442" t="s">
        <v>1</v>
      </c>
      <c r="I122" s="442">
        <f>SUM(D122)</f>
        <v>1</v>
      </c>
      <c r="J122" s="442" t="s">
        <v>0</v>
      </c>
      <c r="K122" s="388">
        <f t="shared" si="69"/>
        <v>18812</v>
      </c>
      <c r="L122" s="387">
        <f>SUM(K122)</f>
        <v>18812</v>
      </c>
    </row>
    <row r="123" spans="1:14" ht="18.75" customHeight="1">
      <c r="A123" s="449">
        <v>43357</v>
      </c>
      <c r="B123" s="442" t="s">
        <v>506</v>
      </c>
      <c r="C123" s="442" t="s">
        <v>10</v>
      </c>
      <c r="D123" s="372">
        <v>1</v>
      </c>
      <c r="E123" s="442">
        <v>19802</v>
      </c>
      <c r="F123" s="442">
        <f>E123</f>
        <v>19802</v>
      </c>
      <c r="G123" s="442">
        <v>18812</v>
      </c>
      <c r="H123" s="442" t="s">
        <v>1</v>
      </c>
      <c r="I123" s="442">
        <f>SUM(D123)</f>
        <v>1</v>
      </c>
      <c r="J123" s="442" t="s">
        <v>0</v>
      </c>
      <c r="K123" s="388">
        <f t="shared" si="69"/>
        <v>18812</v>
      </c>
      <c r="L123" s="387">
        <f>SUM(K123)</f>
        <v>18812</v>
      </c>
    </row>
    <row r="124" spans="1:14" ht="18.75" customHeight="1">
      <c r="A124" s="449">
        <v>43358</v>
      </c>
      <c r="B124" s="442" t="s">
        <v>506</v>
      </c>
      <c r="C124" s="442" t="s">
        <v>10</v>
      </c>
      <c r="D124" s="372">
        <v>1</v>
      </c>
      <c r="E124" s="442">
        <v>19802</v>
      </c>
      <c r="F124" s="442">
        <f>E124</f>
        <v>19802</v>
      </c>
      <c r="G124" s="442">
        <v>18812</v>
      </c>
      <c r="H124" s="442" t="s">
        <v>1</v>
      </c>
      <c r="I124" s="442">
        <f>SUM(D124)</f>
        <v>1</v>
      </c>
      <c r="J124" s="442" t="s">
        <v>0</v>
      </c>
      <c r="K124" s="388">
        <f t="shared" si="69"/>
        <v>18812</v>
      </c>
      <c r="L124" s="387">
        <f>SUM(K124)</f>
        <v>18812</v>
      </c>
    </row>
    <row r="125" spans="1:14" ht="18.75" customHeight="1" thickBot="1">
      <c r="A125" s="538" t="s">
        <v>487</v>
      </c>
      <c r="B125" s="673">
        <f>SUM(L113:L124)</f>
        <v>818326</v>
      </c>
      <c r="C125" s="674"/>
      <c r="D125" s="674"/>
      <c r="E125" s="674"/>
      <c r="F125" s="674"/>
      <c r="G125" s="674"/>
      <c r="H125" s="674"/>
      <c r="I125" s="674"/>
      <c r="J125" s="674"/>
      <c r="K125" s="674"/>
      <c r="L125" s="675"/>
    </row>
    <row r="126" spans="1:14" ht="18.75" customHeight="1" thickBot="1">
      <c r="A126" s="723"/>
      <c r="B126" s="724"/>
      <c r="C126" s="724"/>
      <c r="D126" s="724"/>
      <c r="E126" s="724"/>
      <c r="F126" s="724"/>
      <c r="G126" s="724"/>
      <c r="H126" s="724"/>
      <c r="I126" s="724"/>
      <c r="J126" s="725"/>
      <c r="K126" s="393" t="s">
        <v>148</v>
      </c>
      <c r="L126" s="394">
        <f>SUM(B35+B48+B55+B73+B80+B90+B103+B110+B125)</f>
        <v>71324392</v>
      </c>
      <c r="N126" s="158"/>
    </row>
    <row r="127" spans="1:14" ht="18.75" customHeight="1" thickBot="1">
      <c r="A127" s="715" t="s">
        <v>550</v>
      </c>
      <c r="B127" s="716"/>
      <c r="C127" s="716"/>
      <c r="D127" s="716"/>
      <c r="E127" s="716"/>
      <c r="F127" s="716"/>
      <c r="G127" s="716"/>
      <c r="H127" s="716"/>
      <c r="I127" s="716"/>
      <c r="J127" s="716"/>
      <c r="K127" s="716"/>
      <c r="L127" s="717"/>
      <c r="N127" s="158"/>
    </row>
    <row r="128" spans="1:14" ht="18.75" customHeight="1">
      <c r="A128" s="505" t="s">
        <v>549</v>
      </c>
      <c r="B128" s="506" t="s">
        <v>29</v>
      </c>
      <c r="C128" s="59" t="s">
        <v>26</v>
      </c>
      <c r="D128" s="58" t="s">
        <v>18</v>
      </c>
      <c r="E128" s="507" t="s">
        <v>37</v>
      </c>
      <c r="F128" s="58" t="s">
        <v>18</v>
      </c>
      <c r="G128" s="506" t="s">
        <v>551</v>
      </c>
      <c r="H128" s="60"/>
      <c r="I128" s="506" t="s">
        <v>486</v>
      </c>
      <c r="J128" s="61"/>
      <c r="K128" s="58" t="s">
        <v>8</v>
      </c>
      <c r="L128" s="62" t="s">
        <v>4</v>
      </c>
    </row>
    <row r="129" spans="1:12" ht="18.75" customHeight="1">
      <c r="A129" s="712">
        <v>43351</v>
      </c>
      <c r="B129" s="442" t="s">
        <v>33</v>
      </c>
      <c r="C129" s="442">
        <v>58063</v>
      </c>
      <c r="D129" s="442">
        <f>C129*L2</f>
        <v>55159.85</v>
      </c>
      <c r="E129" s="442">
        <v>15800</v>
      </c>
      <c r="F129" s="442">
        <f>E129*L2</f>
        <v>15010</v>
      </c>
      <c r="G129" s="442">
        <f t="shared" ref="G129:G138" si="74">SUM(D129+F129)</f>
        <v>70169.850000000006</v>
      </c>
      <c r="H129" s="442" t="s">
        <v>1</v>
      </c>
      <c r="I129" s="455">
        <v>3</v>
      </c>
      <c r="J129" s="442" t="s">
        <v>0</v>
      </c>
      <c r="K129" s="20">
        <f>G129*I129</f>
        <v>210509.55000000002</v>
      </c>
      <c r="L129" s="603">
        <f>SUM(K129:K131)</f>
        <v>1016929.3999999999</v>
      </c>
    </row>
    <row r="130" spans="1:12" ht="18.75" customHeight="1">
      <c r="A130" s="713"/>
      <c r="B130" s="454" t="s">
        <v>552</v>
      </c>
      <c r="C130" s="442">
        <v>49339</v>
      </c>
      <c r="D130" s="442">
        <f>C130*L2</f>
        <v>46872.049999999996</v>
      </c>
      <c r="E130" s="442">
        <v>5300</v>
      </c>
      <c r="F130" s="442">
        <f>E130*L2</f>
        <v>5035</v>
      </c>
      <c r="G130" s="442">
        <f t="shared" si="74"/>
        <v>51907.049999999996</v>
      </c>
      <c r="H130" s="442" t="s">
        <v>1</v>
      </c>
      <c r="I130" s="455">
        <v>1</v>
      </c>
      <c r="J130" s="442" t="s">
        <v>0</v>
      </c>
      <c r="K130" s="20">
        <f t="shared" ref="K130:K131" si="75">G130*I130</f>
        <v>51907.049999999996</v>
      </c>
      <c r="L130" s="603"/>
    </row>
    <row r="131" spans="1:12" ht="18.75" customHeight="1">
      <c r="A131" s="714"/>
      <c r="B131" s="454" t="s">
        <v>32</v>
      </c>
      <c r="C131" s="442">
        <v>44339</v>
      </c>
      <c r="D131" s="442">
        <f>C131*L2</f>
        <v>42122.049999999996</v>
      </c>
      <c r="E131" s="442">
        <v>5300</v>
      </c>
      <c r="F131" s="442">
        <f>E131*L2</f>
        <v>5035</v>
      </c>
      <c r="G131" s="442">
        <f t="shared" si="74"/>
        <v>47157.049999999996</v>
      </c>
      <c r="H131" s="442" t="s">
        <v>1</v>
      </c>
      <c r="I131" s="455">
        <v>16</v>
      </c>
      <c r="J131" s="442" t="s">
        <v>0</v>
      </c>
      <c r="K131" s="20">
        <f t="shared" si="75"/>
        <v>754512.79999999993</v>
      </c>
      <c r="L131" s="603"/>
    </row>
    <row r="132" spans="1:12" ht="18.75" customHeight="1">
      <c r="A132" s="695">
        <v>43352</v>
      </c>
      <c r="B132" s="442" t="s">
        <v>33</v>
      </c>
      <c r="C132" s="442">
        <v>58063</v>
      </c>
      <c r="D132" s="442">
        <f>C132*L2</f>
        <v>55159.85</v>
      </c>
      <c r="E132" s="442">
        <v>15800</v>
      </c>
      <c r="F132" s="442">
        <f>E132*L2</f>
        <v>15010</v>
      </c>
      <c r="G132" s="442">
        <f t="shared" si="74"/>
        <v>70169.850000000006</v>
      </c>
      <c r="H132" s="442" t="s">
        <v>1</v>
      </c>
      <c r="I132" s="455">
        <v>9</v>
      </c>
      <c r="J132" s="442" t="s">
        <v>0</v>
      </c>
      <c r="K132" s="20">
        <f>G132*I132</f>
        <v>631528.65</v>
      </c>
      <c r="L132" s="603">
        <f>SUM(K132:K135)</f>
        <v>1691996.55</v>
      </c>
    </row>
    <row r="133" spans="1:12" ht="18.75" customHeight="1">
      <c r="A133" s="696"/>
      <c r="B133" s="454" t="s">
        <v>191</v>
      </c>
      <c r="C133" s="442">
        <v>58063</v>
      </c>
      <c r="D133" s="442">
        <f>C133*L2</f>
        <v>55159.85</v>
      </c>
      <c r="E133" s="442">
        <v>15800</v>
      </c>
      <c r="F133" s="442">
        <f>E133*L2</f>
        <v>15010</v>
      </c>
      <c r="G133" s="442">
        <f t="shared" si="74"/>
        <v>70169.850000000006</v>
      </c>
      <c r="H133" s="442" t="s">
        <v>1</v>
      </c>
      <c r="I133" s="455">
        <v>1</v>
      </c>
      <c r="J133" s="442" t="s">
        <v>0</v>
      </c>
      <c r="K133" s="20">
        <f t="shared" ref="K133:K134" si="76">G133*I133</f>
        <v>70169.850000000006</v>
      </c>
      <c r="L133" s="603"/>
    </row>
    <row r="134" spans="1:12" ht="18.75" customHeight="1">
      <c r="A134" s="696"/>
      <c r="B134" s="454" t="s">
        <v>32</v>
      </c>
      <c r="C134" s="442">
        <v>44339</v>
      </c>
      <c r="D134" s="442">
        <f>C134*L2</f>
        <v>42122.049999999996</v>
      </c>
      <c r="E134" s="442">
        <v>5300</v>
      </c>
      <c r="F134" s="442">
        <f>E134*L2</f>
        <v>5035</v>
      </c>
      <c r="G134" s="442">
        <f t="shared" si="74"/>
        <v>47157.049999999996</v>
      </c>
      <c r="H134" s="442" t="s">
        <v>1</v>
      </c>
      <c r="I134" s="455">
        <v>19</v>
      </c>
      <c r="J134" s="442" t="s">
        <v>0</v>
      </c>
      <c r="K134" s="20">
        <f t="shared" si="76"/>
        <v>895983.95</v>
      </c>
      <c r="L134" s="603"/>
    </row>
    <row r="135" spans="1:12" ht="18.75" customHeight="1">
      <c r="A135" s="696"/>
      <c r="B135" s="454" t="s">
        <v>559</v>
      </c>
      <c r="C135" s="442">
        <v>44339</v>
      </c>
      <c r="D135" s="442">
        <f>C135*L2</f>
        <v>42122.049999999996</v>
      </c>
      <c r="E135" s="442">
        <v>5300</v>
      </c>
      <c r="F135" s="442">
        <f>E135*L2</f>
        <v>5035</v>
      </c>
      <c r="G135" s="442">
        <f t="shared" si="74"/>
        <v>47157.049999999996</v>
      </c>
      <c r="H135" s="442" t="s">
        <v>1</v>
      </c>
      <c r="I135" s="455">
        <v>2</v>
      </c>
      <c r="J135" s="442" t="s">
        <v>0</v>
      </c>
      <c r="K135" s="20">
        <f t="shared" ref="K135:K150" si="77">G135*I135</f>
        <v>94314.099999999991</v>
      </c>
      <c r="L135" s="603"/>
    </row>
    <row r="136" spans="1:12" ht="18.75" customHeight="1">
      <c r="A136" s="695">
        <v>43353</v>
      </c>
      <c r="B136" s="454" t="s">
        <v>554</v>
      </c>
      <c r="C136" s="442">
        <v>86544</v>
      </c>
      <c r="D136" s="442">
        <f>C136*L2</f>
        <v>82216.800000000003</v>
      </c>
      <c r="E136" s="442">
        <v>7400</v>
      </c>
      <c r="F136" s="442">
        <f>E136*L2</f>
        <v>7030</v>
      </c>
      <c r="G136" s="442">
        <f t="shared" si="74"/>
        <v>89246.8</v>
      </c>
      <c r="H136" s="442" t="s">
        <v>1</v>
      </c>
      <c r="I136" s="455">
        <v>36</v>
      </c>
      <c r="J136" s="442" t="s">
        <v>0</v>
      </c>
      <c r="K136" s="20">
        <f t="shared" si="77"/>
        <v>3212884.8000000003</v>
      </c>
      <c r="L136" s="603">
        <f>SUM(K136:K139)</f>
        <v>4353907</v>
      </c>
    </row>
    <row r="137" spans="1:12" ht="18.75" customHeight="1">
      <c r="A137" s="696"/>
      <c r="B137" s="454" t="s">
        <v>555</v>
      </c>
      <c r="C137" s="442">
        <v>86544</v>
      </c>
      <c r="D137" s="442">
        <f>C137*L2</f>
        <v>82216.800000000003</v>
      </c>
      <c r="E137" s="442">
        <v>7400</v>
      </c>
      <c r="F137" s="442">
        <f>E137*L2</f>
        <v>7030</v>
      </c>
      <c r="G137" s="442">
        <f t="shared" si="74"/>
        <v>89246.8</v>
      </c>
      <c r="H137" s="442" t="s">
        <v>1</v>
      </c>
      <c r="I137" s="455">
        <v>3</v>
      </c>
      <c r="J137" s="442" t="s">
        <v>0</v>
      </c>
      <c r="K137" s="20">
        <f t="shared" si="77"/>
        <v>267740.40000000002</v>
      </c>
      <c r="L137" s="603"/>
    </row>
    <row r="138" spans="1:12" ht="18.75" customHeight="1">
      <c r="A138" s="696"/>
      <c r="B138" s="454" t="s">
        <v>556</v>
      </c>
      <c r="C138" s="442">
        <v>115392</v>
      </c>
      <c r="D138" s="442">
        <f>C138*L2</f>
        <v>109622.39999999999</v>
      </c>
      <c r="E138" s="442">
        <v>12800</v>
      </c>
      <c r="F138" s="442">
        <f>E138*L2</f>
        <v>12160</v>
      </c>
      <c r="G138" s="442">
        <f t="shared" si="74"/>
        <v>121782.39999999999</v>
      </c>
      <c r="H138" s="442" t="s">
        <v>1</v>
      </c>
      <c r="I138" s="455">
        <v>4</v>
      </c>
      <c r="J138" s="442" t="s">
        <v>0</v>
      </c>
      <c r="K138" s="20">
        <f t="shared" si="77"/>
        <v>487129.59999999998</v>
      </c>
      <c r="L138" s="603"/>
    </row>
    <row r="139" spans="1:12" ht="18.75" customHeight="1">
      <c r="A139" s="696"/>
      <c r="B139" s="454" t="s">
        <v>557</v>
      </c>
      <c r="C139" s="442">
        <v>114692</v>
      </c>
      <c r="D139" s="442">
        <f>C139*L2</f>
        <v>108957.4</v>
      </c>
      <c r="E139" s="442">
        <v>20800</v>
      </c>
      <c r="F139" s="442">
        <f>E139*L2</f>
        <v>19760</v>
      </c>
      <c r="G139" s="442">
        <f t="shared" ref="G139:G142" si="78">SUM(D139+F139)</f>
        <v>128717.4</v>
      </c>
      <c r="H139" s="442" t="s">
        <v>1</v>
      </c>
      <c r="I139" s="455">
        <v>3</v>
      </c>
      <c r="J139" s="442" t="s">
        <v>0</v>
      </c>
      <c r="K139" s="20">
        <f t="shared" si="77"/>
        <v>386152.19999999995</v>
      </c>
      <c r="L139" s="603"/>
    </row>
    <row r="140" spans="1:12" ht="18.75" customHeight="1">
      <c r="A140" s="695">
        <v>43354</v>
      </c>
      <c r="B140" s="454" t="s">
        <v>558</v>
      </c>
      <c r="C140" s="442">
        <v>58063</v>
      </c>
      <c r="D140" s="442">
        <f>C140*L2</f>
        <v>55159.85</v>
      </c>
      <c r="E140" s="442">
        <v>15800</v>
      </c>
      <c r="F140" s="442">
        <f>E140*L2</f>
        <v>15010</v>
      </c>
      <c r="G140" s="442">
        <f t="shared" si="78"/>
        <v>70169.850000000006</v>
      </c>
      <c r="H140" s="442" t="s">
        <v>1</v>
      </c>
      <c r="I140" s="455">
        <v>4</v>
      </c>
      <c r="J140" s="442" t="s">
        <v>0</v>
      </c>
      <c r="K140" s="20">
        <f t="shared" si="77"/>
        <v>280679.40000000002</v>
      </c>
      <c r="L140" s="603">
        <f>SUM(K140:K142)</f>
        <v>1087099.25</v>
      </c>
    </row>
    <row r="141" spans="1:12" ht="18.75" customHeight="1">
      <c r="A141" s="696"/>
      <c r="B141" s="454" t="s">
        <v>561</v>
      </c>
      <c r="C141" s="442">
        <v>49339</v>
      </c>
      <c r="D141" s="442">
        <f>C141*L2</f>
        <v>46872.049999999996</v>
      </c>
      <c r="E141" s="442">
        <v>5300</v>
      </c>
      <c r="F141" s="442">
        <f>E141*L2</f>
        <v>5035</v>
      </c>
      <c r="G141" s="442">
        <f t="shared" si="78"/>
        <v>51907.049999999996</v>
      </c>
      <c r="H141" s="442" t="s">
        <v>1</v>
      </c>
      <c r="I141" s="455">
        <v>1</v>
      </c>
      <c r="J141" s="442" t="s">
        <v>0</v>
      </c>
      <c r="K141" s="20">
        <f t="shared" si="77"/>
        <v>51907.049999999996</v>
      </c>
      <c r="L141" s="603"/>
    </row>
    <row r="142" spans="1:12" ht="18.75" customHeight="1">
      <c r="A142" s="696"/>
      <c r="B142" s="454" t="s">
        <v>35</v>
      </c>
      <c r="C142" s="28">
        <v>44339</v>
      </c>
      <c r="D142" s="442">
        <f>C142*L2</f>
        <v>42122.049999999996</v>
      </c>
      <c r="E142" s="28">
        <v>5300</v>
      </c>
      <c r="F142" s="442">
        <f>E142*L2</f>
        <v>5035</v>
      </c>
      <c r="G142" s="442">
        <f t="shared" si="78"/>
        <v>47157.049999999996</v>
      </c>
      <c r="H142" s="28" t="s">
        <v>1</v>
      </c>
      <c r="I142" s="455">
        <v>16</v>
      </c>
      <c r="J142" s="28" t="s">
        <v>0</v>
      </c>
      <c r="K142" s="388">
        <f t="shared" si="77"/>
        <v>754512.79999999993</v>
      </c>
      <c r="L142" s="603"/>
    </row>
    <row r="143" spans="1:12" ht="18.75" customHeight="1">
      <c r="A143" s="695">
        <v>43355</v>
      </c>
      <c r="B143" s="454" t="s">
        <v>36</v>
      </c>
      <c r="C143" s="28">
        <v>58063</v>
      </c>
      <c r="D143" s="442">
        <f>C143*L2</f>
        <v>55159.85</v>
      </c>
      <c r="E143" s="28">
        <v>15800</v>
      </c>
      <c r="F143" s="442">
        <f>E143*L2</f>
        <v>15010</v>
      </c>
      <c r="G143" s="442">
        <f t="shared" ref="G143:G144" si="79">SUM(D143+F143)</f>
        <v>70169.850000000006</v>
      </c>
      <c r="H143" s="28" t="s">
        <v>1</v>
      </c>
      <c r="I143" s="455">
        <v>10</v>
      </c>
      <c r="J143" s="28" t="s">
        <v>0</v>
      </c>
      <c r="K143" s="388">
        <f t="shared" ref="K143:K149" si="80">G143*I143</f>
        <v>701698.5</v>
      </c>
      <c r="L143" s="603">
        <f>SUM(K143:K147)</f>
        <v>1789209.1</v>
      </c>
    </row>
    <row r="144" spans="1:12" ht="18.75" customHeight="1">
      <c r="A144" s="696"/>
      <c r="B144" s="454" t="s">
        <v>560</v>
      </c>
      <c r="C144" s="28">
        <v>62305</v>
      </c>
      <c r="D144" s="442">
        <f>C144*L2</f>
        <v>59189.75</v>
      </c>
      <c r="E144" s="28">
        <v>15800</v>
      </c>
      <c r="F144" s="442">
        <f>E144*L2</f>
        <v>15010</v>
      </c>
      <c r="G144" s="442">
        <f t="shared" si="79"/>
        <v>74199.75</v>
      </c>
      <c r="H144" s="28" t="s">
        <v>1</v>
      </c>
      <c r="I144" s="455">
        <v>1</v>
      </c>
      <c r="J144" s="28" t="s">
        <v>0</v>
      </c>
      <c r="K144" s="388">
        <f t="shared" si="80"/>
        <v>74199.75</v>
      </c>
      <c r="L144" s="603"/>
    </row>
    <row r="145" spans="1:12" ht="18.75" customHeight="1">
      <c r="A145" s="696"/>
      <c r="B145" s="454" t="s">
        <v>187</v>
      </c>
      <c r="C145" s="28">
        <v>58063</v>
      </c>
      <c r="D145" s="442">
        <f>C145*L2</f>
        <v>55159.85</v>
      </c>
      <c r="E145" s="28">
        <v>15800</v>
      </c>
      <c r="F145" s="442">
        <f>E145*L2</f>
        <v>15010</v>
      </c>
      <c r="G145" s="442">
        <f t="shared" ref="G145:G146" si="81">SUM(D145+F145)</f>
        <v>70169.850000000006</v>
      </c>
      <c r="H145" s="28" t="s">
        <v>1</v>
      </c>
      <c r="I145" s="455">
        <v>1</v>
      </c>
      <c r="J145" s="28" t="s">
        <v>0</v>
      </c>
      <c r="K145" s="388">
        <f t="shared" si="80"/>
        <v>70169.850000000006</v>
      </c>
      <c r="L145" s="603"/>
    </row>
    <row r="146" spans="1:12" ht="18.75" customHeight="1">
      <c r="A146" s="696"/>
      <c r="B146" s="454" t="s">
        <v>35</v>
      </c>
      <c r="C146" s="28">
        <v>44339</v>
      </c>
      <c r="D146" s="442">
        <f>C146*L2</f>
        <v>42122.049999999996</v>
      </c>
      <c r="E146" s="28">
        <v>5300</v>
      </c>
      <c r="F146" s="442">
        <f>E146*L2</f>
        <v>5035</v>
      </c>
      <c r="G146" s="442">
        <f t="shared" si="81"/>
        <v>47157.049999999996</v>
      </c>
      <c r="H146" s="28" t="s">
        <v>1</v>
      </c>
      <c r="I146" s="455">
        <v>18</v>
      </c>
      <c r="J146" s="28" t="s">
        <v>0</v>
      </c>
      <c r="K146" s="388">
        <f t="shared" si="80"/>
        <v>848826.89999999991</v>
      </c>
      <c r="L146" s="603"/>
    </row>
    <row r="147" spans="1:12" ht="18.75" customHeight="1">
      <c r="A147" s="697"/>
      <c r="B147" s="454" t="s">
        <v>186</v>
      </c>
      <c r="C147" s="28">
        <v>44339</v>
      </c>
      <c r="D147" s="442">
        <f>C147*L2</f>
        <v>42122.049999999996</v>
      </c>
      <c r="E147" s="28">
        <v>5300</v>
      </c>
      <c r="F147" s="442">
        <f>E147*L2</f>
        <v>5035</v>
      </c>
      <c r="G147" s="442">
        <f t="shared" ref="G147:G148" si="82">SUM(D147+F147)</f>
        <v>47157.049999999996</v>
      </c>
      <c r="H147" s="28" t="s">
        <v>1</v>
      </c>
      <c r="I147" s="455">
        <v>2</v>
      </c>
      <c r="J147" s="28" t="s">
        <v>0</v>
      </c>
      <c r="K147" s="388">
        <f t="shared" si="80"/>
        <v>94314.099999999991</v>
      </c>
      <c r="L147" s="603"/>
    </row>
    <row r="148" spans="1:12" ht="18.75" customHeight="1">
      <c r="A148" s="695">
        <v>43356</v>
      </c>
      <c r="B148" s="454" t="s">
        <v>187</v>
      </c>
      <c r="C148" s="28">
        <v>58063</v>
      </c>
      <c r="D148" s="442">
        <f>C148*L2</f>
        <v>55159.85</v>
      </c>
      <c r="E148" s="28">
        <v>15800</v>
      </c>
      <c r="F148" s="442">
        <f>E148*L2</f>
        <v>15010</v>
      </c>
      <c r="G148" s="442">
        <f t="shared" si="82"/>
        <v>70169.850000000006</v>
      </c>
      <c r="H148" s="28" t="s">
        <v>1</v>
      </c>
      <c r="I148" s="455">
        <v>3</v>
      </c>
      <c r="J148" s="28" t="s">
        <v>0</v>
      </c>
      <c r="K148" s="388">
        <f t="shared" si="80"/>
        <v>210509.55000000002</v>
      </c>
      <c r="L148" s="603">
        <f>SUM(K148:K149)</f>
        <v>351980.7</v>
      </c>
    </row>
    <row r="149" spans="1:12" ht="18.75" customHeight="1">
      <c r="A149" s="697"/>
      <c r="B149" s="454" t="s">
        <v>186</v>
      </c>
      <c r="C149" s="28">
        <v>44339</v>
      </c>
      <c r="D149" s="442">
        <f>C149*L2</f>
        <v>42122.049999999996</v>
      </c>
      <c r="E149" s="28">
        <v>5300</v>
      </c>
      <c r="F149" s="442">
        <f>E149*L2</f>
        <v>5035</v>
      </c>
      <c r="G149" s="442">
        <f t="shared" ref="G149" si="83">SUM(D149+F149)</f>
        <v>47157.049999999996</v>
      </c>
      <c r="H149" s="28" t="s">
        <v>1</v>
      </c>
      <c r="I149" s="455">
        <v>3</v>
      </c>
      <c r="J149" s="28" t="str">
        <f>J139</f>
        <v>=</v>
      </c>
      <c r="K149" s="388">
        <f t="shared" si="80"/>
        <v>141471.15</v>
      </c>
      <c r="L149" s="603"/>
    </row>
    <row r="150" spans="1:12" ht="18.75" customHeight="1">
      <c r="A150" s="743" t="s">
        <v>722</v>
      </c>
      <c r="B150" s="744"/>
      <c r="C150" s="744"/>
      <c r="D150" s="744"/>
      <c r="E150" s="744"/>
      <c r="F150" s="744"/>
      <c r="G150" s="744"/>
      <c r="H150" s="585"/>
      <c r="I150" s="455">
        <f>SUM(I129:I149)</f>
        <v>156</v>
      </c>
      <c r="J150" s="442"/>
      <c r="K150" s="20">
        <f t="shared" si="77"/>
        <v>0</v>
      </c>
      <c r="L150" s="64"/>
    </row>
    <row r="151" spans="1:12" ht="18.75" customHeight="1">
      <c r="A151" s="508">
        <v>43352</v>
      </c>
      <c r="B151" s="454" t="s">
        <v>569</v>
      </c>
      <c r="C151" s="504" t="s">
        <v>681</v>
      </c>
      <c r="D151" s="451"/>
      <c r="E151" s="442"/>
      <c r="F151" s="442"/>
      <c r="G151" s="586">
        <v>10120</v>
      </c>
      <c r="H151" s="755" t="s">
        <v>571</v>
      </c>
      <c r="I151" s="756">
        <v>1</v>
      </c>
      <c r="J151" s="755" t="s">
        <v>572</v>
      </c>
      <c r="K151" s="757">
        <f>SUM(G151*I151)</f>
        <v>10120</v>
      </c>
      <c r="L151" s="603">
        <f>SUM(K151)</f>
        <v>10120</v>
      </c>
    </row>
    <row r="152" spans="1:12" ht="18.75" customHeight="1">
      <c r="A152" s="509">
        <v>43355</v>
      </c>
      <c r="B152" s="454" t="s">
        <v>570</v>
      </c>
      <c r="C152" s="504" t="s">
        <v>682</v>
      </c>
      <c r="D152" s="451"/>
      <c r="E152" s="442"/>
      <c r="F152" s="442"/>
      <c r="G152" s="586"/>
      <c r="H152" s="586"/>
      <c r="I152" s="756"/>
      <c r="J152" s="586"/>
      <c r="K152" s="757"/>
      <c r="L152" s="603"/>
    </row>
    <row r="153" spans="1:12" ht="18.75" customHeight="1" thickBot="1">
      <c r="A153" s="396"/>
      <c r="B153" s="397"/>
      <c r="C153" s="397"/>
      <c r="D153" s="398"/>
      <c r="E153" s="397"/>
      <c r="F153" s="397"/>
      <c r="G153" s="397"/>
      <c r="H153" s="397"/>
      <c r="I153" s="397"/>
      <c r="J153" s="399"/>
      <c r="K153" s="400" t="s">
        <v>41</v>
      </c>
      <c r="L153" s="510">
        <f>SUM(L129:L152)</f>
        <v>10301242</v>
      </c>
    </row>
    <row r="154" spans="1:12" ht="18.75" customHeight="1">
      <c r="A154" s="783" t="s">
        <v>38</v>
      </c>
      <c r="B154" s="784"/>
      <c r="C154" s="784"/>
      <c r="D154" s="784"/>
      <c r="E154" s="784"/>
      <c r="F154" s="784"/>
      <c r="G154" s="784"/>
      <c r="H154" s="784"/>
      <c r="I154" s="784"/>
      <c r="J154" s="784"/>
      <c r="K154" s="784"/>
      <c r="L154" s="785"/>
    </row>
    <row r="155" spans="1:12" ht="18.75" customHeight="1">
      <c r="A155" s="249" t="s">
        <v>38</v>
      </c>
      <c r="B155" s="210" t="s">
        <v>214</v>
      </c>
      <c r="C155" s="210" t="s">
        <v>215</v>
      </c>
      <c r="D155" s="443" t="s">
        <v>3</v>
      </c>
      <c r="E155" s="210" t="s">
        <v>204</v>
      </c>
      <c r="F155" s="438" t="s">
        <v>39</v>
      </c>
      <c r="G155" s="443" t="s">
        <v>18</v>
      </c>
      <c r="H155" s="9"/>
      <c r="I155" s="443" t="s">
        <v>17</v>
      </c>
      <c r="J155" s="10"/>
      <c r="K155" s="443" t="s">
        <v>8</v>
      </c>
      <c r="L155" s="250" t="s">
        <v>4</v>
      </c>
    </row>
    <row r="156" spans="1:12" ht="18.75" customHeight="1">
      <c r="A156" s="608" t="s">
        <v>778</v>
      </c>
      <c r="B156" s="504" t="s">
        <v>779</v>
      </c>
      <c r="C156" s="504" t="s">
        <v>777</v>
      </c>
      <c r="D156" s="451">
        <v>43351</v>
      </c>
      <c r="E156" s="211" t="s">
        <v>209</v>
      </c>
      <c r="F156" s="442">
        <v>30800</v>
      </c>
      <c r="G156" s="442">
        <f>F156*L2</f>
        <v>29260</v>
      </c>
      <c r="H156" s="442" t="s">
        <v>1</v>
      </c>
      <c r="I156" s="448">
        <v>2</v>
      </c>
      <c r="J156" s="442" t="s">
        <v>0</v>
      </c>
      <c r="K156" s="385">
        <f t="shared" ref="K156:K157" si="84">G156*I156</f>
        <v>58520</v>
      </c>
      <c r="L156" s="698">
        <f>SUM(K156:K161)</f>
        <v>321860</v>
      </c>
    </row>
    <row r="157" spans="1:12" ht="18.75" customHeight="1">
      <c r="A157" s="597"/>
      <c r="B157" s="504" t="s">
        <v>779</v>
      </c>
      <c r="C157" s="504" t="s">
        <v>777</v>
      </c>
      <c r="D157" s="451">
        <v>43352</v>
      </c>
      <c r="E157" s="211" t="s">
        <v>209</v>
      </c>
      <c r="F157" s="442">
        <v>30800</v>
      </c>
      <c r="G157" s="442">
        <f>F157*L2</f>
        <v>29260</v>
      </c>
      <c r="H157" s="442" t="s">
        <v>1</v>
      </c>
      <c r="I157" s="448">
        <v>2</v>
      </c>
      <c r="J157" s="442" t="s">
        <v>0</v>
      </c>
      <c r="K157" s="385">
        <f t="shared" si="84"/>
        <v>58520</v>
      </c>
      <c r="L157" s="699"/>
    </row>
    <row r="158" spans="1:12" ht="18.75" customHeight="1">
      <c r="A158" s="597"/>
      <c r="B158" s="504" t="s">
        <v>779</v>
      </c>
      <c r="C158" s="504" t="s">
        <v>777</v>
      </c>
      <c r="D158" s="451">
        <v>43353</v>
      </c>
      <c r="E158" s="211" t="s">
        <v>209</v>
      </c>
      <c r="F158" s="442">
        <v>30800</v>
      </c>
      <c r="G158" s="442">
        <f>F158*L2</f>
        <v>29260</v>
      </c>
      <c r="H158" s="442" t="s">
        <v>1</v>
      </c>
      <c r="I158" s="448">
        <v>1</v>
      </c>
      <c r="J158" s="442" t="s">
        <v>0</v>
      </c>
      <c r="K158" s="385">
        <f t="shared" ref="K158:K160" si="85">G158*I158</f>
        <v>29260</v>
      </c>
      <c r="L158" s="699"/>
    </row>
    <row r="159" spans="1:12" ht="18.75" customHeight="1">
      <c r="A159" s="597"/>
      <c r="B159" s="504" t="s">
        <v>780</v>
      </c>
      <c r="C159" s="504" t="s">
        <v>777</v>
      </c>
      <c r="D159" s="451">
        <v>43354</v>
      </c>
      <c r="E159" s="211" t="s">
        <v>209</v>
      </c>
      <c r="F159" s="442">
        <v>30800</v>
      </c>
      <c r="G159" s="442">
        <f>F159*L2</f>
        <v>29260</v>
      </c>
      <c r="H159" s="442" t="s">
        <v>1</v>
      </c>
      <c r="I159" s="448">
        <v>2</v>
      </c>
      <c r="J159" s="442" t="s">
        <v>0</v>
      </c>
      <c r="K159" s="385">
        <f t="shared" si="85"/>
        <v>58520</v>
      </c>
      <c r="L159" s="699"/>
    </row>
    <row r="160" spans="1:12" ht="18.75" customHeight="1">
      <c r="A160" s="597"/>
      <c r="B160" s="504" t="s">
        <v>780</v>
      </c>
      <c r="C160" s="504" t="s">
        <v>777</v>
      </c>
      <c r="D160" s="451">
        <v>43355</v>
      </c>
      <c r="E160" s="211" t="s">
        <v>209</v>
      </c>
      <c r="F160" s="442">
        <v>30800</v>
      </c>
      <c r="G160" s="442">
        <f>F160*L2</f>
        <v>29260</v>
      </c>
      <c r="H160" s="442" t="s">
        <v>1</v>
      </c>
      <c r="I160" s="448">
        <v>2</v>
      </c>
      <c r="J160" s="442" t="s">
        <v>0</v>
      </c>
      <c r="K160" s="385">
        <f t="shared" si="85"/>
        <v>58520</v>
      </c>
      <c r="L160" s="699"/>
    </row>
    <row r="161" spans="1:12" ht="18.75" customHeight="1">
      <c r="A161" s="786"/>
      <c r="B161" s="504" t="s">
        <v>780</v>
      </c>
      <c r="C161" s="504" t="s">
        <v>777</v>
      </c>
      <c r="D161" s="451">
        <v>43356</v>
      </c>
      <c r="E161" s="211" t="s">
        <v>209</v>
      </c>
      <c r="F161" s="442">
        <v>30800</v>
      </c>
      <c r="G161" s="442">
        <f>F161*L2</f>
        <v>29260</v>
      </c>
      <c r="H161" s="442" t="s">
        <v>1</v>
      </c>
      <c r="I161" s="448">
        <v>2</v>
      </c>
      <c r="J161" s="442" t="s">
        <v>0</v>
      </c>
      <c r="K161" s="385">
        <f t="shared" ref="K161:K166" si="86">G161*I161</f>
        <v>58520</v>
      </c>
      <c r="L161" s="700"/>
    </row>
    <row r="162" spans="1:12" ht="18.75" customHeight="1">
      <c r="A162" s="608" t="s">
        <v>781</v>
      </c>
      <c r="B162" s="504" t="s">
        <v>779</v>
      </c>
      <c r="C162" s="504" t="s">
        <v>782</v>
      </c>
      <c r="D162" s="451">
        <v>43351</v>
      </c>
      <c r="E162" s="211" t="s">
        <v>209</v>
      </c>
      <c r="F162" s="442">
        <v>30800</v>
      </c>
      <c r="G162" s="442">
        <f>F162*L2</f>
        <v>29260</v>
      </c>
      <c r="H162" s="442" t="s">
        <v>1</v>
      </c>
      <c r="I162" s="448">
        <v>2</v>
      </c>
      <c r="J162" s="442" t="s">
        <v>0</v>
      </c>
      <c r="K162" s="385">
        <f t="shared" si="86"/>
        <v>58520</v>
      </c>
      <c r="L162" s="698">
        <f>SUM(K162:K167)</f>
        <v>321860</v>
      </c>
    </row>
    <row r="163" spans="1:12" ht="18.75" customHeight="1">
      <c r="A163" s="597"/>
      <c r="B163" s="504" t="s">
        <v>779</v>
      </c>
      <c r="C163" s="504" t="s">
        <v>782</v>
      </c>
      <c r="D163" s="451">
        <v>43352</v>
      </c>
      <c r="E163" s="211" t="s">
        <v>209</v>
      </c>
      <c r="F163" s="442">
        <v>30800</v>
      </c>
      <c r="G163" s="442">
        <f>F163*L2</f>
        <v>29260</v>
      </c>
      <c r="H163" s="442" t="s">
        <v>1</v>
      </c>
      <c r="I163" s="448">
        <v>2</v>
      </c>
      <c r="J163" s="442" t="s">
        <v>0</v>
      </c>
      <c r="K163" s="385">
        <f t="shared" si="86"/>
        <v>58520</v>
      </c>
      <c r="L163" s="699"/>
    </row>
    <row r="164" spans="1:12" ht="18.75" customHeight="1">
      <c r="A164" s="597"/>
      <c r="B164" s="504" t="s">
        <v>779</v>
      </c>
      <c r="C164" s="504" t="s">
        <v>782</v>
      </c>
      <c r="D164" s="451">
        <v>43353</v>
      </c>
      <c r="E164" s="211" t="s">
        <v>209</v>
      </c>
      <c r="F164" s="442">
        <v>30800</v>
      </c>
      <c r="G164" s="442">
        <f>F164*L2</f>
        <v>29260</v>
      </c>
      <c r="H164" s="442" t="s">
        <v>1</v>
      </c>
      <c r="I164" s="448">
        <v>1</v>
      </c>
      <c r="J164" s="442" t="s">
        <v>0</v>
      </c>
      <c r="K164" s="385">
        <f t="shared" si="86"/>
        <v>29260</v>
      </c>
      <c r="L164" s="699"/>
    </row>
    <row r="165" spans="1:12" ht="18.75" customHeight="1">
      <c r="A165" s="597"/>
      <c r="B165" s="504" t="s">
        <v>780</v>
      </c>
      <c r="C165" s="504" t="s">
        <v>782</v>
      </c>
      <c r="D165" s="451">
        <v>43354</v>
      </c>
      <c r="E165" s="211" t="s">
        <v>209</v>
      </c>
      <c r="F165" s="442">
        <v>30800</v>
      </c>
      <c r="G165" s="442">
        <f>F165*L2</f>
        <v>29260</v>
      </c>
      <c r="H165" s="442" t="s">
        <v>1</v>
      </c>
      <c r="I165" s="448">
        <v>2</v>
      </c>
      <c r="J165" s="442" t="s">
        <v>0</v>
      </c>
      <c r="K165" s="385">
        <f t="shared" si="86"/>
        <v>58520</v>
      </c>
      <c r="L165" s="699"/>
    </row>
    <row r="166" spans="1:12" ht="18.75" customHeight="1">
      <c r="A166" s="597"/>
      <c r="B166" s="504" t="s">
        <v>780</v>
      </c>
      <c r="C166" s="504" t="s">
        <v>782</v>
      </c>
      <c r="D166" s="451">
        <v>43355</v>
      </c>
      <c r="E166" s="211" t="s">
        <v>209</v>
      </c>
      <c r="F166" s="442">
        <v>30800</v>
      </c>
      <c r="G166" s="442">
        <f>F166*L2</f>
        <v>29260</v>
      </c>
      <c r="H166" s="442" t="s">
        <v>1</v>
      </c>
      <c r="I166" s="448">
        <v>2</v>
      </c>
      <c r="J166" s="442" t="s">
        <v>0</v>
      </c>
      <c r="K166" s="385">
        <f t="shared" si="86"/>
        <v>58520</v>
      </c>
      <c r="L166" s="699"/>
    </row>
    <row r="167" spans="1:12" ht="18.75" customHeight="1">
      <c r="A167" s="786"/>
      <c r="B167" s="504" t="s">
        <v>780</v>
      </c>
      <c r="C167" s="504" t="s">
        <v>782</v>
      </c>
      <c r="D167" s="451">
        <v>43356</v>
      </c>
      <c r="E167" s="211" t="s">
        <v>209</v>
      </c>
      <c r="F167" s="442">
        <v>30800</v>
      </c>
      <c r="G167" s="442">
        <f>F167*L2</f>
        <v>29260</v>
      </c>
      <c r="H167" s="442" t="s">
        <v>1</v>
      </c>
      <c r="I167" s="448">
        <v>2</v>
      </c>
      <c r="J167" s="442" t="s">
        <v>0</v>
      </c>
      <c r="K167" s="385">
        <f t="shared" ref="K167:K195" si="87">G167*I167</f>
        <v>58520</v>
      </c>
      <c r="L167" s="700"/>
    </row>
    <row r="168" spans="1:12" ht="18.75" customHeight="1">
      <c r="A168" s="608" t="s">
        <v>792</v>
      </c>
      <c r="B168" s="787" t="s">
        <v>784</v>
      </c>
      <c r="C168" s="585"/>
      <c r="D168" s="451">
        <v>43351</v>
      </c>
      <c r="E168" s="504" t="s">
        <v>783</v>
      </c>
      <c r="F168" s="440">
        <v>20000</v>
      </c>
      <c r="G168" s="442">
        <f>F168*L2</f>
        <v>19000</v>
      </c>
      <c r="H168" s="442" t="s">
        <v>1</v>
      </c>
      <c r="I168" s="448">
        <v>20</v>
      </c>
      <c r="J168" s="442" t="s">
        <v>0</v>
      </c>
      <c r="K168" s="383">
        <f t="shared" si="87"/>
        <v>380000</v>
      </c>
      <c r="L168" s="698">
        <f>SUM(K168:K177)</f>
        <v>3295170</v>
      </c>
    </row>
    <row r="169" spans="1:12" ht="18.75" customHeight="1">
      <c r="A169" s="597"/>
      <c r="B169" s="787" t="s">
        <v>784</v>
      </c>
      <c r="C169" s="585"/>
      <c r="D169" s="451">
        <v>43352</v>
      </c>
      <c r="E169" s="504" t="s">
        <v>783</v>
      </c>
      <c r="F169" s="440">
        <v>20000</v>
      </c>
      <c r="G169" s="442">
        <f>F169*L2</f>
        <v>19000</v>
      </c>
      <c r="H169" s="442" t="s">
        <v>1</v>
      </c>
      <c r="I169" s="448">
        <v>28</v>
      </c>
      <c r="J169" s="442" t="s">
        <v>0</v>
      </c>
      <c r="K169" s="383">
        <f t="shared" si="87"/>
        <v>532000</v>
      </c>
      <c r="L169" s="699"/>
    </row>
    <row r="170" spans="1:12" ht="18.75" customHeight="1">
      <c r="A170" s="597"/>
      <c r="B170" s="787" t="s">
        <v>785</v>
      </c>
      <c r="C170" s="585"/>
      <c r="D170" s="451">
        <v>43352</v>
      </c>
      <c r="E170" s="504" t="s">
        <v>783</v>
      </c>
      <c r="F170" s="440">
        <v>20000</v>
      </c>
      <c r="G170" s="442">
        <f>F170*L2</f>
        <v>19000</v>
      </c>
      <c r="H170" s="442" t="s">
        <v>1</v>
      </c>
      <c r="I170" s="448">
        <v>3</v>
      </c>
      <c r="J170" s="442" t="s">
        <v>0</v>
      </c>
      <c r="K170" s="383">
        <f t="shared" si="87"/>
        <v>57000</v>
      </c>
      <c r="L170" s="699"/>
    </row>
    <row r="171" spans="1:12" ht="18.75" customHeight="1">
      <c r="A171" s="597"/>
      <c r="B171" s="720" t="s">
        <v>556</v>
      </c>
      <c r="C171" s="721"/>
      <c r="D171" s="451">
        <v>43353</v>
      </c>
      <c r="E171" s="504" t="s">
        <v>788</v>
      </c>
      <c r="F171" s="440">
        <v>30800</v>
      </c>
      <c r="G171" s="442">
        <f>F171*L2</f>
        <v>29260</v>
      </c>
      <c r="H171" s="442" t="s">
        <v>1</v>
      </c>
      <c r="I171" s="448">
        <v>4</v>
      </c>
      <c r="J171" s="442" t="s">
        <v>0</v>
      </c>
      <c r="K171" s="383">
        <f t="shared" si="87"/>
        <v>117040</v>
      </c>
      <c r="L171" s="699"/>
    </row>
    <row r="172" spans="1:12" ht="18.75" customHeight="1">
      <c r="A172" s="597"/>
      <c r="B172" s="720" t="s">
        <v>557</v>
      </c>
      <c r="C172" s="721"/>
      <c r="D172" s="451">
        <v>43353</v>
      </c>
      <c r="E172" s="504" t="s">
        <v>787</v>
      </c>
      <c r="F172" s="440">
        <v>30800</v>
      </c>
      <c r="G172" s="442">
        <f>F172*L2</f>
        <v>29260</v>
      </c>
      <c r="H172" s="442" t="s">
        <v>1</v>
      </c>
      <c r="I172" s="448">
        <v>3</v>
      </c>
      <c r="J172" s="442" t="s">
        <v>0</v>
      </c>
      <c r="K172" s="383">
        <f t="shared" si="87"/>
        <v>87780</v>
      </c>
      <c r="L172" s="699"/>
    </row>
    <row r="173" spans="1:12" ht="18.75" customHeight="1">
      <c r="A173" s="597"/>
      <c r="B173" s="787" t="s">
        <v>786</v>
      </c>
      <c r="C173" s="788"/>
      <c r="D173" s="451">
        <v>43353</v>
      </c>
      <c r="E173" s="504" t="s">
        <v>787</v>
      </c>
      <c r="F173" s="440">
        <v>27000</v>
      </c>
      <c r="G173" s="442">
        <f>F173*L2</f>
        <v>25650</v>
      </c>
      <c r="H173" s="442" t="s">
        <v>1</v>
      </c>
      <c r="I173" s="448">
        <v>39</v>
      </c>
      <c r="J173" s="442" t="s">
        <v>0</v>
      </c>
      <c r="K173" s="383">
        <f t="shared" si="87"/>
        <v>1000350</v>
      </c>
      <c r="L173" s="699"/>
    </row>
    <row r="174" spans="1:12" ht="18.75" customHeight="1">
      <c r="A174" s="597"/>
      <c r="B174" s="787" t="s">
        <v>789</v>
      </c>
      <c r="C174" s="788"/>
      <c r="D174" s="451">
        <v>43354</v>
      </c>
      <c r="E174" s="504" t="s">
        <v>783</v>
      </c>
      <c r="F174" s="440">
        <v>20000</v>
      </c>
      <c r="G174" s="442">
        <f>F174*L2</f>
        <v>19000</v>
      </c>
      <c r="H174" s="442" t="s">
        <v>1</v>
      </c>
      <c r="I174" s="448">
        <v>21</v>
      </c>
      <c r="J174" s="442" t="s">
        <v>0</v>
      </c>
      <c r="K174" s="383">
        <f t="shared" si="87"/>
        <v>399000</v>
      </c>
      <c r="L174" s="699"/>
    </row>
    <row r="175" spans="1:12" ht="18.75" customHeight="1">
      <c r="A175" s="597"/>
      <c r="B175" s="787" t="s">
        <v>790</v>
      </c>
      <c r="C175" s="788"/>
      <c r="D175" s="451">
        <v>43355</v>
      </c>
      <c r="E175" s="504" t="s">
        <v>783</v>
      </c>
      <c r="F175" s="440">
        <v>20000</v>
      </c>
      <c r="G175" s="442">
        <f>F175*L2</f>
        <v>19000</v>
      </c>
      <c r="H175" s="442" t="s">
        <v>1</v>
      </c>
      <c r="I175" s="448">
        <v>29</v>
      </c>
      <c r="J175" s="442" t="s">
        <v>0</v>
      </c>
      <c r="K175" s="383">
        <f t="shared" si="87"/>
        <v>551000</v>
      </c>
      <c r="L175" s="699"/>
    </row>
    <row r="176" spans="1:12" ht="18.75" customHeight="1">
      <c r="A176" s="597"/>
      <c r="B176" s="787" t="s">
        <v>791</v>
      </c>
      <c r="C176" s="788"/>
      <c r="D176" s="451">
        <v>43355</v>
      </c>
      <c r="E176" s="504" t="s">
        <v>783</v>
      </c>
      <c r="F176" s="440">
        <v>20000</v>
      </c>
      <c r="G176" s="442">
        <f>F176*L2</f>
        <v>19000</v>
      </c>
      <c r="H176" s="442" t="s">
        <v>1</v>
      </c>
      <c r="I176" s="448">
        <v>3</v>
      </c>
      <c r="J176" s="442" t="s">
        <v>0</v>
      </c>
      <c r="K176" s="383">
        <f t="shared" si="87"/>
        <v>57000</v>
      </c>
      <c r="L176" s="699"/>
    </row>
    <row r="177" spans="1:12" ht="18.75" customHeight="1">
      <c r="A177" s="786"/>
      <c r="B177" s="787" t="s">
        <v>791</v>
      </c>
      <c r="C177" s="788"/>
      <c r="D177" s="451">
        <v>43356</v>
      </c>
      <c r="E177" s="504" t="s">
        <v>783</v>
      </c>
      <c r="F177" s="440">
        <v>20000</v>
      </c>
      <c r="G177" s="442">
        <f>F177*L2</f>
        <v>19000</v>
      </c>
      <c r="H177" s="442" t="s">
        <v>1</v>
      </c>
      <c r="I177" s="448">
        <v>6</v>
      </c>
      <c r="J177" s="442" t="s">
        <v>0</v>
      </c>
      <c r="K177" s="383">
        <f t="shared" si="87"/>
        <v>114000</v>
      </c>
      <c r="L177" s="700"/>
    </row>
    <row r="178" spans="1:12" ht="18.75" customHeight="1">
      <c r="A178" s="608" t="s">
        <v>793</v>
      </c>
      <c r="B178" s="751" t="s">
        <v>794</v>
      </c>
      <c r="C178" s="752"/>
      <c r="D178" s="451">
        <v>43351</v>
      </c>
      <c r="E178" s="504" t="s">
        <v>788</v>
      </c>
      <c r="F178" s="440">
        <v>30800</v>
      </c>
      <c r="G178" s="442">
        <f>F178*L2</f>
        <v>29260</v>
      </c>
      <c r="H178" s="442" t="s">
        <v>1</v>
      </c>
      <c r="I178" s="448">
        <v>10</v>
      </c>
      <c r="J178" s="442" t="s">
        <v>0</v>
      </c>
      <c r="K178" s="383">
        <f t="shared" si="87"/>
        <v>292600</v>
      </c>
      <c r="L178" s="698">
        <f>SUM(K178:K182)</f>
        <v>1404480</v>
      </c>
    </row>
    <row r="179" spans="1:12" ht="18.75" customHeight="1">
      <c r="A179" s="597"/>
      <c r="B179" s="753"/>
      <c r="C179" s="754"/>
      <c r="D179" s="451">
        <v>43352</v>
      </c>
      <c r="E179" s="504" t="s">
        <v>788</v>
      </c>
      <c r="F179" s="440">
        <v>30800</v>
      </c>
      <c r="G179" s="442">
        <f>F179*L2</f>
        <v>29260</v>
      </c>
      <c r="H179" s="442" t="s">
        <v>1</v>
      </c>
      <c r="I179" s="448">
        <v>10</v>
      </c>
      <c r="J179" s="442" t="s">
        <v>0</v>
      </c>
      <c r="K179" s="383">
        <f t="shared" si="87"/>
        <v>292600</v>
      </c>
      <c r="L179" s="699"/>
    </row>
    <row r="180" spans="1:12" ht="18.75" customHeight="1">
      <c r="A180" s="597"/>
      <c r="B180" s="753"/>
      <c r="C180" s="754"/>
      <c r="D180" s="451">
        <v>43353</v>
      </c>
      <c r="E180" s="504" t="s">
        <v>788</v>
      </c>
      <c r="F180" s="440">
        <v>30800</v>
      </c>
      <c r="G180" s="442">
        <f>F180*L2</f>
        <v>29260</v>
      </c>
      <c r="H180" s="442" t="s">
        <v>1</v>
      </c>
      <c r="I180" s="448">
        <v>10</v>
      </c>
      <c r="J180" s="442" t="s">
        <v>0</v>
      </c>
      <c r="K180" s="383">
        <f t="shared" si="87"/>
        <v>292600</v>
      </c>
      <c r="L180" s="699"/>
    </row>
    <row r="181" spans="1:12" ht="18.75" customHeight="1">
      <c r="A181" s="597"/>
      <c r="B181" s="753"/>
      <c r="C181" s="754"/>
      <c r="D181" s="451">
        <v>43354</v>
      </c>
      <c r="E181" s="504" t="s">
        <v>788</v>
      </c>
      <c r="F181" s="440">
        <v>30800</v>
      </c>
      <c r="G181" s="442">
        <f>F181*L2</f>
        <v>29260</v>
      </c>
      <c r="H181" s="442" t="s">
        <v>1</v>
      </c>
      <c r="I181" s="448">
        <v>10</v>
      </c>
      <c r="J181" s="442" t="s">
        <v>0</v>
      </c>
      <c r="K181" s="383">
        <f t="shared" si="87"/>
        <v>292600</v>
      </c>
      <c r="L181" s="699"/>
    </row>
    <row r="182" spans="1:12" ht="18.75" customHeight="1">
      <c r="A182" s="597"/>
      <c r="B182" s="753"/>
      <c r="C182" s="754"/>
      <c r="D182" s="451">
        <v>43355</v>
      </c>
      <c r="E182" s="504" t="s">
        <v>788</v>
      </c>
      <c r="F182" s="440">
        <v>30800</v>
      </c>
      <c r="G182" s="442">
        <f>F182*L2</f>
        <v>29260</v>
      </c>
      <c r="H182" s="442" t="s">
        <v>1</v>
      </c>
      <c r="I182" s="448">
        <v>8</v>
      </c>
      <c r="J182" s="442" t="s">
        <v>0</v>
      </c>
      <c r="K182" s="383">
        <f t="shared" si="87"/>
        <v>234080</v>
      </c>
      <c r="L182" s="700"/>
    </row>
    <row r="183" spans="1:12" ht="18.75" customHeight="1">
      <c r="A183" s="597"/>
      <c r="B183" s="745" t="s">
        <v>795</v>
      </c>
      <c r="C183" s="746"/>
      <c r="D183" s="451">
        <v>43352</v>
      </c>
      <c r="E183" s="504" t="s">
        <v>788</v>
      </c>
      <c r="F183" s="440">
        <v>30800</v>
      </c>
      <c r="G183" s="442">
        <f>F183*L2</f>
        <v>29260</v>
      </c>
      <c r="H183" s="442" t="s">
        <v>1</v>
      </c>
      <c r="I183" s="448">
        <v>3</v>
      </c>
      <c r="J183" s="442" t="s">
        <v>0</v>
      </c>
      <c r="K183" s="383">
        <f t="shared" si="87"/>
        <v>87780</v>
      </c>
      <c r="L183" s="698">
        <f>SUM(K183:K188)</f>
        <v>406030</v>
      </c>
    </row>
    <row r="184" spans="1:12" ht="18.75" customHeight="1">
      <c r="A184" s="597"/>
      <c r="B184" s="747"/>
      <c r="C184" s="748"/>
      <c r="D184" s="451">
        <v>43353</v>
      </c>
      <c r="E184" s="504" t="s">
        <v>788</v>
      </c>
      <c r="F184" s="440">
        <v>30800</v>
      </c>
      <c r="G184" s="442">
        <f>F184*L2</f>
        <v>29260</v>
      </c>
      <c r="H184" s="442" t="s">
        <v>1</v>
      </c>
      <c r="I184" s="448">
        <v>3</v>
      </c>
      <c r="J184" s="442" t="s">
        <v>0</v>
      </c>
      <c r="K184" s="383">
        <f t="shared" si="87"/>
        <v>87780</v>
      </c>
      <c r="L184" s="699"/>
    </row>
    <row r="185" spans="1:12" ht="18.75" customHeight="1">
      <c r="A185" s="597"/>
      <c r="B185" s="747"/>
      <c r="C185" s="748"/>
      <c r="D185" s="451">
        <v>43354</v>
      </c>
      <c r="E185" s="504" t="s">
        <v>788</v>
      </c>
      <c r="F185" s="440">
        <v>30800</v>
      </c>
      <c r="G185" s="442">
        <f>F185*L2</f>
        <v>29260</v>
      </c>
      <c r="H185" s="442" t="s">
        <v>1</v>
      </c>
      <c r="I185" s="448">
        <v>3</v>
      </c>
      <c r="J185" s="442" t="s">
        <v>0</v>
      </c>
      <c r="K185" s="383">
        <f t="shared" si="87"/>
        <v>87780</v>
      </c>
      <c r="L185" s="699"/>
    </row>
    <row r="186" spans="1:12" ht="18.75" customHeight="1">
      <c r="A186" s="597"/>
      <c r="B186" s="747"/>
      <c r="C186" s="748"/>
      <c r="D186" s="451">
        <v>43355</v>
      </c>
      <c r="E186" s="504" t="s">
        <v>788</v>
      </c>
      <c r="F186" s="440">
        <v>30800</v>
      </c>
      <c r="G186" s="442">
        <f>F186*L2</f>
        <v>29260</v>
      </c>
      <c r="H186" s="442" t="s">
        <v>1</v>
      </c>
      <c r="I186" s="448">
        <v>2</v>
      </c>
      <c r="J186" s="442" t="s">
        <v>0</v>
      </c>
      <c r="K186" s="530">
        <f t="shared" si="87"/>
        <v>58520</v>
      </c>
      <c r="L186" s="699"/>
    </row>
    <row r="187" spans="1:12" ht="18.75" customHeight="1">
      <c r="A187" s="597"/>
      <c r="B187" s="749"/>
      <c r="C187" s="750"/>
      <c r="D187" s="451">
        <v>43356</v>
      </c>
      <c r="E187" s="504" t="s">
        <v>788</v>
      </c>
      <c r="F187" s="440">
        <v>30800</v>
      </c>
      <c r="G187" s="442">
        <f>F187*L2</f>
        <v>29260</v>
      </c>
      <c r="H187" s="442" t="s">
        <v>1</v>
      </c>
      <c r="I187" s="448">
        <v>2</v>
      </c>
      <c r="J187" s="442" t="s">
        <v>0</v>
      </c>
      <c r="K187" s="530">
        <f t="shared" si="87"/>
        <v>58520</v>
      </c>
      <c r="L187" s="699"/>
    </row>
    <row r="188" spans="1:12" ht="18.75" customHeight="1">
      <c r="A188" s="448" t="s">
        <v>823</v>
      </c>
      <c r="B188" s="632" t="s">
        <v>824</v>
      </c>
      <c r="C188" s="762"/>
      <c r="D188" s="552">
        <v>43355</v>
      </c>
      <c r="E188" s="553" t="s">
        <v>797</v>
      </c>
      <c r="F188" s="551">
        <v>27000</v>
      </c>
      <c r="G188" s="448">
        <f>F188*L2</f>
        <v>25650</v>
      </c>
      <c r="H188" s="448" t="s">
        <v>1</v>
      </c>
      <c r="I188" s="448">
        <v>1</v>
      </c>
      <c r="J188" s="448" t="s">
        <v>0</v>
      </c>
      <c r="K188" s="530">
        <f t="shared" si="87"/>
        <v>25650</v>
      </c>
      <c r="L188" s="700"/>
    </row>
    <row r="189" spans="1:12" ht="18.75" customHeight="1">
      <c r="A189" s="605" t="s">
        <v>796</v>
      </c>
      <c r="B189" s="632" t="s">
        <v>820</v>
      </c>
      <c r="C189" s="633"/>
      <c r="D189" s="554">
        <v>43353</v>
      </c>
      <c r="E189" s="553" t="s">
        <v>797</v>
      </c>
      <c r="F189" s="551">
        <v>5000</v>
      </c>
      <c r="G189" s="448">
        <v>5000</v>
      </c>
      <c r="H189" s="448" t="s">
        <v>1</v>
      </c>
      <c r="I189" s="448">
        <v>12</v>
      </c>
      <c r="J189" s="448" t="s">
        <v>0</v>
      </c>
      <c r="K189" s="530">
        <f t="shared" si="87"/>
        <v>60000</v>
      </c>
      <c r="L189" s="698">
        <f>SUM(K189:K195)</f>
        <v>503540</v>
      </c>
    </row>
    <row r="190" spans="1:12" ht="18.75" customHeight="1">
      <c r="A190" s="606"/>
      <c r="B190" s="632" t="s">
        <v>821</v>
      </c>
      <c r="C190" s="633"/>
      <c r="D190" s="554">
        <v>43353</v>
      </c>
      <c r="E190" s="553" t="s">
        <v>797</v>
      </c>
      <c r="F190" s="551">
        <v>27000</v>
      </c>
      <c r="G190" s="448">
        <f>F190*L2</f>
        <v>25650</v>
      </c>
      <c r="H190" s="448" t="s">
        <v>1</v>
      </c>
      <c r="I190" s="448">
        <v>8</v>
      </c>
      <c r="J190" s="448" t="s">
        <v>0</v>
      </c>
      <c r="K190" s="530">
        <f t="shared" si="87"/>
        <v>205200</v>
      </c>
      <c r="L190" s="699"/>
    </row>
    <row r="191" spans="1:12" ht="18.75" customHeight="1">
      <c r="A191" s="606"/>
      <c r="B191" s="632" t="s">
        <v>822</v>
      </c>
      <c r="C191" s="633"/>
      <c r="D191" s="554">
        <v>43353</v>
      </c>
      <c r="E191" s="553" t="s">
        <v>797</v>
      </c>
      <c r="F191" s="551">
        <v>27000</v>
      </c>
      <c r="G191" s="448">
        <f>F191*L2</f>
        <v>25650</v>
      </c>
      <c r="H191" s="448" t="s">
        <v>1</v>
      </c>
      <c r="I191" s="448">
        <v>2</v>
      </c>
      <c r="J191" s="448" t="s">
        <v>0</v>
      </c>
      <c r="K191" s="530">
        <f t="shared" si="87"/>
        <v>51300</v>
      </c>
      <c r="L191" s="699"/>
    </row>
    <row r="192" spans="1:12" ht="18.75" customHeight="1">
      <c r="A192" s="606"/>
      <c r="B192" s="634" t="s">
        <v>798</v>
      </c>
      <c r="C192" s="633"/>
      <c r="D192" s="554">
        <v>43353</v>
      </c>
      <c r="E192" s="553" t="s">
        <v>799</v>
      </c>
      <c r="F192" s="551">
        <v>32900</v>
      </c>
      <c r="G192" s="448">
        <v>31260</v>
      </c>
      <c r="H192" s="448" t="s">
        <v>1</v>
      </c>
      <c r="I192" s="448">
        <v>4</v>
      </c>
      <c r="J192" s="448" t="s">
        <v>0</v>
      </c>
      <c r="K192" s="530">
        <f t="shared" si="87"/>
        <v>125040</v>
      </c>
      <c r="L192" s="699"/>
    </row>
    <row r="193" spans="1:12" ht="18.75" customHeight="1">
      <c r="A193" s="606"/>
      <c r="B193" s="632" t="s">
        <v>819</v>
      </c>
      <c r="C193" s="633"/>
      <c r="D193" s="554">
        <v>43353</v>
      </c>
      <c r="E193" s="553" t="s">
        <v>797</v>
      </c>
      <c r="F193" s="551">
        <v>6000</v>
      </c>
      <c r="G193" s="448">
        <v>6000</v>
      </c>
      <c r="H193" s="448" t="s">
        <v>1</v>
      </c>
      <c r="I193" s="448">
        <v>3</v>
      </c>
      <c r="J193" s="448" t="s">
        <v>0</v>
      </c>
      <c r="K193" s="530">
        <f t="shared" si="87"/>
        <v>18000</v>
      </c>
      <c r="L193" s="699"/>
    </row>
    <row r="194" spans="1:12" ht="18.75" customHeight="1">
      <c r="A194" s="607"/>
      <c r="B194" s="632" t="s">
        <v>818</v>
      </c>
      <c r="C194" s="633"/>
      <c r="D194" s="554">
        <v>43353</v>
      </c>
      <c r="E194" s="553" t="s">
        <v>797</v>
      </c>
      <c r="F194" s="551">
        <v>6000</v>
      </c>
      <c r="G194" s="448">
        <v>6000</v>
      </c>
      <c r="H194" s="448" t="s">
        <v>1</v>
      </c>
      <c r="I194" s="448">
        <v>4</v>
      </c>
      <c r="J194" s="448" t="s">
        <v>0</v>
      </c>
      <c r="K194" s="530">
        <f t="shared" si="87"/>
        <v>24000</v>
      </c>
      <c r="L194" s="699"/>
    </row>
    <row r="195" spans="1:12" ht="18.75" customHeight="1">
      <c r="A195" s="555" t="s">
        <v>825</v>
      </c>
      <c r="B195" s="632" t="s">
        <v>827</v>
      </c>
      <c r="C195" s="633"/>
      <c r="D195" s="554">
        <v>43353</v>
      </c>
      <c r="E195" s="448" t="s">
        <v>826</v>
      </c>
      <c r="F195" s="551">
        <v>20000</v>
      </c>
      <c r="G195" s="448">
        <v>20000</v>
      </c>
      <c r="H195" s="448" t="s">
        <v>1</v>
      </c>
      <c r="I195" s="448">
        <v>1</v>
      </c>
      <c r="J195" s="448" t="s">
        <v>0</v>
      </c>
      <c r="K195" s="530">
        <f t="shared" si="87"/>
        <v>20000</v>
      </c>
      <c r="L195" s="700"/>
    </row>
    <row r="196" spans="1:12" ht="18.75" customHeight="1">
      <c r="A196" s="70" t="s">
        <v>38</v>
      </c>
      <c r="B196" s="704" t="s">
        <v>214</v>
      </c>
      <c r="C196" s="705"/>
      <c r="D196" s="443" t="s">
        <v>3</v>
      </c>
      <c r="E196" s="706" t="s">
        <v>304</v>
      </c>
      <c r="F196" s="707"/>
      <c r="G196" s="705"/>
      <c r="H196" s="9"/>
      <c r="I196" s="443" t="s">
        <v>17</v>
      </c>
      <c r="J196" s="10"/>
      <c r="K196" s="443" t="s">
        <v>8</v>
      </c>
      <c r="L196" s="250" t="s">
        <v>4</v>
      </c>
    </row>
    <row r="197" spans="1:12" ht="18.75" customHeight="1">
      <c r="A197" s="708" t="s">
        <v>238</v>
      </c>
      <c r="B197" s="634" t="s">
        <v>800</v>
      </c>
      <c r="C197" s="710"/>
      <c r="D197" s="451">
        <v>43351</v>
      </c>
      <c r="E197" s="632">
        <v>22198</v>
      </c>
      <c r="F197" s="710"/>
      <c r="G197" s="711"/>
      <c r="H197" s="442" t="s">
        <v>1</v>
      </c>
      <c r="I197" s="448">
        <v>8</v>
      </c>
      <c r="J197" s="442" t="s">
        <v>0</v>
      </c>
      <c r="K197" s="532">
        <f>SUM(E197*I197)</f>
        <v>177584</v>
      </c>
      <c r="L197" s="698">
        <v>0</v>
      </c>
    </row>
    <row r="198" spans="1:12" ht="18.75" customHeight="1">
      <c r="A198" s="709"/>
      <c r="B198" s="634" t="s">
        <v>801</v>
      </c>
      <c r="C198" s="710"/>
      <c r="D198" s="451">
        <v>43352</v>
      </c>
      <c r="E198" s="632">
        <v>18812</v>
      </c>
      <c r="F198" s="710"/>
      <c r="G198" s="711"/>
      <c r="H198" s="442" t="s">
        <v>1</v>
      </c>
      <c r="I198" s="448">
        <v>9</v>
      </c>
      <c r="J198" s="442" t="s">
        <v>0</v>
      </c>
      <c r="K198" s="532">
        <f t="shared" ref="K198:K201" si="88">SUM(E198*I198)</f>
        <v>169308</v>
      </c>
      <c r="L198" s="699"/>
    </row>
    <row r="199" spans="1:12" ht="18.75" customHeight="1">
      <c r="A199" s="709"/>
      <c r="B199" s="634" t="s">
        <v>801</v>
      </c>
      <c r="C199" s="710"/>
      <c r="D199" s="451">
        <v>43353</v>
      </c>
      <c r="E199" s="632">
        <v>18812</v>
      </c>
      <c r="F199" s="710"/>
      <c r="G199" s="711"/>
      <c r="H199" s="442" t="s">
        <v>1</v>
      </c>
      <c r="I199" s="448">
        <v>16</v>
      </c>
      <c r="J199" s="442" t="s">
        <v>0</v>
      </c>
      <c r="K199" s="532">
        <f t="shared" si="88"/>
        <v>300992</v>
      </c>
      <c r="L199" s="699"/>
    </row>
    <row r="200" spans="1:12" ht="18.75" customHeight="1">
      <c r="A200" s="709"/>
      <c r="B200" s="634" t="s">
        <v>801</v>
      </c>
      <c r="C200" s="710"/>
      <c r="D200" s="451">
        <v>43354</v>
      </c>
      <c r="E200" s="632">
        <v>18812</v>
      </c>
      <c r="F200" s="710"/>
      <c r="G200" s="711"/>
      <c r="H200" s="442" t="s">
        <v>1</v>
      </c>
      <c r="I200" s="448">
        <v>10</v>
      </c>
      <c r="J200" s="442" t="s">
        <v>0</v>
      </c>
      <c r="K200" s="532">
        <f t="shared" si="88"/>
        <v>188120</v>
      </c>
      <c r="L200" s="699"/>
    </row>
    <row r="201" spans="1:12" ht="18.75" customHeight="1">
      <c r="A201" s="709"/>
      <c r="B201" s="634" t="s">
        <v>802</v>
      </c>
      <c r="C201" s="710"/>
      <c r="D201" s="451">
        <v>43355</v>
      </c>
      <c r="E201" s="632">
        <v>18812</v>
      </c>
      <c r="F201" s="710"/>
      <c r="G201" s="711"/>
      <c r="H201" s="442" t="s">
        <v>1</v>
      </c>
      <c r="I201" s="448">
        <v>4</v>
      </c>
      <c r="J201" s="442" t="s">
        <v>0</v>
      </c>
      <c r="K201" s="530">
        <f t="shared" si="88"/>
        <v>75248</v>
      </c>
      <c r="L201" s="700"/>
    </row>
    <row r="202" spans="1:12" ht="18.75" customHeight="1" thickBot="1">
      <c r="A202" s="396"/>
      <c r="B202" s="397"/>
      <c r="C202" s="397"/>
      <c r="D202" s="398"/>
      <c r="E202" s="397"/>
      <c r="F202" s="397"/>
      <c r="G202" s="397"/>
      <c r="H202" s="397"/>
      <c r="I202" s="397"/>
      <c r="J202" s="399"/>
      <c r="K202" s="539" t="s">
        <v>807</v>
      </c>
      <c r="L202" s="546">
        <f>SUM(L156+L162+L168+L178+L183+L189+L197)</f>
        <v>6252940</v>
      </c>
    </row>
    <row r="203" spans="1:12" ht="18.75" customHeight="1" thickBot="1">
      <c r="A203" s="635" t="s">
        <v>684</v>
      </c>
      <c r="B203" s="636"/>
      <c r="C203" s="636"/>
      <c r="D203" s="636"/>
      <c r="E203" s="636"/>
      <c r="F203" s="636"/>
      <c r="G203" s="636"/>
      <c r="H203" s="636"/>
      <c r="I203" s="636"/>
      <c r="J203" s="636"/>
      <c r="K203" s="636"/>
      <c r="L203" s="637"/>
    </row>
    <row r="204" spans="1:12" ht="18.75" customHeight="1" thickBot="1">
      <c r="A204" s="249" t="s">
        <v>89</v>
      </c>
      <c r="B204" s="485" t="s">
        <v>683</v>
      </c>
      <c r="C204" s="485" t="s">
        <v>690</v>
      </c>
      <c r="D204" s="485" t="s">
        <v>689</v>
      </c>
      <c r="E204" s="485" t="s">
        <v>691</v>
      </c>
      <c r="F204" s="485" t="s">
        <v>692</v>
      </c>
      <c r="G204" s="485" t="s">
        <v>688</v>
      </c>
      <c r="H204" s="485" t="s">
        <v>686</v>
      </c>
      <c r="I204" s="486" t="s">
        <v>687</v>
      </c>
      <c r="J204" s="485" t="s">
        <v>685</v>
      </c>
      <c r="K204" s="7" t="s">
        <v>8</v>
      </c>
      <c r="L204" s="484" t="s">
        <v>700</v>
      </c>
    </row>
    <row r="205" spans="1:12" ht="18.75" customHeight="1">
      <c r="A205" s="644" t="s">
        <v>828</v>
      </c>
      <c r="B205" s="638" t="s">
        <v>698</v>
      </c>
      <c r="C205" s="32">
        <v>43350</v>
      </c>
      <c r="D205" s="487">
        <v>625347</v>
      </c>
      <c r="E205" s="487">
        <v>7000</v>
      </c>
      <c r="F205" s="557">
        <v>58320</v>
      </c>
      <c r="G205" s="488">
        <v>0</v>
      </c>
      <c r="H205" s="488">
        <v>3390</v>
      </c>
      <c r="I205" s="488">
        <v>3000</v>
      </c>
      <c r="J205" s="488">
        <v>12000</v>
      </c>
      <c r="K205" s="488">
        <f>SUM(D205:J205)</f>
        <v>709057</v>
      </c>
      <c r="L205" s="647">
        <f>SUM(K205:K217)</f>
        <v>7490922</v>
      </c>
    </row>
    <row r="206" spans="1:12" ht="18.75" customHeight="1">
      <c r="A206" s="645"/>
      <c r="B206" s="639"/>
      <c r="C206" s="451">
        <v>43351</v>
      </c>
      <c r="D206" s="483">
        <v>625347</v>
      </c>
      <c r="E206" s="483">
        <v>1265614</v>
      </c>
      <c r="F206" s="558">
        <v>58320</v>
      </c>
      <c r="G206" s="448">
        <v>61000</v>
      </c>
      <c r="H206" s="448">
        <v>0</v>
      </c>
      <c r="I206" s="448">
        <v>3000</v>
      </c>
      <c r="J206" s="448">
        <v>12000</v>
      </c>
      <c r="K206" s="448">
        <f>SUM(D206:J206)</f>
        <v>2025281</v>
      </c>
      <c r="L206" s="631"/>
    </row>
    <row r="207" spans="1:12" ht="18.75" customHeight="1">
      <c r="A207" s="645"/>
      <c r="B207" s="640"/>
      <c r="C207" s="451">
        <v>43352</v>
      </c>
      <c r="D207" s="448">
        <v>0</v>
      </c>
      <c r="E207" s="448">
        <v>0</v>
      </c>
      <c r="F207" s="558">
        <v>58320</v>
      </c>
      <c r="G207" s="448">
        <v>0</v>
      </c>
      <c r="H207" s="448">
        <v>0</v>
      </c>
      <c r="I207" s="448">
        <v>3000</v>
      </c>
      <c r="J207" s="448">
        <v>0</v>
      </c>
      <c r="K207" s="448">
        <f>SUM(D207:J207)</f>
        <v>61320</v>
      </c>
      <c r="L207" s="631"/>
    </row>
    <row r="208" spans="1:12" ht="18.75" customHeight="1">
      <c r="A208" s="645"/>
      <c r="B208" s="641" t="s">
        <v>696</v>
      </c>
      <c r="C208" s="451">
        <v>43352</v>
      </c>
      <c r="D208" s="448">
        <v>308912</v>
      </c>
      <c r="E208" s="448">
        <v>5589</v>
      </c>
      <c r="F208" s="558">
        <v>66420</v>
      </c>
      <c r="G208" s="448">
        <v>46000</v>
      </c>
      <c r="H208" s="448">
        <v>6306</v>
      </c>
      <c r="I208" s="448">
        <v>3000</v>
      </c>
      <c r="J208" s="448">
        <v>12000</v>
      </c>
      <c r="K208" s="448">
        <f>SUM(D208:J208)</f>
        <v>448227</v>
      </c>
      <c r="L208" s="631"/>
    </row>
    <row r="209" spans="1:12" ht="18.75" customHeight="1">
      <c r="A209" s="645"/>
      <c r="B209" s="642"/>
      <c r="C209" s="451">
        <v>43353</v>
      </c>
      <c r="D209" s="448">
        <v>308912</v>
      </c>
      <c r="E209" s="448">
        <v>6602</v>
      </c>
      <c r="F209" s="558">
        <v>58320</v>
      </c>
      <c r="G209" s="448">
        <v>61000</v>
      </c>
      <c r="H209" s="448">
        <v>561000</v>
      </c>
      <c r="I209" s="448">
        <v>3000</v>
      </c>
      <c r="J209" s="448">
        <v>12000</v>
      </c>
      <c r="K209" s="448">
        <f t="shared" ref="K209:K216" si="89">SUM(D209:J209)</f>
        <v>1010834</v>
      </c>
      <c r="L209" s="631"/>
    </row>
    <row r="210" spans="1:12" ht="18.75" customHeight="1">
      <c r="A210" s="645"/>
      <c r="B210" s="642"/>
      <c r="C210" s="451">
        <v>43354</v>
      </c>
      <c r="D210" s="448">
        <v>308912</v>
      </c>
      <c r="E210" s="448">
        <v>6861</v>
      </c>
      <c r="F210" s="558">
        <v>58320</v>
      </c>
      <c r="G210" s="448">
        <v>16000</v>
      </c>
      <c r="H210" s="448">
        <v>0</v>
      </c>
      <c r="I210" s="448">
        <v>3000</v>
      </c>
      <c r="J210" s="448">
        <v>12000</v>
      </c>
      <c r="K210" s="448">
        <f t="shared" si="89"/>
        <v>405093</v>
      </c>
      <c r="L210" s="631"/>
    </row>
    <row r="211" spans="1:12" ht="18.75" customHeight="1">
      <c r="A211" s="645"/>
      <c r="B211" s="642"/>
      <c r="C211" s="451">
        <v>43355</v>
      </c>
      <c r="D211" s="448">
        <v>308912</v>
      </c>
      <c r="E211" s="448">
        <v>0</v>
      </c>
      <c r="F211" s="558">
        <v>58320</v>
      </c>
      <c r="G211" s="448">
        <v>8000</v>
      </c>
      <c r="H211" s="448">
        <v>1600</v>
      </c>
      <c r="I211" s="448">
        <v>3000</v>
      </c>
      <c r="J211" s="448">
        <v>12000</v>
      </c>
      <c r="K211" s="448">
        <f t="shared" si="89"/>
        <v>391832</v>
      </c>
      <c r="L211" s="631"/>
    </row>
    <row r="212" spans="1:12" ht="18.75" customHeight="1">
      <c r="A212" s="645"/>
      <c r="B212" s="642"/>
      <c r="C212" s="451">
        <v>43356</v>
      </c>
      <c r="D212" s="448">
        <v>308912</v>
      </c>
      <c r="E212" s="448">
        <v>0</v>
      </c>
      <c r="F212" s="558">
        <v>58320</v>
      </c>
      <c r="G212" s="448">
        <v>21000</v>
      </c>
      <c r="H212" s="448">
        <v>2350</v>
      </c>
      <c r="I212" s="448">
        <v>3000</v>
      </c>
      <c r="J212" s="448">
        <v>12000</v>
      </c>
      <c r="K212" s="448">
        <f t="shared" si="89"/>
        <v>405582</v>
      </c>
      <c r="L212" s="631"/>
    </row>
    <row r="213" spans="1:12" ht="18.75" customHeight="1">
      <c r="A213" s="645"/>
      <c r="B213" s="642"/>
      <c r="C213" s="451">
        <v>43357</v>
      </c>
      <c r="D213" s="448">
        <v>308912</v>
      </c>
      <c r="E213" s="448">
        <v>0</v>
      </c>
      <c r="F213" s="558">
        <v>58320</v>
      </c>
      <c r="G213" s="448">
        <v>21000</v>
      </c>
      <c r="H213" s="448">
        <v>0</v>
      </c>
      <c r="I213" s="448">
        <v>3000</v>
      </c>
      <c r="J213" s="448">
        <v>12000</v>
      </c>
      <c r="K213" s="448">
        <f t="shared" si="89"/>
        <v>403232</v>
      </c>
      <c r="L213" s="631"/>
    </row>
    <row r="214" spans="1:12" ht="18.75" customHeight="1">
      <c r="A214" s="645"/>
      <c r="B214" s="642"/>
      <c r="C214" s="451">
        <v>43358</v>
      </c>
      <c r="D214" s="448">
        <v>370800</v>
      </c>
      <c r="E214" s="448">
        <v>0</v>
      </c>
      <c r="F214" s="558">
        <v>58320</v>
      </c>
      <c r="G214" s="448">
        <v>31000</v>
      </c>
      <c r="H214" s="448">
        <v>0</v>
      </c>
      <c r="I214" s="448">
        <v>3000</v>
      </c>
      <c r="J214" s="448">
        <v>12000</v>
      </c>
      <c r="K214" s="448">
        <f t="shared" si="89"/>
        <v>475120</v>
      </c>
      <c r="L214" s="631"/>
    </row>
    <row r="215" spans="1:12" ht="18.75" customHeight="1">
      <c r="A215" s="645"/>
      <c r="B215" s="642"/>
      <c r="C215" s="451">
        <v>43359</v>
      </c>
      <c r="D215" s="448">
        <v>370800</v>
      </c>
      <c r="E215" s="448">
        <v>0</v>
      </c>
      <c r="F215" s="558">
        <v>58320</v>
      </c>
      <c r="G215" s="448">
        <v>46000</v>
      </c>
      <c r="H215" s="448">
        <v>1200</v>
      </c>
      <c r="I215" s="448">
        <v>3000</v>
      </c>
      <c r="J215" s="448">
        <v>12000</v>
      </c>
      <c r="K215" s="448">
        <f t="shared" si="89"/>
        <v>491320</v>
      </c>
      <c r="L215" s="631"/>
    </row>
    <row r="216" spans="1:12" ht="18.75" customHeight="1">
      <c r="A216" s="645"/>
      <c r="B216" s="642"/>
      <c r="C216" s="451">
        <v>43360</v>
      </c>
      <c r="D216" s="448">
        <v>308912</v>
      </c>
      <c r="E216" s="448">
        <v>0</v>
      </c>
      <c r="F216" s="558">
        <v>45900</v>
      </c>
      <c r="G216" s="448">
        <v>0</v>
      </c>
      <c r="H216" s="448">
        <v>300</v>
      </c>
      <c r="I216" s="448">
        <v>0</v>
      </c>
      <c r="J216" s="448">
        <v>0</v>
      </c>
      <c r="K216" s="448">
        <f t="shared" si="89"/>
        <v>355112</v>
      </c>
      <c r="L216" s="631"/>
    </row>
    <row r="217" spans="1:12" ht="18.75" customHeight="1" thickBot="1">
      <c r="A217" s="646"/>
      <c r="B217" s="643"/>
      <c r="C217" s="42">
        <v>43361</v>
      </c>
      <c r="D217" s="489">
        <v>308912</v>
      </c>
      <c r="E217" s="489">
        <v>0</v>
      </c>
      <c r="F217" s="559">
        <v>0</v>
      </c>
      <c r="G217" s="489">
        <v>0</v>
      </c>
      <c r="H217" s="489">
        <v>0</v>
      </c>
      <c r="I217" s="489">
        <v>0</v>
      </c>
      <c r="J217" s="489">
        <v>0</v>
      </c>
      <c r="K217" s="489">
        <f t="shared" ref="K217:K230" si="90">SUM(D217:J217)</f>
        <v>308912</v>
      </c>
      <c r="L217" s="648"/>
    </row>
    <row r="218" spans="1:12" ht="18.75" customHeight="1">
      <c r="A218" s="653" t="s">
        <v>697</v>
      </c>
      <c r="B218" s="638" t="s">
        <v>702</v>
      </c>
      <c r="C218" s="32">
        <v>43350</v>
      </c>
      <c r="D218" s="487">
        <v>97497</v>
      </c>
      <c r="E218" s="488">
        <v>3000</v>
      </c>
      <c r="F218" s="488">
        <v>0</v>
      </c>
      <c r="G218" s="488">
        <v>0</v>
      </c>
      <c r="H218" s="488">
        <v>0</v>
      </c>
      <c r="I218" s="488">
        <v>0</v>
      </c>
      <c r="J218" s="488">
        <v>0</v>
      </c>
      <c r="K218" s="488">
        <f t="shared" si="90"/>
        <v>100497</v>
      </c>
      <c r="L218" s="579">
        <f>SUM(K218:K229)</f>
        <v>1842797</v>
      </c>
    </row>
    <row r="219" spans="1:12" ht="18.75" customHeight="1">
      <c r="A219" s="654"/>
      <c r="B219" s="640"/>
      <c r="C219" s="451">
        <v>43351</v>
      </c>
      <c r="D219" s="483">
        <v>97497</v>
      </c>
      <c r="E219" s="448">
        <v>0</v>
      </c>
      <c r="F219" s="448">
        <v>0</v>
      </c>
      <c r="G219" s="448">
        <v>0</v>
      </c>
      <c r="H219" s="448">
        <v>0</v>
      </c>
      <c r="I219" s="448">
        <v>0</v>
      </c>
      <c r="J219" s="448">
        <v>0</v>
      </c>
      <c r="K219" s="448">
        <f t="shared" si="90"/>
        <v>97497</v>
      </c>
      <c r="L219" s="649"/>
    </row>
    <row r="220" spans="1:12" ht="18.75" customHeight="1">
      <c r="A220" s="654"/>
      <c r="B220" s="651" t="s">
        <v>699</v>
      </c>
      <c r="C220" s="451">
        <v>43352</v>
      </c>
      <c r="D220" s="448">
        <v>151300</v>
      </c>
      <c r="E220" s="448">
        <v>6489</v>
      </c>
      <c r="F220" s="448">
        <v>0</v>
      </c>
      <c r="G220" s="448">
        <v>0</v>
      </c>
      <c r="H220" s="448">
        <v>0</v>
      </c>
      <c r="I220" s="448">
        <v>0</v>
      </c>
      <c r="J220" s="448">
        <v>0</v>
      </c>
      <c r="K220" s="448">
        <f t="shared" si="90"/>
        <v>157789</v>
      </c>
      <c r="L220" s="649"/>
    </row>
    <row r="221" spans="1:12" ht="18.75" customHeight="1">
      <c r="A221" s="654"/>
      <c r="B221" s="639"/>
      <c r="C221" s="451">
        <v>43353</v>
      </c>
      <c r="D221" s="448">
        <v>151300</v>
      </c>
      <c r="E221" s="448">
        <v>900</v>
      </c>
      <c r="F221" s="448">
        <v>0</v>
      </c>
      <c r="G221" s="448">
        <v>0</v>
      </c>
      <c r="H221" s="448">
        <v>0</v>
      </c>
      <c r="I221" s="448">
        <v>0</v>
      </c>
      <c r="J221" s="448">
        <v>0</v>
      </c>
      <c r="K221" s="448">
        <f t="shared" si="90"/>
        <v>152200</v>
      </c>
      <c r="L221" s="649"/>
    </row>
    <row r="222" spans="1:12" ht="18.75" customHeight="1">
      <c r="A222" s="654"/>
      <c r="B222" s="639"/>
      <c r="C222" s="451">
        <v>43354</v>
      </c>
      <c r="D222" s="448">
        <v>151300</v>
      </c>
      <c r="E222" s="448">
        <v>0</v>
      </c>
      <c r="F222" s="448">
        <v>0</v>
      </c>
      <c r="G222" s="448">
        <v>0</v>
      </c>
      <c r="H222" s="448">
        <v>0</v>
      </c>
      <c r="I222" s="448">
        <v>0</v>
      </c>
      <c r="J222" s="448">
        <v>0</v>
      </c>
      <c r="K222" s="448">
        <f t="shared" si="90"/>
        <v>151300</v>
      </c>
      <c r="L222" s="649"/>
    </row>
    <row r="223" spans="1:12" ht="18.75" customHeight="1">
      <c r="A223" s="654"/>
      <c r="B223" s="639"/>
      <c r="C223" s="451">
        <v>43355</v>
      </c>
      <c r="D223" s="448">
        <v>151300</v>
      </c>
      <c r="E223" s="502">
        <v>0</v>
      </c>
      <c r="F223" s="448">
        <v>0</v>
      </c>
      <c r="G223" s="448">
        <v>0</v>
      </c>
      <c r="H223" s="448">
        <v>0</v>
      </c>
      <c r="I223" s="448">
        <v>0</v>
      </c>
      <c r="J223" s="448">
        <v>0</v>
      </c>
      <c r="K223" s="448">
        <f t="shared" si="90"/>
        <v>151300</v>
      </c>
      <c r="L223" s="649"/>
    </row>
    <row r="224" spans="1:12" ht="18.75" customHeight="1">
      <c r="A224" s="654"/>
      <c r="B224" s="639"/>
      <c r="C224" s="451">
        <v>43356</v>
      </c>
      <c r="D224" s="448">
        <v>151300</v>
      </c>
      <c r="E224" s="442">
        <v>0</v>
      </c>
      <c r="F224" s="448">
        <v>0</v>
      </c>
      <c r="G224" s="448">
        <v>0</v>
      </c>
      <c r="H224" s="448">
        <v>0</v>
      </c>
      <c r="I224" s="448">
        <v>0</v>
      </c>
      <c r="J224" s="448">
        <v>0</v>
      </c>
      <c r="K224" s="448">
        <f t="shared" si="90"/>
        <v>151300</v>
      </c>
      <c r="L224" s="649"/>
    </row>
    <row r="225" spans="1:12" ht="18.75" customHeight="1">
      <c r="A225" s="654"/>
      <c r="B225" s="639"/>
      <c r="C225" s="451">
        <v>43357</v>
      </c>
      <c r="D225" s="448">
        <v>151300</v>
      </c>
      <c r="E225" s="442">
        <v>0</v>
      </c>
      <c r="F225" s="448">
        <v>0</v>
      </c>
      <c r="G225" s="448">
        <v>0</v>
      </c>
      <c r="H225" s="448">
        <v>0</v>
      </c>
      <c r="I225" s="448">
        <v>0</v>
      </c>
      <c r="J225" s="448">
        <v>0</v>
      </c>
      <c r="K225" s="448">
        <f t="shared" si="90"/>
        <v>151300</v>
      </c>
      <c r="L225" s="649"/>
    </row>
    <row r="226" spans="1:12" ht="18.75" customHeight="1">
      <c r="A226" s="654"/>
      <c r="B226" s="639"/>
      <c r="C226" s="451">
        <v>43358</v>
      </c>
      <c r="D226" s="448">
        <v>210800</v>
      </c>
      <c r="E226" s="442">
        <v>5414</v>
      </c>
      <c r="F226" s="448">
        <v>0</v>
      </c>
      <c r="G226" s="448">
        <v>0</v>
      </c>
      <c r="H226" s="448">
        <v>0</v>
      </c>
      <c r="I226" s="448">
        <v>0</v>
      </c>
      <c r="J226" s="448">
        <v>0</v>
      </c>
      <c r="K226" s="448">
        <f t="shared" si="90"/>
        <v>216214</v>
      </c>
      <c r="L226" s="649"/>
    </row>
    <row r="227" spans="1:12" ht="18.75" customHeight="1">
      <c r="A227" s="654"/>
      <c r="B227" s="639"/>
      <c r="C227" s="451">
        <v>43359</v>
      </c>
      <c r="D227" s="448">
        <v>210800</v>
      </c>
      <c r="E227" s="442">
        <v>0</v>
      </c>
      <c r="F227" s="448">
        <v>0</v>
      </c>
      <c r="G227" s="448">
        <v>0</v>
      </c>
      <c r="H227" s="448">
        <v>0</v>
      </c>
      <c r="I227" s="448">
        <v>0</v>
      </c>
      <c r="J227" s="448">
        <v>0</v>
      </c>
      <c r="K227" s="448">
        <f t="shared" si="90"/>
        <v>210800</v>
      </c>
      <c r="L227" s="649"/>
    </row>
    <row r="228" spans="1:12" ht="18.75" customHeight="1">
      <c r="A228" s="654"/>
      <c r="B228" s="639"/>
      <c r="C228" s="451">
        <v>43360</v>
      </c>
      <c r="D228" s="448">
        <v>151300</v>
      </c>
      <c r="E228" s="442">
        <v>0</v>
      </c>
      <c r="F228" s="448">
        <v>0</v>
      </c>
      <c r="G228" s="448">
        <v>0</v>
      </c>
      <c r="H228" s="448">
        <v>0</v>
      </c>
      <c r="I228" s="448">
        <v>0</v>
      </c>
      <c r="J228" s="448">
        <v>0</v>
      </c>
      <c r="K228" s="448">
        <f t="shared" si="90"/>
        <v>151300</v>
      </c>
      <c r="L228" s="649"/>
    </row>
    <row r="229" spans="1:12" ht="18.75" customHeight="1" thickBot="1">
      <c r="A229" s="655"/>
      <c r="B229" s="652"/>
      <c r="C229" s="42">
        <v>43361</v>
      </c>
      <c r="D229" s="489">
        <v>151300</v>
      </c>
      <c r="E229" s="514">
        <v>0</v>
      </c>
      <c r="F229" s="489">
        <v>0</v>
      </c>
      <c r="G229" s="489">
        <v>0</v>
      </c>
      <c r="H229" s="489">
        <v>0</v>
      </c>
      <c r="I229" s="489">
        <v>0</v>
      </c>
      <c r="J229" s="489">
        <v>0</v>
      </c>
      <c r="K229" s="489">
        <f t="shared" si="90"/>
        <v>151300</v>
      </c>
      <c r="L229" s="650"/>
    </row>
    <row r="230" spans="1:12" ht="18.75" customHeight="1" thickBot="1">
      <c r="A230" s="490" t="s">
        <v>701</v>
      </c>
      <c r="B230" s="491" t="s">
        <v>703</v>
      </c>
      <c r="C230" s="56">
        <v>43351</v>
      </c>
      <c r="D230" s="492">
        <v>126404</v>
      </c>
      <c r="E230" s="519">
        <v>0</v>
      </c>
      <c r="F230" s="519">
        <v>0</v>
      </c>
      <c r="G230" s="519">
        <v>0</v>
      </c>
      <c r="H230" s="518">
        <v>0</v>
      </c>
      <c r="I230" s="519">
        <v>0</v>
      </c>
      <c r="J230" s="519">
        <v>0</v>
      </c>
      <c r="K230" s="493">
        <f t="shared" si="90"/>
        <v>126404</v>
      </c>
      <c r="L230" s="494">
        <f>SUM(K230)</f>
        <v>126404</v>
      </c>
    </row>
    <row r="231" spans="1:12" ht="18.75" customHeight="1" thickBot="1">
      <c r="A231" s="157" t="s">
        <v>89</v>
      </c>
      <c r="B231" s="496" t="s">
        <v>683</v>
      </c>
      <c r="C231" s="496" t="s">
        <v>690</v>
      </c>
      <c r="D231" s="496" t="s">
        <v>689</v>
      </c>
      <c r="E231" s="496" t="s">
        <v>691</v>
      </c>
      <c r="F231" s="496" t="s">
        <v>692</v>
      </c>
      <c r="G231" s="496" t="s">
        <v>688</v>
      </c>
      <c r="H231" s="496" t="s">
        <v>686</v>
      </c>
      <c r="I231" s="497" t="s">
        <v>687</v>
      </c>
      <c r="J231" s="496" t="s">
        <v>685</v>
      </c>
      <c r="K231" s="58" t="s">
        <v>8</v>
      </c>
      <c r="L231" s="484" t="s">
        <v>700</v>
      </c>
    </row>
    <row r="232" spans="1:12" ht="18.75" customHeight="1">
      <c r="A232" s="657" t="s">
        <v>704</v>
      </c>
      <c r="B232" s="638" t="s">
        <v>698</v>
      </c>
      <c r="C232" s="498">
        <v>43350</v>
      </c>
      <c r="D232" s="488">
        <v>307587</v>
      </c>
      <c r="E232" s="521">
        <v>5000</v>
      </c>
      <c r="F232" s="521">
        <v>64800</v>
      </c>
      <c r="G232" s="521">
        <v>0</v>
      </c>
      <c r="H232" s="520">
        <v>0</v>
      </c>
      <c r="I232" s="521">
        <v>3000</v>
      </c>
      <c r="J232" s="521">
        <v>12000</v>
      </c>
      <c r="K232" s="512">
        <f>SUM(D232:J232)</f>
        <v>392387</v>
      </c>
      <c r="L232" s="647">
        <f>SUM(K232:K239)</f>
        <v>2583990</v>
      </c>
    </row>
    <row r="233" spans="1:12" ht="18.75" customHeight="1">
      <c r="A233" s="658"/>
      <c r="B233" s="639"/>
      <c r="C233" s="444">
        <v>43351</v>
      </c>
      <c r="D233" s="448">
        <v>307587</v>
      </c>
      <c r="E233" s="501">
        <v>588087</v>
      </c>
      <c r="F233" s="501">
        <v>64800</v>
      </c>
      <c r="G233" s="501">
        <v>61000</v>
      </c>
      <c r="H233" s="437">
        <v>0</v>
      </c>
      <c r="I233" s="501">
        <v>3000</v>
      </c>
      <c r="J233" s="501">
        <v>12000</v>
      </c>
      <c r="K233" s="442">
        <f t="shared" ref="K233:K239" si="91">SUM(D233:J233)</f>
        <v>1036474</v>
      </c>
      <c r="L233" s="631"/>
    </row>
    <row r="234" spans="1:12" ht="18.75" customHeight="1">
      <c r="A234" s="658"/>
      <c r="B234" s="640"/>
      <c r="C234" s="444">
        <v>43352</v>
      </c>
      <c r="D234" s="448">
        <v>0</v>
      </c>
      <c r="E234" s="501">
        <v>0</v>
      </c>
      <c r="F234" s="501">
        <v>64800</v>
      </c>
      <c r="G234" s="501">
        <v>0</v>
      </c>
      <c r="H234" s="501">
        <v>1800</v>
      </c>
      <c r="I234" s="501">
        <v>3000</v>
      </c>
      <c r="J234" s="501">
        <v>0</v>
      </c>
      <c r="K234" s="442">
        <f t="shared" si="91"/>
        <v>69600</v>
      </c>
      <c r="L234" s="631"/>
    </row>
    <row r="235" spans="1:12" ht="18.75" customHeight="1">
      <c r="A235" s="658"/>
      <c r="B235" s="609" t="s">
        <v>699</v>
      </c>
      <c r="C235" s="444">
        <v>43352</v>
      </c>
      <c r="D235" s="448">
        <v>235980</v>
      </c>
      <c r="E235" s="501">
        <v>5589</v>
      </c>
      <c r="F235" s="501">
        <v>0</v>
      </c>
      <c r="G235" s="501">
        <v>0</v>
      </c>
      <c r="H235" s="437">
        <v>0</v>
      </c>
      <c r="I235" s="501">
        <v>0</v>
      </c>
      <c r="J235" s="501">
        <v>0</v>
      </c>
      <c r="K235" s="442">
        <f t="shared" si="91"/>
        <v>241569</v>
      </c>
      <c r="L235" s="631"/>
    </row>
    <row r="236" spans="1:12" ht="18.75" customHeight="1">
      <c r="A236" s="658"/>
      <c r="B236" s="600"/>
      <c r="C236" s="613">
        <v>43353</v>
      </c>
      <c r="D236" s="448">
        <v>235980</v>
      </c>
      <c r="E236" s="501">
        <v>0</v>
      </c>
      <c r="F236" s="501">
        <v>130000</v>
      </c>
      <c r="G236" s="501">
        <v>0</v>
      </c>
      <c r="H236" s="437">
        <v>0</v>
      </c>
      <c r="I236" s="501">
        <v>0</v>
      </c>
      <c r="J236" s="501">
        <v>0</v>
      </c>
      <c r="K236" s="442">
        <f t="shared" si="91"/>
        <v>365980</v>
      </c>
      <c r="L236" s="631"/>
    </row>
    <row r="237" spans="1:12" ht="18.75" customHeight="1">
      <c r="A237" s="658"/>
      <c r="B237" s="600"/>
      <c r="C237" s="615"/>
      <c r="D237" s="448">
        <v>0</v>
      </c>
      <c r="E237" s="501">
        <v>0</v>
      </c>
      <c r="F237" s="501">
        <v>160000</v>
      </c>
      <c r="G237" s="501">
        <v>0</v>
      </c>
      <c r="H237" s="437">
        <v>0</v>
      </c>
      <c r="I237" s="501">
        <v>0</v>
      </c>
      <c r="J237" s="501">
        <v>0</v>
      </c>
      <c r="K237" s="442">
        <f t="shared" si="91"/>
        <v>160000</v>
      </c>
      <c r="L237" s="631"/>
    </row>
    <row r="238" spans="1:12" ht="18.75" customHeight="1">
      <c r="A238" s="658"/>
      <c r="B238" s="600"/>
      <c r="C238" s="613">
        <v>43354</v>
      </c>
      <c r="D238" s="448">
        <v>235980</v>
      </c>
      <c r="E238" s="501">
        <v>0</v>
      </c>
      <c r="F238" s="501">
        <v>41000</v>
      </c>
      <c r="G238" s="501">
        <v>0</v>
      </c>
      <c r="H238" s="437">
        <v>0</v>
      </c>
      <c r="I238" s="501">
        <v>0</v>
      </c>
      <c r="J238" s="501">
        <v>0</v>
      </c>
      <c r="K238" s="442">
        <f t="shared" si="91"/>
        <v>276980</v>
      </c>
      <c r="L238" s="631"/>
    </row>
    <row r="239" spans="1:12" ht="18.75" customHeight="1" thickBot="1">
      <c r="A239" s="659"/>
      <c r="B239" s="601"/>
      <c r="C239" s="656"/>
      <c r="D239" s="489">
        <v>0</v>
      </c>
      <c r="E239" s="514">
        <v>0</v>
      </c>
      <c r="F239" s="514">
        <v>41000</v>
      </c>
      <c r="G239" s="514">
        <v>0</v>
      </c>
      <c r="H239" s="41">
        <v>0</v>
      </c>
      <c r="I239" s="514">
        <v>0</v>
      </c>
      <c r="J239" s="514">
        <v>0</v>
      </c>
      <c r="K239" s="514">
        <f t="shared" si="91"/>
        <v>41000</v>
      </c>
      <c r="L239" s="648"/>
    </row>
    <row r="240" spans="1:12" ht="18.75" customHeight="1">
      <c r="A240" s="386" t="s">
        <v>89</v>
      </c>
      <c r="B240" s="499" t="s">
        <v>683</v>
      </c>
      <c r="C240" s="496" t="s">
        <v>690</v>
      </c>
      <c r="D240" s="496" t="s">
        <v>689</v>
      </c>
      <c r="E240" s="496" t="s">
        <v>691</v>
      </c>
      <c r="F240" s="496" t="s">
        <v>692</v>
      </c>
      <c r="G240" s="496" t="s">
        <v>688</v>
      </c>
      <c r="H240" s="496" t="s">
        <v>686</v>
      </c>
      <c r="I240" s="497" t="s">
        <v>687</v>
      </c>
      <c r="J240" s="496" t="s">
        <v>685</v>
      </c>
      <c r="K240" s="58" t="s">
        <v>8</v>
      </c>
      <c r="L240" s="484" t="s">
        <v>700</v>
      </c>
    </row>
    <row r="241" spans="1:12" ht="18.75" customHeight="1">
      <c r="A241" s="608" t="s">
        <v>705</v>
      </c>
      <c r="B241" s="609" t="s">
        <v>706</v>
      </c>
      <c r="C241" s="444">
        <v>43350</v>
      </c>
      <c r="D241" s="448">
        <v>307587</v>
      </c>
      <c r="E241" s="501">
        <v>5000</v>
      </c>
      <c r="F241" s="501">
        <v>0</v>
      </c>
      <c r="G241" s="501">
        <v>0</v>
      </c>
      <c r="H241" s="437">
        <v>0</v>
      </c>
      <c r="I241" s="501">
        <v>0</v>
      </c>
      <c r="J241" s="501">
        <v>0</v>
      </c>
      <c r="K241" s="193">
        <f>SUM(D241:J241)</f>
        <v>312587</v>
      </c>
      <c r="L241" s="611">
        <f>SUM(K241:K251)</f>
        <v>2458784</v>
      </c>
    </row>
    <row r="242" spans="1:12" ht="18.75" customHeight="1">
      <c r="A242" s="597"/>
      <c r="B242" s="610"/>
      <c r="C242" s="444">
        <v>43351</v>
      </c>
      <c r="D242" s="448">
        <v>307587</v>
      </c>
      <c r="E242" s="501">
        <v>0</v>
      </c>
      <c r="F242" s="501">
        <v>0</v>
      </c>
      <c r="G242" s="501">
        <v>0</v>
      </c>
      <c r="H242" s="437">
        <v>0</v>
      </c>
      <c r="I242" s="501">
        <v>0</v>
      </c>
      <c r="J242" s="501">
        <v>0</v>
      </c>
      <c r="K242" s="193">
        <f t="shared" ref="K242:K251" si="92">SUM(D242:J242)</f>
        <v>307587</v>
      </c>
      <c r="L242" s="631"/>
    </row>
    <row r="243" spans="1:12" ht="18.75" customHeight="1">
      <c r="A243" s="597"/>
      <c r="B243" s="609" t="s">
        <v>699</v>
      </c>
      <c r="C243" s="444">
        <v>43352</v>
      </c>
      <c r="D243" s="448">
        <v>235980</v>
      </c>
      <c r="E243" s="501">
        <v>5589</v>
      </c>
      <c r="F243" s="501">
        <v>73800</v>
      </c>
      <c r="G243" s="501">
        <v>66000</v>
      </c>
      <c r="H243" s="437">
        <v>2878</v>
      </c>
      <c r="I243" s="501">
        <v>3000</v>
      </c>
      <c r="J243" s="501">
        <v>12000</v>
      </c>
      <c r="K243" s="193">
        <f t="shared" si="92"/>
        <v>399247</v>
      </c>
      <c r="L243" s="631"/>
    </row>
    <row r="244" spans="1:12" ht="18.75" customHeight="1">
      <c r="A244" s="597"/>
      <c r="B244" s="600"/>
      <c r="C244" s="444">
        <v>43353</v>
      </c>
      <c r="D244" s="448">
        <v>235980</v>
      </c>
      <c r="E244" s="501">
        <v>0</v>
      </c>
      <c r="F244" s="501">
        <v>64800</v>
      </c>
      <c r="G244" s="501">
        <v>61000</v>
      </c>
      <c r="H244" s="437">
        <v>0</v>
      </c>
      <c r="I244" s="501">
        <v>3000</v>
      </c>
      <c r="J244" s="501">
        <v>12000</v>
      </c>
      <c r="K244" s="193">
        <f t="shared" si="92"/>
        <v>376780</v>
      </c>
      <c r="L244" s="631"/>
    </row>
    <row r="245" spans="1:12" ht="18.75" customHeight="1">
      <c r="A245" s="597"/>
      <c r="B245" s="610"/>
      <c r="C245" s="444">
        <v>43354</v>
      </c>
      <c r="D245" s="448">
        <v>235980</v>
      </c>
      <c r="E245" s="501">
        <v>6458</v>
      </c>
      <c r="F245" s="501">
        <v>64800</v>
      </c>
      <c r="G245" s="501">
        <v>33000</v>
      </c>
      <c r="H245" s="437">
        <v>0</v>
      </c>
      <c r="I245" s="501">
        <v>3000</v>
      </c>
      <c r="J245" s="501">
        <v>12000</v>
      </c>
      <c r="K245" s="193">
        <f t="shared" si="92"/>
        <v>355238</v>
      </c>
      <c r="L245" s="631"/>
    </row>
    <row r="246" spans="1:12" ht="18.75" customHeight="1">
      <c r="A246" s="597"/>
      <c r="B246" s="609" t="s">
        <v>707</v>
      </c>
      <c r="C246" s="444">
        <v>43355</v>
      </c>
      <c r="D246" s="448">
        <v>5749</v>
      </c>
      <c r="E246" s="501">
        <v>3564</v>
      </c>
      <c r="F246" s="501">
        <v>64800</v>
      </c>
      <c r="G246" s="501">
        <v>8000</v>
      </c>
      <c r="H246" s="437">
        <v>0</v>
      </c>
      <c r="I246" s="501">
        <v>3000</v>
      </c>
      <c r="J246" s="501">
        <v>12000</v>
      </c>
      <c r="K246" s="193">
        <f t="shared" si="92"/>
        <v>97113</v>
      </c>
      <c r="L246" s="631"/>
    </row>
    <row r="247" spans="1:12" ht="18.75" customHeight="1">
      <c r="A247" s="597"/>
      <c r="B247" s="600"/>
      <c r="C247" s="444">
        <v>43356</v>
      </c>
      <c r="D247" s="448">
        <v>21820</v>
      </c>
      <c r="E247" s="501">
        <v>3564</v>
      </c>
      <c r="F247" s="501">
        <v>64800</v>
      </c>
      <c r="G247" s="501">
        <v>12000</v>
      </c>
      <c r="H247" s="437">
        <v>0</v>
      </c>
      <c r="I247" s="501">
        <v>3000</v>
      </c>
      <c r="J247" s="501">
        <v>12000</v>
      </c>
      <c r="K247" s="193">
        <f t="shared" si="92"/>
        <v>117184</v>
      </c>
      <c r="L247" s="631"/>
    </row>
    <row r="248" spans="1:12" ht="18.75" customHeight="1">
      <c r="A248" s="597"/>
      <c r="B248" s="600"/>
      <c r="C248" s="444">
        <v>43357</v>
      </c>
      <c r="D248" s="448">
        <v>42016</v>
      </c>
      <c r="E248" s="501">
        <v>0</v>
      </c>
      <c r="F248" s="501">
        <v>64800</v>
      </c>
      <c r="G248" s="501">
        <v>16000</v>
      </c>
      <c r="H248" s="437">
        <v>324</v>
      </c>
      <c r="I248" s="501">
        <v>3000</v>
      </c>
      <c r="J248" s="501">
        <v>12000</v>
      </c>
      <c r="K248" s="193">
        <f t="shared" si="92"/>
        <v>138140</v>
      </c>
      <c r="L248" s="631"/>
    </row>
    <row r="249" spans="1:12" ht="18.75" customHeight="1">
      <c r="A249" s="597"/>
      <c r="B249" s="600"/>
      <c r="C249" s="444">
        <v>43358</v>
      </c>
      <c r="D249" s="448">
        <v>42016</v>
      </c>
      <c r="E249" s="501">
        <v>0</v>
      </c>
      <c r="F249" s="501">
        <v>64800</v>
      </c>
      <c r="G249" s="501">
        <v>21000</v>
      </c>
      <c r="H249" s="437">
        <v>0</v>
      </c>
      <c r="I249" s="501">
        <v>3000</v>
      </c>
      <c r="J249" s="501">
        <v>12000</v>
      </c>
      <c r="K249" s="193">
        <f t="shared" si="92"/>
        <v>142816</v>
      </c>
      <c r="L249" s="631"/>
    </row>
    <row r="250" spans="1:12" ht="18.75" customHeight="1">
      <c r="A250" s="597"/>
      <c r="B250" s="600"/>
      <c r="C250" s="444">
        <v>43359</v>
      </c>
      <c r="D250" s="448">
        <v>44392</v>
      </c>
      <c r="E250" s="501">
        <v>0</v>
      </c>
      <c r="F250" s="501">
        <v>64800</v>
      </c>
      <c r="G250" s="501">
        <v>36000</v>
      </c>
      <c r="H250" s="437">
        <v>0</v>
      </c>
      <c r="I250" s="501">
        <v>3000</v>
      </c>
      <c r="J250" s="501">
        <v>12000</v>
      </c>
      <c r="K250" s="193">
        <f t="shared" si="92"/>
        <v>160192</v>
      </c>
      <c r="L250" s="631"/>
    </row>
    <row r="251" spans="1:12" ht="18.75" customHeight="1" thickBot="1">
      <c r="A251" s="598"/>
      <c r="B251" s="610"/>
      <c r="C251" s="444">
        <v>43360</v>
      </c>
      <c r="D251" s="448">
        <v>0</v>
      </c>
      <c r="E251" s="501">
        <v>0</v>
      </c>
      <c r="F251" s="501">
        <v>51000</v>
      </c>
      <c r="G251" s="501">
        <v>0</v>
      </c>
      <c r="H251" s="437">
        <v>900</v>
      </c>
      <c r="I251" s="501">
        <v>0</v>
      </c>
      <c r="J251" s="501">
        <v>0</v>
      </c>
      <c r="K251" s="193">
        <f t="shared" si="92"/>
        <v>51900</v>
      </c>
      <c r="L251" s="612"/>
    </row>
    <row r="252" spans="1:12" ht="18.75" customHeight="1">
      <c r="A252" s="386" t="s">
        <v>89</v>
      </c>
      <c r="B252" s="499" t="s">
        <v>683</v>
      </c>
      <c r="C252" s="496" t="s">
        <v>690</v>
      </c>
      <c r="D252" s="496" t="s">
        <v>689</v>
      </c>
      <c r="E252" s="496" t="s">
        <v>691</v>
      </c>
      <c r="F252" s="496" t="s">
        <v>692</v>
      </c>
      <c r="G252" s="496" t="s">
        <v>688</v>
      </c>
      <c r="H252" s="496" t="s">
        <v>686</v>
      </c>
      <c r="I252" s="497" t="s">
        <v>687</v>
      </c>
      <c r="J252" s="496" t="s">
        <v>685</v>
      </c>
      <c r="K252" s="58" t="s">
        <v>8</v>
      </c>
      <c r="L252" s="484" t="s">
        <v>700</v>
      </c>
    </row>
    <row r="253" spans="1:12" ht="18.75" customHeight="1">
      <c r="A253" s="608" t="s">
        <v>708</v>
      </c>
      <c r="B253" s="609" t="s">
        <v>709</v>
      </c>
      <c r="C253" s="444">
        <v>43350</v>
      </c>
      <c r="D253" s="448">
        <v>190000</v>
      </c>
      <c r="E253" s="501">
        <v>7158</v>
      </c>
      <c r="F253" s="501">
        <v>84800</v>
      </c>
      <c r="G253" s="501">
        <v>21000</v>
      </c>
      <c r="H253" s="437">
        <v>4956</v>
      </c>
      <c r="I253" s="501">
        <v>3000</v>
      </c>
      <c r="J253" s="501">
        <v>12000</v>
      </c>
      <c r="K253" s="193">
        <f>SUM(D253:J253)</f>
        <v>322914</v>
      </c>
      <c r="L253" s="611">
        <f>SUM(K253:K258)</f>
        <v>1237329</v>
      </c>
    </row>
    <row r="254" spans="1:12" ht="18.75" customHeight="1">
      <c r="A254" s="597"/>
      <c r="B254" s="610"/>
      <c r="C254" s="444">
        <v>43351</v>
      </c>
      <c r="D254" s="448">
        <v>190000</v>
      </c>
      <c r="E254" s="501">
        <v>35262</v>
      </c>
      <c r="F254" s="501">
        <v>64800</v>
      </c>
      <c r="G254" s="501">
        <v>0</v>
      </c>
      <c r="H254" s="437">
        <v>0</v>
      </c>
      <c r="I254" s="501">
        <v>3000</v>
      </c>
      <c r="J254" s="501">
        <v>12000</v>
      </c>
      <c r="K254" s="193">
        <f t="shared" ref="K254:K258" si="93">SUM(D254:J254)</f>
        <v>305062</v>
      </c>
      <c r="L254" s="631"/>
    </row>
    <row r="255" spans="1:12" ht="18.75" customHeight="1">
      <c r="A255" s="597"/>
      <c r="B255" s="500" t="s">
        <v>710</v>
      </c>
      <c r="C255" s="444">
        <v>43352</v>
      </c>
      <c r="D255" s="448">
        <v>78000</v>
      </c>
      <c r="E255" s="501">
        <v>3500</v>
      </c>
      <c r="F255" s="501">
        <v>84800</v>
      </c>
      <c r="G255" s="501">
        <v>0</v>
      </c>
      <c r="H255" s="437">
        <v>453</v>
      </c>
      <c r="I255" s="501">
        <v>3000</v>
      </c>
      <c r="J255" s="501">
        <v>12000</v>
      </c>
      <c r="K255" s="193">
        <f t="shared" si="93"/>
        <v>181753</v>
      </c>
      <c r="L255" s="631"/>
    </row>
    <row r="256" spans="1:12" ht="18.75" customHeight="1">
      <c r="A256" s="597"/>
      <c r="B256" s="609" t="s">
        <v>711</v>
      </c>
      <c r="C256" s="444">
        <v>43353</v>
      </c>
      <c r="D256" s="448">
        <v>59800</v>
      </c>
      <c r="E256" s="501">
        <v>0</v>
      </c>
      <c r="F256" s="501">
        <v>64800</v>
      </c>
      <c r="G256" s="501">
        <v>66000</v>
      </c>
      <c r="H256" s="437">
        <v>0</v>
      </c>
      <c r="I256" s="501">
        <v>3000</v>
      </c>
      <c r="J256" s="501">
        <v>12000</v>
      </c>
      <c r="K256" s="193">
        <f t="shared" si="93"/>
        <v>205600</v>
      </c>
      <c r="L256" s="631"/>
    </row>
    <row r="257" spans="1:12" ht="18.75" customHeight="1">
      <c r="A257" s="597"/>
      <c r="B257" s="600"/>
      <c r="C257" s="444">
        <v>43354</v>
      </c>
      <c r="D257" s="448">
        <v>59800</v>
      </c>
      <c r="E257" s="501">
        <v>32400</v>
      </c>
      <c r="F257" s="501">
        <v>64800</v>
      </c>
      <c r="G257" s="501">
        <v>8000</v>
      </c>
      <c r="H257" s="437">
        <v>0</v>
      </c>
      <c r="I257" s="501">
        <v>3000</v>
      </c>
      <c r="J257" s="501">
        <v>12000</v>
      </c>
      <c r="K257" s="193">
        <f t="shared" si="93"/>
        <v>180000</v>
      </c>
      <c r="L257" s="631"/>
    </row>
    <row r="258" spans="1:12" ht="18.75" customHeight="1" thickBot="1">
      <c r="A258" s="597"/>
      <c r="B258" s="610"/>
      <c r="C258" s="444">
        <v>43355</v>
      </c>
      <c r="D258" s="448">
        <v>0</v>
      </c>
      <c r="E258" s="501">
        <v>0</v>
      </c>
      <c r="F258" s="501">
        <v>41000</v>
      </c>
      <c r="G258" s="501">
        <v>0</v>
      </c>
      <c r="H258" s="437">
        <v>1000</v>
      </c>
      <c r="I258" s="501">
        <v>0</v>
      </c>
      <c r="J258" s="501">
        <v>0</v>
      </c>
      <c r="K258" s="193">
        <f t="shared" si="93"/>
        <v>42000</v>
      </c>
      <c r="L258" s="631"/>
    </row>
    <row r="259" spans="1:12" ht="18.75" customHeight="1">
      <c r="A259" s="386" t="s">
        <v>89</v>
      </c>
      <c r="B259" s="499" t="s">
        <v>683</v>
      </c>
      <c r="C259" s="496" t="s">
        <v>690</v>
      </c>
      <c r="D259" s="496" t="s">
        <v>689</v>
      </c>
      <c r="E259" s="496" t="s">
        <v>691</v>
      </c>
      <c r="F259" s="496" t="s">
        <v>692</v>
      </c>
      <c r="G259" s="496" t="s">
        <v>688</v>
      </c>
      <c r="H259" s="496" t="s">
        <v>686</v>
      </c>
      <c r="I259" s="497" t="s">
        <v>687</v>
      </c>
      <c r="J259" s="496" t="s">
        <v>685</v>
      </c>
      <c r="K259" s="58" t="s">
        <v>8</v>
      </c>
      <c r="L259" s="484" t="s">
        <v>700</v>
      </c>
    </row>
    <row r="260" spans="1:12" ht="18.75" customHeight="1">
      <c r="A260" s="608" t="s">
        <v>713</v>
      </c>
      <c r="B260" s="609" t="s">
        <v>712</v>
      </c>
      <c r="C260" s="444">
        <v>43350</v>
      </c>
      <c r="D260" s="448">
        <v>213899</v>
      </c>
      <c r="E260" s="501">
        <v>3105</v>
      </c>
      <c r="F260" s="501">
        <v>64800</v>
      </c>
      <c r="G260" s="501">
        <v>8000</v>
      </c>
      <c r="H260" s="437">
        <v>6656</v>
      </c>
      <c r="I260" s="501">
        <v>3000</v>
      </c>
      <c r="J260" s="501">
        <v>12000</v>
      </c>
      <c r="K260" s="193">
        <f>SUM(D260:J260)</f>
        <v>311460</v>
      </c>
      <c r="L260" s="611">
        <f>SUM(K260:K265)</f>
        <v>1669952</v>
      </c>
    </row>
    <row r="261" spans="1:12" ht="18.75" customHeight="1">
      <c r="A261" s="597"/>
      <c r="B261" s="600"/>
      <c r="C261" s="444">
        <v>43351</v>
      </c>
      <c r="D261" s="448">
        <v>213899</v>
      </c>
      <c r="E261" s="501">
        <v>0</v>
      </c>
      <c r="F261" s="501">
        <v>64800</v>
      </c>
      <c r="G261" s="501">
        <v>34000</v>
      </c>
      <c r="H261" s="437">
        <v>0</v>
      </c>
      <c r="I261" s="501">
        <v>3000</v>
      </c>
      <c r="J261" s="501">
        <v>12000</v>
      </c>
      <c r="K261" s="193">
        <f t="shared" ref="K261:K265" si="94">SUM(D261:J261)</f>
        <v>327699</v>
      </c>
      <c r="L261" s="631"/>
    </row>
    <row r="262" spans="1:12" ht="18.75" customHeight="1">
      <c r="A262" s="597"/>
      <c r="B262" s="600"/>
      <c r="C262" s="444">
        <v>43352</v>
      </c>
      <c r="D262" s="448">
        <v>208931</v>
      </c>
      <c r="E262" s="501">
        <v>0</v>
      </c>
      <c r="F262" s="501">
        <v>64800</v>
      </c>
      <c r="G262" s="501">
        <v>36000</v>
      </c>
      <c r="H262" s="437">
        <v>0</v>
      </c>
      <c r="I262" s="501">
        <v>3000</v>
      </c>
      <c r="J262" s="501">
        <v>12000</v>
      </c>
      <c r="K262" s="193">
        <f t="shared" si="94"/>
        <v>324731</v>
      </c>
      <c r="L262" s="631"/>
    </row>
    <row r="263" spans="1:12" ht="18.75" customHeight="1">
      <c r="A263" s="597"/>
      <c r="B263" s="600"/>
      <c r="C263" s="444">
        <v>43353</v>
      </c>
      <c r="D263" s="448">
        <v>208931</v>
      </c>
      <c r="E263" s="501">
        <v>0</v>
      </c>
      <c r="F263" s="501">
        <v>64800</v>
      </c>
      <c r="G263" s="501">
        <v>41000</v>
      </c>
      <c r="H263" s="437">
        <v>0</v>
      </c>
      <c r="I263" s="501">
        <v>3000</v>
      </c>
      <c r="J263" s="501">
        <v>12000</v>
      </c>
      <c r="K263" s="193">
        <f t="shared" si="94"/>
        <v>329731</v>
      </c>
      <c r="L263" s="631"/>
    </row>
    <row r="264" spans="1:12" ht="18.75" customHeight="1">
      <c r="A264" s="597"/>
      <c r="B264" s="600"/>
      <c r="C264" s="444">
        <v>43354</v>
      </c>
      <c r="D264" s="448">
        <v>208931</v>
      </c>
      <c r="E264" s="501">
        <v>0</v>
      </c>
      <c r="F264" s="501">
        <v>84800</v>
      </c>
      <c r="G264" s="501">
        <v>16000</v>
      </c>
      <c r="H264" s="437">
        <v>0</v>
      </c>
      <c r="I264" s="501">
        <v>3000</v>
      </c>
      <c r="J264" s="501">
        <v>12000</v>
      </c>
      <c r="K264" s="193">
        <f t="shared" si="94"/>
        <v>324731</v>
      </c>
      <c r="L264" s="631"/>
    </row>
    <row r="265" spans="1:12" ht="18.75" customHeight="1" thickBot="1">
      <c r="A265" s="597"/>
      <c r="B265" s="610"/>
      <c r="C265" s="444">
        <v>43355</v>
      </c>
      <c r="D265" s="448">
        <v>0</v>
      </c>
      <c r="E265" s="501">
        <v>0</v>
      </c>
      <c r="F265" s="501">
        <v>51000</v>
      </c>
      <c r="G265" s="501">
        <v>0</v>
      </c>
      <c r="H265" s="437">
        <v>600</v>
      </c>
      <c r="I265" s="501">
        <v>0</v>
      </c>
      <c r="J265" s="501">
        <v>0</v>
      </c>
      <c r="K265" s="193">
        <f t="shared" si="94"/>
        <v>51600</v>
      </c>
      <c r="L265" s="631"/>
    </row>
    <row r="266" spans="1:12" ht="18.75" customHeight="1">
      <c r="A266" s="386" t="s">
        <v>89</v>
      </c>
      <c r="B266" s="499" t="s">
        <v>683</v>
      </c>
      <c r="C266" s="496" t="s">
        <v>690</v>
      </c>
      <c r="D266" s="496" t="s">
        <v>689</v>
      </c>
      <c r="E266" s="496" t="s">
        <v>691</v>
      </c>
      <c r="F266" s="496" t="s">
        <v>692</v>
      </c>
      <c r="G266" s="496" t="s">
        <v>688</v>
      </c>
      <c r="H266" s="496" t="s">
        <v>686</v>
      </c>
      <c r="I266" s="497" t="s">
        <v>687</v>
      </c>
      <c r="J266" s="496" t="s">
        <v>685</v>
      </c>
      <c r="K266" s="58" t="s">
        <v>8</v>
      </c>
      <c r="L266" s="484" t="s">
        <v>700</v>
      </c>
    </row>
    <row r="267" spans="1:12" ht="18.75" customHeight="1">
      <c r="A267" s="608" t="s">
        <v>716</v>
      </c>
      <c r="B267" s="609" t="s">
        <v>714</v>
      </c>
      <c r="C267" s="444">
        <v>43351</v>
      </c>
      <c r="D267" s="448">
        <v>288544</v>
      </c>
      <c r="E267" s="501">
        <v>6210</v>
      </c>
      <c r="F267" s="501">
        <v>64800</v>
      </c>
      <c r="G267" s="501">
        <v>0</v>
      </c>
      <c r="H267" s="437">
        <v>8801</v>
      </c>
      <c r="I267" s="501">
        <v>3000</v>
      </c>
      <c r="J267" s="501">
        <v>12000</v>
      </c>
      <c r="K267" s="24">
        <f>SUM(D267:J267)</f>
        <v>383355</v>
      </c>
      <c r="L267" s="603">
        <f>SUM(K267:K272)</f>
        <v>1909647</v>
      </c>
    </row>
    <row r="268" spans="1:12" ht="18.75" customHeight="1">
      <c r="A268" s="597"/>
      <c r="B268" s="600"/>
      <c r="C268" s="444">
        <v>43352</v>
      </c>
      <c r="D268" s="448">
        <v>288544</v>
      </c>
      <c r="E268" s="501">
        <v>0</v>
      </c>
      <c r="F268" s="501">
        <v>64800</v>
      </c>
      <c r="G268" s="501">
        <v>12000</v>
      </c>
      <c r="H268" s="437">
        <v>0</v>
      </c>
      <c r="I268" s="501">
        <v>3000</v>
      </c>
      <c r="J268" s="501">
        <v>12000</v>
      </c>
      <c r="K268" s="24">
        <f t="shared" ref="K268:K272" si="95">SUM(D268:J268)</f>
        <v>380344</v>
      </c>
      <c r="L268" s="603"/>
    </row>
    <row r="269" spans="1:12" ht="18.75" customHeight="1">
      <c r="A269" s="597"/>
      <c r="B269" s="600"/>
      <c r="C269" s="444">
        <v>43353</v>
      </c>
      <c r="D269" s="448">
        <v>288544</v>
      </c>
      <c r="E269" s="501">
        <v>0</v>
      </c>
      <c r="F269" s="501">
        <v>64800</v>
      </c>
      <c r="G269" s="501">
        <v>16000</v>
      </c>
      <c r="H269" s="437">
        <v>5317</v>
      </c>
      <c r="I269" s="501">
        <v>3000</v>
      </c>
      <c r="J269" s="501">
        <v>12000</v>
      </c>
      <c r="K269" s="24">
        <f t="shared" si="95"/>
        <v>389661</v>
      </c>
      <c r="L269" s="603"/>
    </row>
    <row r="270" spans="1:12" ht="18.75" customHeight="1">
      <c r="A270" s="597"/>
      <c r="B270" s="600"/>
      <c r="C270" s="444">
        <v>43354</v>
      </c>
      <c r="D270" s="448">
        <v>288544</v>
      </c>
      <c r="E270" s="501">
        <v>0</v>
      </c>
      <c r="F270" s="501">
        <v>64800</v>
      </c>
      <c r="G270" s="501">
        <v>56000</v>
      </c>
      <c r="H270" s="437">
        <v>0</v>
      </c>
      <c r="I270" s="501">
        <v>3000</v>
      </c>
      <c r="J270" s="501">
        <v>12000</v>
      </c>
      <c r="K270" s="24">
        <f t="shared" si="95"/>
        <v>424344</v>
      </c>
      <c r="L270" s="603"/>
    </row>
    <row r="271" spans="1:12" ht="18.75" customHeight="1">
      <c r="A271" s="597"/>
      <c r="B271" s="500" t="s">
        <v>715</v>
      </c>
      <c r="C271" s="444">
        <v>43355</v>
      </c>
      <c r="D271" s="448">
        <v>150648</v>
      </c>
      <c r="E271" s="501">
        <v>3295</v>
      </c>
      <c r="F271" s="501">
        <v>64800</v>
      </c>
      <c r="G271" s="501">
        <v>46000</v>
      </c>
      <c r="H271" s="437">
        <v>0</v>
      </c>
      <c r="I271" s="501">
        <v>3000</v>
      </c>
      <c r="J271" s="501">
        <v>12000</v>
      </c>
      <c r="K271" s="24">
        <f t="shared" si="95"/>
        <v>279743</v>
      </c>
      <c r="L271" s="603"/>
    </row>
    <row r="272" spans="1:12" ht="18.75" customHeight="1">
      <c r="A272" s="597"/>
      <c r="B272" s="502"/>
      <c r="C272" s="444">
        <v>43356</v>
      </c>
      <c r="D272" s="448">
        <v>0</v>
      </c>
      <c r="E272" s="501">
        <v>0</v>
      </c>
      <c r="F272" s="501">
        <v>51000</v>
      </c>
      <c r="G272" s="501">
        <v>0</v>
      </c>
      <c r="H272" s="437">
        <v>1200</v>
      </c>
      <c r="I272" s="501">
        <v>0</v>
      </c>
      <c r="J272" s="501">
        <v>0</v>
      </c>
      <c r="K272" s="24">
        <f t="shared" si="95"/>
        <v>52200</v>
      </c>
      <c r="L272" s="603"/>
    </row>
    <row r="273" spans="1:12" ht="18.75" customHeight="1">
      <c r="A273" s="608" t="s">
        <v>717</v>
      </c>
      <c r="B273" s="609" t="s">
        <v>714</v>
      </c>
      <c r="C273" s="444">
        <v>43351</v>
      </c>
      <c r="D273" s="448">
        <v>74502</v>
      </c>
      <c r="E273" s="501">
        <v>0</v>
      </c>
      <c r="F273" s="501">
        <v>0</v>
      </c>
      <c r="G273" s="501">
        <v>0</v>
      </c>
      <c r="H273" s="501">
        <v>0</v>
      </c>
      <c r="I273" s="501">
        <v>0</v>
      </c>
      <c r="J273" s="501">
        <v>0</v>
      </c>
      <c r="K273" s="24">
        <f>SUM(D273:J273)</f>
        <v>74502</v>
      </c>
      <c r="L273" s="603">
        <f>SUM(K273:K278)</f>
        <v>344808</v>
      </c>
    </row>
    <row r="274" spans="1:12" ht="18.75" customHeight="1">
      <c r="A274" s="597"/>
      <c r="B274" s="600"/>
      <c r="C274" s="444">
        <v>43352</v>
      </c>
      <c r="D274" s="448">
        <v>74502</v>
      </c>
      <c r="E274" s="501">
        <v>0</v>
      </c>
      <c r="F274" s="501">
        <v>0</v>
      </c>
      <c r="G274" s="501">
        <v>0</v>
      </c>
      <c r="H274" s="501">
        <v>0</v>
      </c>
      <c r="I274" s="501">
        <v>0</v>
      </c>
      <c r="J274" s="501">
        <v>0</v>
      </c>
      <c r="K274" s="24">
        <f t="shared" ref="K274:K278" si="96">SUM(D274:J274)</f>
        <v>74502</v>
      </c>
      <c r="L274" s="603"/>
    </row>
    <row r="275" spans="1:12" ht="18.75" customHeight="1">
      <c r="A275" s="597"/>
      <c r="B275" s="600"/>
      <c r="C275" s="444">
        <v>43353</v>
      </c>
      <c r="D275" s="448">
        <v>74502</v>
      </c>
      <c r="E275" s="501">
        <v>0</v>
      </c>
      <c r="F275" s="501">
        <v>0</v>
      </c>
      <c r="G275" s="501">
        <v>0</v>
      </c>
      <c r="H275" s="501">
        <v>0</v>
      </c>
      <c r="I275" s="501">
        <v>0</v>
      </c>
      <c r="J275" s="501">
        <v>0</v>
      </c>
      <c r="K275" s="24">
        <f t="shared" si="96"/>
        <v>74502</v>
      </c>
      <c r="L275" s="603"/>
    </row>
    <row r="276" spans="1:12" ht="18.75" customHeight="1">
      <c r="A276" s="597"/>
      <c r="B276" s="600"/>
      <c r="C276" s="444">
        <v>43354</v>
      </c>
      <c r="D276" s="448">
        <v>74502</v>
      </c>
      <c r="E276" s="501">
        <v>0</v>
      </c>
      <c r="F276" s="501">
        <v>0</v>
      </c>
      <c r="G276" s="501">
        <v>0</v>
      </c>
      <c r="H276" s="501">
        <v>0</v>
      </c>
      <c r="I276" s="501">
        <v>0</v>
      </c>
      <c r="J276" s="501">
        <v>0</v>
      </c>
      <c r="K276" s="24">
        <f t="shared" si="96"/>
        <v>74502</v>
      </c>
      <c r="L276" s="603"/>
    </row>
    <row r="277" spans="1:12" ht="18.75" customHeight="1">
      <c r="A277" s="597"/>
      <c r="B277" s="609" t="s">
        <v>715</v>
      </c>
      <c r="C277" s="444">
        <v>43355</v>
      </c>
      <c r="D277" s="448">
        <v>46800</v>
      </c>
      <c r="E277" s="501">
        <v>0</v>
      </c>
      <c r="F277" s="501">
        <v>0</v>
      </c>
      <c r="G277" s="501">
        <v>0</v>
      </c>
      <c r="H277" s="501">
        <v>0</v>
      </c>
      <c r="I277" s="501">
        <v>0</v>
      </c>
      <c r="J277" s="501">
        <v>0</v>
      </c>
      <c r="K277" s="24">
        <f t="shared" si="96"/>
        <v>46800</v>
      </c>
      <c r="L277" s="603"/>
    </row>
    <row r="278" spans="1:12" ht="18.75" customHeight="1" thickBot="1">
      <c r="A278" s="597"/>
      <c r="B278" s="601"/>
      <c r="C278" s="444">
        <v>43356</v>
      </c>
      <c r="D278" s="448">
        <v>0</v>
      </c>
      <c r="E278" s="501">
        <v>0</v>
      </c>
      <c r="F278" s="501">
        <v>0</v>
      </c>
      <c r="G278" s="501">
        <v>0</v>
      </c>
      <c r="H278" s="501">
        <v>0</v>
      </c>
      <c r="I278" s="501">
        <v>0</v>
      </c>
      <c r="J278" s="501">
        <v>0</v>
      </c>
      <c r="K278" s="24">
        <f t="shared" si="96"/>
        <v>0</v>
      </c>
      <c r="L278" s="603"/>
    </row>
    <row r="279" spans="1:12" ht="18.75" customHeight="1">
      <c r="A279" s="386" t="s">
        <v>89</v>
      </c>
      <c r="B279" s="499" t="s">
        <v>683</v>
      </c>
      <c r="C279" s="496" t="s">
        <v>690</v>
      </c>
      <c r="D279" s="496" t="s">
        <v>689</v>
      </c>
      <c r="E279" s="496" t="s">
        <v>691</v>
      </c>
      <c r="F279" s="496" t="s">
        <v>692</v>
      </c>
      <c r="G279" s="496" t="s">
        <v>688</v>
      </c>
      <c r="H279" s="496" t="s">
        <v>686</v>
      </c>
      <c r="I279" s="497" t="s">
        <v>687</v>
      </c>
      <c r="J279" s="496" t="s">
        <v>685</v>
      </c>
      <c r="K279" s="58" t="s">
        <v>8</v>
      </c>
      <c r="L279" s="484" t="s">
        <v>700</v>
      </c>
    </row>
    <row r="280" spans="1:12" ht="18.75" customHeight="1">
      <c r="A280" s="763" t="s">
        <v>817</v>
      </c>
      <c r="B280" s="609" t="s">
        <v>718</v>
      </c>
      <c r="C280" s="444">
        <v>43351</v>
      </c>
      <c r="D280" s="448">
        <v>36785</v>
      </c>
      <c r="E280" s="501">
        <v>5000</v>
      </c>
      <c r="F280" s="501">
        <v>64800</v>
      </c>
      <c r="G280" s="501">
        <v>26000</v>
      </c>
      <c r="H280" s="437">
        <v>8801</v>
      </c>
      <c r="I280" s="501">
        <v>3000</v>
      </c>
      <c r="J280" s="501">
        <v>12000</v>
      </c>
      <c r="K280" s="24">
        <f>SUM(D280:J280)</f>
        <v>156386</v>
      </c>
      <c r="L280" s="611">
        <f>SUM(K280:K283)</f>
        <v>475956</v>
      </c>
    </row>
    <row r="281" spans="1:12" ht="18.75" customHeight="1">
      <c r="A281" s="597"/>
      <c r="B281" s="600"/>
      <c r="C281" s="444">
        <v>43352</v>
      </c>
      <c r="D281" s="448">
        <v>34985</v>
      </c>
      <c r="E281" s="501">
        <v>0</v>
      </c>
      <c r="F281" s="501">
        <v>84800</v>
      </c>
      <c r="G281" s="501">
        <v>12000</v>
      </c>
      <c r="H281" s="437">
        <v>0</v>
      </c>
      <c r="I281" s="501">
        <v>3000</v>
      </c>
      <c r="J281" s="501">
        <v>12000</v>
      </c>
      <c r="K281" s="24">
        <f t="shared" ref="K281:K283" si="97">SUM(D281:J281)</f>
        <v>146785</v>
      </c>
      <c r="L281" s="631"/>
    </row>
    <row r="282" spans="1:12" ht="18.75" customHeight="1">
      <c r="A282" s="597"/>
      <c r="B282" s="600"/>
      <c r="C282" s="444">
        <v>43353</v>
      </c>
      <c r="D282" s="448">
        <v>26785</v>
      </c>
      <c r="E282" s="501">
        <v>600</v>
      </c>
      <c r="F282" s="501">
        <v>64800</v>
      </c>
      <c r="G282" s="501">
        <v>0</v>
      </c>
      <c r="H282" s="437">
        <v>0</v>
      </c>
      <c r="I282" s="501">
        <v>3000</v>
      </c>
      <c r="J282" s="501">
        <v>12000</v>
      </c>
      <c r="K282" s="24">
        <f t="shared" si="97"/>
        <v>107185</v>
      </c>
      <c r="L282" s="631"/>
    </row>
    <row r="283" spans="1:12" ht="18.75" customHeight="1">
      <c r="A283" s="597"/>
      <c r="B283" s="610"/>
      <c r="C283" s="444">
        <v>43354</v>
      </c>
      <c r="D283" s="448">
        <v>0</v>
      </c>
      <c r="E283" s="501">
        <v>0</v>
      </c>
      <c r="F283" s="501">
        <v>64800</v>
      </c>
      <c r="G283" s="501">
        <v>0</v>
      </c>
      <c r="H283" s="437">
        <v>800</v>
      </c>
      <c r="I283" s="501">
        <v>0</v>
      </c>
      <c r="J283" s="501">
        <v>0</v>
      </c>
      <c r="K283" s="24">
        <f t="shared" si="97"/>
        <v>65600</v>
      </c>
      <c r="L283" s="631"/>
    </row>
    <row r="284" spans="1:12" ht="18.75" customHeight="1">
      <c r="A284" s="608" t="s">
        <v>719</v>
      </c>
      <c r="B284" s="609" t="s">
        <v>718</v>
      </c>
      <c r="C284" s="444">
        <v>43351</v>
      </c>
      <c r="D284" s="448">
        <v>36785</v>
      </c>
      <c r="E284" s="501">
        <v>5000</v>
      </c>
      <c r="F284" s="501">
        <v>0</v>
      </c>
      <c r="G284" s="501">
        <v>0</v>
      </c>
      <c r="H284" s="501">
        <v>0</v>
      </c>
      <c r="I284" s="501">
        <v>0</v>
      </c>
      <c r="J284" s="501">
        <v>0</v>
      </c>
      <c r="K284" s="24">
        <f>SUM(D284:J284)</f>
        <v>41785</v>
      </c>
      <c r="L284" s="611">
        <f>SUM(K284:K287)</f>
        <v>103555</v>
      </c>
    </row>
    <row r="285" spans="1:12" ht="18.75" customHeight="1">
      <c r="A285" s="597"/>
      <c r="B285" s="600"/>
      <c r="C285" s="444">
        <v>43352</v>
      </c>
      <c r="D285" s="448">
        <v>34985</v>
      </c>
      <c r="E285" s="501">
        <v>0</v>
      </c>
      <c r="F285" s="501">
        <v>0</v>
      </c>
      <c r="G285" s="501">
        <v>0</v>
      </c>
      <c r="H285" s="501">
        <v>0</v>
      </c>
      <c r="I285" s="501">
        <v>0</v>
      </c>
      <c r="J285" s="501">
        <v>0</v>
      </c>
      <c r="K285" s="24">
        <f t="shared" ref="K285:K287" si="98">SUM(D285:J285)</f>
        <v>34985</v>
      </c>
      <c r="L285" s="631"/>
    </row>
    <row r="286" spans="1:12" ht="18.75" customHeight="1">
      <c r="A286" s="597"/>
      <c r="B286" s="600"/>
      <c r="C286" s="444">
        <v>43353</v>
      </c>
      <c r="D286" s="448">
        <v>26785</v>
      </c>
      <c r="E286" s="501">
        <v>0</v>
      </c>
      <c r="F286" s="501">
        <v>0</v>
      </c>
      <c r="G286" s="501">
        <v>0</v>
      </c>
      <c r="H286" s="501">
        <v>0</v>
      </c>
      <c r="I286" s="501">
        <v>0</v>
      </c>
      <c r="J286" s="501">
        <v>0</v>
      </c>
      <c r="K286" s="24">
        <f t="shared" si="98"/>
        <v>26785</v>
      </c>
      <c r="L286" s="631"/>
    </row>
    <row r="287" spans="1:12" ht="18.75" customHeight="1" thickBot="1">
      <c r="A287" s="597"/>
      <c r="B287" s="610"/>
      <c r="C287" s="444">
        <v>43354</v>
      </c>
      <c r="D287" s="448">
        <v>0</v>
      </c>
      <c r="E287" s="501">
        <v>0</v>
      </c>
      <c r="F287" s="501">
        <v>0</v>
      </c>
      <c r="G287" s="501">
        <v>0</v>
      </c>
      <c r="H287" s="501">
        <v>0</v>
      </c>
      <c r="I287" s="501">
        <v>0</v>
      </c>
      <c r="J287" s="501">
        <v>0</v>
      </c>
      <c r="K287" s="24">
        <f t="shared" si="98"/>
        <v>0</v>
      </c>
      <c r="L287" s="648"/>
    </row>
    <row r="288" spans="1:12" ht="18.75" customHeight="1">
      <c r="A288" s="157" t="s">
        <v>89</v>
      </c>
      <c r="B288" s="496" t="s">
        <v>683</v>
      </c>
      <c r="C288" s="496" t="s">
        <v>690</v>
      </c>
      <c r="D288" s="496" t="s">
        <v>689</v>
      </c>
      <c r="E288" s="496" t="s">
        <v>691</v>
      </c>
      <c r="F288" s="496" t="s">
        <v>692</v>
      </c>
      <c r="G288" s="496" t="s">
        <v>688</v>
      </c>
      <c r="H288" s="496" t="s">
        <v>686</v>
      </c>
      <c r="I288" s="497" t="s">
        <v>687</v>
      </c>
      <c r="J288" s="496" t="s">
        <v>685</v>
      </c>
      <c r="K288" s="58" t="s">
        <v>8</v>
      </c>
      <c r="L288" s="484" t="s">
        <v>700</v>
      </c>
    </row>
    <row r="289" spans="1:12" ht="18.75" customHeight="1">
      <c r="A289" s="758" t="s">
        <v>720</v>
      </c>
      <c r="B289" s="733" t="s">
        <v>721</v>
      </c>
      <c r="C289" s="451">
        <v>43352</v>
      </c>
      <c r="D289" s="448">
        <v>53000</v>
      </c>
      <c r="E289" s="442">
        <v>0</v>
      </c>
      <c r="F289" s="442">
        <v>32400</v>
      </c>
      <c r="G289" s="442">
        <v>0</v>
      </c>
      <c r="H289" s="442">
        <v>3250</v>
      </c>
      <c r="I289" s="442">
        <v>0</v>
      </c>
      <c r="J289" s="442">
        <v>0</v>
      </c>
      <c r="K289" s="20">
        <f t="shared" ref="K289:K292" si="99">SUM(D289:J289)</f>
        <v>88650</v>
      </c>
      <c r="L289" s="603">
        <f>SUM(K289:K292)</f>
        <v>437776</v>
      </c>
    </row>
    <row r="290" spans="1:12" ht="18.75" customHeight="1">
      <c r="A290" s="758"/>
      <c r="B290" s="733"/>
      <c r="C290" s="451">
        <v>43353</v>
      </c>
      <c r="D290" s="448">
        <v>53000</v>
      </c>
      <c r="E290" s="442">
        <v>3726</v>
      </c>
      <c r="F290" s="442">
        <v>64800</v>
      </c>
      <c r="G290" s="442">
        <v>12000</v>
      </c>
      <c r="H290" s="442">
        <v>0</v>
      </c>
      <c r="I290" s="442">
        <v>3000</v>
      </c>
      <c r="J290" s="442">
        <v>12000</v>
      </c>
      <c r="K290" s="20">
        <f t="shared" si="99"/>
        <v>148526</v>
      </c>
      <c r="L290" s="603"/>
    </row>
    <row r="291" spans="1:12" ht="18.75" customHeight="1">
      <c r="A291" s="758"/>
      <c r="B291" s="733"/>
      <c r="C291" s="451">
        <v>43354</v>
      </c>
      <c r="D291" s="448">
        <v>53000</v>
      </c>
      <c r="E291" s="442">
        <v>0</v>
      </c>
      <c r="F291" s="442">
        <v>64800</v>
      </c>
      <c r="G291" s="442">
        <v>26000</v>
      </c>
      <c r="H291" s="442">
        <v>0</v>
      </c>
      <c r="I291" s="442">
        <v>3000</v>
      </c>
      <c r="J291" s="442">
        <v>12000</v>
      </c>
      <c r="K291" s="20">
        <f t="shared" si="99"/>
        <v>158800</v>
      </c>
      <c r="L291" s="603"/>
    </row>
    <row r="292" spans="1:12" ht="18.75" customHeight="1">
      <c r="A292" s="608"/>
      <c r="B292" s="609"/>
      <c r="C292" s="444">
        <v>43355</v>
      </c>
      <c r="D292" s="452">
        <v>0</v>
      </c>
      <c r="E292" s="501">
        <v>0</v>
      </c>
      <c r="F292" s="501">
        <v>41000</v>
      </c>
      <c r="G292" s="501">
        <v>0</v>
      </c>
      <c r="H292" s="501">
        <v>800</v>
      </c>
      <c r="I292" s="501">
        <v>0</v>
      </c>
      <c r="J292" s="501">
        <v>0</v>
      </c>
      <c r="K292" s="15">
        <f t="shared" si="99"/>
        <v>41800</v>
      </c>
      <c r="L292" s="611"/>
    </row>
    <row r="293" spans="1:12" ht="18.75" customHeight="1" thickBot="1">
      <c r="A293" s="547" t="s">
        <v>59</v>
      </c>
      <c r="B293" s="734" t="s">
        <v>60</v>
      </c>
      <c r="C293" s="735"/>
      <c r="D293" s="735"/>
      <c r="E293" s="735"/>
      <c r="F293" s="735"/>
      <c r="G293" s="735"/>
      <c r="H293" s="735"/>
      <c r="I293" s="735"/>
      <c r="J293" s="735"/>
      <c r="K293" s="735"/>
      <c r="L293" s="736"/>
    </row>
    <row r="294" spans="1:12" ht="18.75" customHeight="1" thickBot="1">
      <c r="A294" s="759" t="s">
        <v>754</v>
      </c>
      <c r="B294" s="760"/>
      <c r="C294" s="760"/>
      <c r="D294" s="760"/>
      <c r="E294" s="760"/>
      <c r="F294" s="760"/>
      <c r="G294" s="760"/>
      <c r="H294" s="760"/>
      <c r="I294" s="760"/>
      <c r="J294" s="760"/>
      <c r="K294" s="761"/>
      <c r="L294" s="527">
        <f>SUM(L205+L218+L230+L232+L241+L253+L260+L267+L273+L280+L284+L289)</f>
        <v>20681920</v>
      </c>
    </row>
    <row r="295" spans="1:12" ht="18.75" customHeight="1" thickBot="1">
      <c r="A295" s="635" t="s">
        <v>755</v>
      </c>
      <c r="B295" s="636"/>
      <c r="C295" s="636"/>
      <c r="D295" s="636"/>
      <c r="E295" s="636"/>
      <c r="F295" s="636"/>
      <c r="G295" s="636"/>
      <c r="H295" s="636"/>
      <c r="I295" s="636"/>
      <c r="J295" s="636"/>
      <c r="K295" s="636"/>
      <c r="L295" s="637"/>
    </row>
    <row r="296" spans="1:12" ht="18.75" customHeight="1" thickBot="1">
      <c r="A296" s="511" t="s">
        <v>723</v>
      </c>
      <c r="B296" s="485" t="s">
        <v>215</v>
      </c>
      <c r="C296" s="485" t="s">
        <v>690</v>
      </c>
      <c r="D296" s="485" t="s">
        <v>692</v>
      </c>
      <c r="E296" s="485" t="s">
        <v>688</v>
      </c>
      <c r="F296" s="738" t="s">
        <v>724</v>
      </c>
      <c r="G296" s="739"/>
      <c r="H296" s="485" t="s">
        <v>686</v>
      </c>
      <c r="I296" s="486" t="s">
        <v>687</v>
      </c>
      <c r="J296" s="485" t="s">
        <v>685</v>
      </c>
      <c r="K296" s="7" t="s">
        <v>8</v>
      </c>
      <c r="L296" s="484" t="s">
        <v>700</v>
      </c>
    </row>
    <row r="297" spans="1:12" ht="18.75" customHeight="1">
      <c r="A297" s="596" t="s">
        <v>741</v>
      </c>
      <c r="B297" s="599" t="s">
        <v>725</v>
      </c>
      <c r="C297" s="32">
        <v>43351</v>
      </c>
      <c r="D297" s="488">
        <v>64800</v>
      </c>
      <c r="E297" s="512">
        <v>16000</v>
      </c>
      <c r="F297" s="740" t="s">
        <v>726</v>
      </c>
      <c r="G297" s="741"/>
      <c r="H297" s="512">
        <v>3490</v>
      </c>
      <c r="I297" s="512">
        <v>3000</v>
      </c>
      <c r="J297" s="512">
        <v>12000</v>
      </c>
      <c r="K297" s="513">
        <f>SUM(D297+E297+H297+I297+J297)</f>
        <v>99290</v>
      </c>
      <c r="L297" s="602">
        <f>SUM(K297:K301)</f>
        <v>556490</v>
      </c>
    </row>
    <row r="298" spans="1:12" ht="18.75" customHeight="1">
      <c r="A298" s="597"/>
      <c r="B298" s="600"/>
      <c r="C298" s="451">
        <v>43352</v>
      </c>
      <c r="D298" s="448">
        <v>64800</v>
      </c>
      <c r="E298" s="442">
        <v>41000</v>
      </c>
      <c r="F298" s="733" t="s">
        <v>727</v>
      </c>
      <c r="G298" s="586"/>
      <c r="H298" s="442">
        <v>0</v>
      </c>
      <c r="I298" s="442">
        <v>3000</v>
      </c>
      <c r="J298" s="442">
        <v>12000</v>
      </c>
      <c r="K298" s="20">
        <f t="shared" ref="K298:K301" si="100">SUM(D298+E298+H298+I298+J298)</f>
        <v>120800</v>
      </c>
      <c r="L298" s="603"/>
    </row>
    <row r="299" spans="1:12" ht="18.75" customHeight="1">
      <c r="A299" s="597"/>
      <c r="B299" s="600"/>
      <c r="C299" s="451">
        <v>43353</v>
      </c>
      <c r="D299" s="448">
        <v>64800</v>
      </c>
      <c r="E299" s="442">
        <v>31000</v>
      </c>
      <c r="F299" s="733" t="s">
        <v>728</v>
      </c>
      <c r="G299" s="586"/>
      <c r="H299" s="442">
        <v>0</v>
      </c>
      <c r="I299" s="442">
        <v>3000</v>
      </c>
      <c r="J299" s="442">
        <v>12000</v>
      </c>
      <c r="K299" s="20">
        <f t="shared" si="100"/>
        <v>110800</v>
      </c>
      <c r="L299" s="603"/>
    </row>
    <row r="300" spans="1:12" ht="18.75" customHeight="1">
      <c r="A300" s="597"/>
      <c r="B300" s="600"/>
      <c r="C300" s="451">
        <v>43354</v>
      </c>
      <c r="D300" s="448">
        <v>64800</v>
      </c>
      <c r="E300" s="442">
        <v>66000</v>
      </c>
      <c r="F300" s="733" t="s">
        <v>729</v>
      </c>
      <c r="G300" s="586"/>
      <c r="H300" s="442">
        <v>0</v>
      </c>
      <c r="I300" s="442">
        <v>3000</v>
      </c>
      <c r="J300" s="442">
        <v>12000</v>
      </c>
      <c r="K300" s="20">
        <f t="shared" si="100"/>
        <v>145800</v>
      </c>
      <c r="L300" s="603"/>
    </row>
    <row r="301" spans="1:12" ht="18.75" customHeight="1" thickBot="1">
      <c r="A301" s="598"/>
      <c r="B301" s="601"/>
      <c r="C301" s="42">
        <v>43355</v>
      </c>
      <c r="D301" s="489">
        <v>64800</v>
      </c>
      <c r="E301" s="514">
        <v>0</v>
      </c>
      <c r="F301" s="742">
        <v>0</v>
      </c>
      <c r="G301" s="742"/>
      <c r="H301" s="514">
        <v>0</v>
      </c>
      <c r="I301" s="514">
        <v>3000</v>
      </c>
      <c r="J301" s="514">
        <v>12000</v>
      </c>
      <c r="K301" s="154">
        <f t="shared" si="100"/>
        <v>79800</v>
      </c>
      <c r="L301" s="604"/>
    </row>
    <row r="302" spans="1:12" ht="18.75" customHeight="1">
      <c r="A302" s="596" t="s">
        <v>730</v>
      </c>
      <c r="B302" s="599" t="s">
        <v>725</v>
      </c>
      <c r="C302" s="32">
        <v>43351</v>
      </c>
      <c r="D302" s="488">
        <v>64800</v>
      </c>
      <c r="E302" s="512">
        <v>16000</v>
      </c>
      <c r="F302" s="740" t="s">
        <v>726</v>
      </c>
      <c r="G302" s="741"/>
      <c r="H302" s="512">
        <v>11576</v>
      </c>
      <c r="I302" s="512">
        <v>3000</v>
      </c>
      <c r="J302" s="512">
        <v>12000</v>
      </c>
      <c r="K302" s="513">
        <f>SUM(D302+E302+H302+I302+J302)</f>
        <v>107376</v>
      </c>
      <c r="L302" s="602">
        <f>SUM(K302:K306)</f>
        <v>551554</v>
      </c>
    </row>
    <row r="303" spans="1:12" ht="18.75" customHeight="1">
      <c r="A303" s="597"/>
      <c r="B303" s="600"/>
      <c r="C303" s="451">
        <v>43352</v>
      </c>
      <c r="D303" s="448">
        <v>64800</v>
      </c>
      <c r="E303" s="442">
        <v>41000</v>
      </c>
      <c r="F303" s="733" t="s">
        <v>727</v>
      </c>
      <c r="G303" s="586"/>
      <c r="H303" s="442">
        <v>0</v>
      </c>
      <c r="I303" s="442">
        <v>3000</v>
      </c>
      <c r="J303" s="442">
        <v>12000</v>
      </c>
      <c r="K303" s="20">
        <f t="shared" ref="K303:K306" si="101">SUM(D303+E303+H303+I303+J303)</f>
        <v>120800</v>
      </c>
      <c r="L303" s="603"/>
    </row>
    <row r="304" spans="1:12" ht="18.75" customHeight="1">
      <c r="A304" s="597"/>
      <c r="B304" s="600"/>
      <c r="C304" s="451">
        <v>43353</v>
      </c>
      <c r="D304" s="448">
        <v>64800</v>
      </c>
      <c r="E304" s="442">
        <v>26000</v>
      </c>
      <c r="F304" s="733" t="s">
        <v>733</v>
      </c>
      <c r="G304" s="586"/>
      <c r="H304" s="442">
        <v>0</v>
      </c>
      <c r="I304" s="442">
        <v>3000</v>
      </c>
      <c r="J304" s="442">
        <v>12000</v>
      </c>
      <c r="K304" s="20">
        <f t="shared" si="101"/>
        <v>105800</v>
      </c>
      <c r="L304" s="603"/>
    </row>
    <row r="305" spans="1:12" ht="18.75" customHeight="1">
      <c r="A305" s="597"/>
      <c r="B305" s="600"/>
      <c r="C305" s="451">
        <v>43354</v>
      </c>
      <c r="D305" s="448">
        <v>84800</v>
      </c>
      <c r="E305" s="442">
        <v>21000</v>
      </c>
      <c r="F305" s="733" t="s">
        <v>734</v>
      </c>
      <c r="G305" s="586"/>
      <c r="H305" s="442">
        <v>9690</v>
      </c>
      <c r="I305" s="442">
        <v>3000</v>
      </c>
      <c r="J305" s="442">
        <v>12000</v>
      </c>
      <c r="K305" s="20">
        <f t="shared" si="101"/>
        <v>130490</v>
      </c>
      <c r="L305" s="603"/>
    </row>
    <row r="306" spans="1:12" ht="18.75" customHeight="1" thickBot="1">
      <c r="A306" s="598"/>
      <c r="B306" s="601"/>
      <c r="C306" s="42">
        <v>43355</v>
      </c>
      <c r="D306" s="489">
        <v>64800</v>
      </c>
      <c r="E306" s="514">
        <v>0</v>
      </c>
      <c r="F306" s="742">
        <v>0</v>
      </c>
      <c r="G306" s="742"/>
      <c r="H306" s="514">
        <v>7288</v>
      </c>
      <c r="I306" s="514">
        <v>3000</v>
      </c>
      <c r="J306" s="514">
        <v>12000</v>
      </c>
      <c r="K306" s="154">
        <f t="shared" si="101"/>
        <v>87088</v>
      </c>
      <c r="L306" s="604"/>
    </row>
    <row r="307" spans="1:12" ht="18.75" customHeight="1">
      <c r="A307" s="596" t="s">
        <v>731</v>
      </c>
      <c r="B307" s="599" t="s">
        <v>725</v>
      </c>
      <c r="C307" s="32">
        <v>43351</v>
      </c>
      <c r="D307" s="488">
        <v>64800</v>
      </c>
      <c r="E307" s="512">
        <v>0</v>
      </c>
      <c r="F307" s="740">
        <v>0</v>
      </c>
      <c r="G307" s="741"/>
      <c r="H307" s="512">
        <v>1000</v>
      </c>
      <c r="I307" s="512">
        <v>3000</v>
      </c>
      <c r="J307" s="512">
        <v>12000</v>
      </c>
      <c r="K307" s="513">
        <f>SUM(D307+E307+H307+I307+J307)</f>
        <v>80800</v>
      </c>
      <c r="L307" s="602">
        <f>SUM(K307:K311)</f>
        <v>466000</v>
      </c>
    </row>
    <row r="308" spans="1:12" ht="18.75" customHeight="1">
      <c r="A308" s="597"/>
      <c r="B308" s="600"/>
      <c r="C308" s="451">
        <v>43352</v>
      </c>
      <c r="D308" s="448">
        <v>64800</v>
      </c>
      <c r="E308" s="442">
        <v>0</v>
      </c>
      <c r="F308" s="733">
        <v>0</v>
      </c>
      <c r="G308" s="586"/>
      <c r="H308" s="442">
        <v>0</v>
      </c>
      <c r="I308" s="442">
        <v>3000</v>
      </c>
      <c r="J308" s="442">
        <v>12000</v>
      </c>
      <c r="K308" s="20">
        <f t="shared" ref="K308:K311" si="102">SUM(D308+E308+H308+I308+J308)</f>
        <v>79800</v>
      </c>
      <c r="L308" s="603"/>
    </row>
    <row r="309" spans="1:12" ht="18.75" customHeight="1">
      <c r="A309" s="597"/>
      <c r="B309" s="600"/>
      <c r="C309" s="451">
        <v>43353</v>
      </c>
      <c r="D309" s="448">
        <v>64800</v>
      </c>
      <c r="E309" s="442">
        <v>50000</v>
      </c>
      <c r="F309" s="733" t="s">
        <v>735</v>
      </c>
      <c r="G309" s="586"/>
      <c r="H309" s="442">
        <v>0</v>
      </c>
      <c r="I309" s="442">
        <v>3000</v>
      </c>
      <c r="J309" s="442">
        <v>12000</v>
      </c>
      <c r="K309" s="20">
        <f t="shared" si="102"/>
        <v>129800</v>
      </c>
      <c r="L309" s="603"/>
    </row>
    <row r="310" spans="1:12" ht="18.75" customHeight="1">
      <c r="A310" s="597"/>
      <c r="B310" s="600"/>
      <c r="C310" s="451">
        <v>43354</v>
      </c>
      <c r="D310" s="448">
        <v>64800</v>
      </c>
      <c r="E310" s="442">
        <v>16000</v>
      </c>
      <c r="F310" s="733" t="s">
        <v>736</v>
      </c>
      <c r="G310" s="586"/>
      <c r="H310" s="442">
        <v>0</v>
      </c>
      <c r="I310" s="442">
        <v>3000</v>
      </c>
      <c r="J310" s="442">
        <v>12000</v>
      </c>
      <c r="K310" s="20">
        <f t="shared" si="102"/>
        <v>95800</v>
      </c>
      <c r="L310" s="603"/>
    </row>
    <row r="311" spans="1:12" ht="18.75" customHeight="1" thickBot="1">
      <c r="A311" s="598"/>
      <c r="B311" s="601"/>
      <c r="C311" s="42">
        <v>43355</v>
      </c>
      <c r="D311" s="489">
        <v>64800</v>
      </c>
      <c r="E311" s="514">
        <v>0</v>
      </c>
      <c r="F311" s="742">
        <v>0</v>
      </c>
      <c r="G311" s="742"/>
      <c r="H311" s="514">
        <v>0</v>
      </c>
      <c r="I311" s="514">
        <v>3000</v>
      </c>
      <c r="J311" s="514">
        <v>12000</v>
      </c>
      <c r="K311" s="154">
        <f t="shared" si="102"/>
        <v>79800</v>
      </c>
      <c r="L311" s="604"/>
    </row>
    <row r="312" spans="1:12" ht="18.75" customHeight="1">
      <c r="A312" s="764" t="s">
        <v>732</v>
      </c>
      <c r="B312" s="740" t="s">
        <v>725</v>
      </c>
      <c r="C312" s="32">
        <v>43351</v>
      </c>
      <c r="D312" s="488">
        <v>64800</v>
      </c>
      <c r="E312" s="512">
        <v>0</v>
      </c>
      <c r="F312" s="740">
        <v>0</v>
      </c>
      <c r="G312" s="741"/>
      <c r="H312" s="512">
        <v>1800</v>
      </c>
      <c r="I312" s="512">
        <v>3000</v>
      </c>
      <c r="J312" s="512">
        <v>12000</v>
      </c>
      <c r="K312" s="513">
        <f>SUM(D312+E312+H312+I312+J312)</f>
        <v>81600</v>
      </c>
      <c r="L312" s="602">
        <f>SUM(K312:K317)</f>
        <v>656800</v>
      </c>
    </row>
    <row r="313" spans="1:12" ht="18.75" customHeight="1">
      <c r="A313" s="758"/>
      <c r="B313" s="733"/>
      <c r="C313" s="451">
        <v>43352</v>
      </c>
      <c r="D313" s="448">
        <v>64800</v>
      </c>
      <c r="E313" s="442">
        <v>16000</v>
      </c>
      <c r="F313" s="733" t="s">
        <v>736</v>
      </c>
      <c r="G313" s="586"/>
      <c r="H313" s="442">
        <v>0</v>
      </c>
      <c r="I313" s="442">
        <v>3000</v>
      </c>
      <c r="J313" s="442">
        <v>12000</v>
      </c>
      <c r="K313" s="20">
        <f t="shared" ref="K313:K317" si="103">SUM(D313+E313+H313+I313+J313)</f>
        <v>95800</v>
      </c>
      <c r="L313" s="603"/>
    </row>
    <row r="314" spans="1:12" ht="18.75" customHeight="1">
      <c r="A314" s="758"/>
      <c r="B314" s="733"/>
      <c r="C314" s="451">
        <v>43353</v>
      </c>
      <c r="D314" s="448">
        <v>64800</v>
      </c>
      <c r="E314" s="442">
        <v>36000</v>
      </c>
      <c r="F314" s="733" t="s">
        <v>737</v>
      </c>
      <c r="G314" s="586"/>
      <c r="H314" s="442">
        <v>0</v>
      </c>
      <c r="I314" s="442">
        <v>3000</v>
      </c>
      <c r="J314" s="442">
        <v>12000</v>
      </c>
      <c r="K314" s="20">
        <f t="shared" si="103"/>
        <v>115800</v>
      </c>
      <c r="L314" s="603"/>
    </row>
    <row r="315" spans="1:12" ht="18.75" customHeight="1">
      <c r="A315" s="758"/>
      <c r="B315" s="733"/>
      <c r="C315" s="451">
        <v>43354</v>
      </c>
      <c r="D315" s="448">
        <v>64800</v>
      </c>
      <c r="E315" s="442">
        <v>20000</v>
      </c>
      <c r="F315" s="733" t="s">
        <v>738</v>
      </c>
      <c r="G315" s="586"/>
      <c r="H315" s="442">
        <v>0</v>
      </c>
      <c r="I315" s="442">
        <v>3000</v>
      </c>
      <c r="J315" s="442">
        <v>12000</v>
      </c>
      <c r="K315" s="20">
        <f t="shared" si="103"/>
        <v>99800</v>
      </c>
      <c r="L315" s="603"/>
    </row>
    <row r="316" spans="1:12" ht="18.75" customHeight="1">
      <c r="A316" s="758"/>
      <c r="B316" s="733"/>
      <c r="C316" s="451">
        <v>43355</v>
      </c>
      <c r="D316" s="448">
        <v>84800</v>
      </c>
      <c r="E316" s="442">
        <v>57000</v>
      </c>
      <c r="F316" s="733" t="s">
        <v>739</v>
      </c>
      <c r="G316" s="733"/>
      <c r="H316" s="442">
        <v>0</v>
      </c>
      <c r="I316" s="442">
        <v>3000</v>
      </c>
      <c r="J316" s="442">
        <v>12000</v>
      </c>
      <c r="K316" s="20">
        <f t="shared" si="103"/>
        <v>156800</v>
      </c>
      <c r="L316" s="603"/>
    </row>
    <row r="317" spans="1:12" ht="18.75" customHeight="1" thickBot="1">
      <c r="A317" s="765"/>
      <c r="B317" s="766"/>
      <c r="C317" s="42">
        <v>43356</v>
      </c>
      <c r="D317" s="489">
        <v>51000</v>
      </c>
      <c r="E317" s="514">
        <v>56000</v>
      </c>
      <c r="F317" s="766" t="s">
        <v>740</v>
      </c>
      <c r="G317" s="742"/>
      <c r="H317" s="514">
        <v>0</v>
      </c>
      <c r="I317" s="514">
        <v>0</v>
      </c>
      <c r="J317" s="514">
        <v>0</v>
      </c>
      <c r="K317" s="154">
        <f t="shared" si="103"/>
        <v>107000</v>
      </c>
      <c r="L317" s="604"/>
    </row>
    <row r="318" spans="1:12" ht="18.75" customHeight="1">
      <c r="A318" s="596" t="s">
        <v>742</v>
      </c>
      <c r="B318" s="599" t="s">
        <v>725</v>
      </c>
      <c r="C318" s="32">
        <v>43352</v>
      </c>
      <c r="D318" s="488">
        <v>64800</v>
      </c>
      <c r="E318" s="512">
        <v>0</v>
      </c>
      <c r="F318" s="740">
        <v>0</v>
      </c>
      <c r="G318" s="741"/>
      <c r="H318" s="512">
        <v>0</v>
      </c>
      <c r="I318" s="512">
        <v>3000</v>
      </c>
      <c r="J318" s="512">
        <v>12000</v>
      </c>
      <c r="K318" s="513">
        <f>SUM(D318+E318+H318+I318+J318)</f>
        <v>79800</v>
      </c>
      <c r="L318" s="647">
        <f>SUM(K318:K321)</f>
        <v>382232</v>
      </c>
    </row>
    <row r="319" spans="1:12" ht="18.75" customHeight="1">
      <c r="A319" s="597"/>
      <c r="B319" s="600"/>
      <c r="C319" s="451">
        <v>43353</v>
      </c>
      <c r="D319" s="448">
        <v>64800</v>
      </c>
      <c r="E319" s="442">
        <v>59000</v>
      </c>
      <c r="F319" s="733" t="s">
        <v>743</v>
      </c>
      <c r="G319" s="586"/>
      <c r="H319" s="442">
        <v>4032</v>
      </c>
      <c r="I319" s="442">
        <v>3000</v>
      </c>
      <c r="J319" s="442">
        <v>12000</v>
      </c>
      <c r="K319" s="20">
        <f t="shared" ref="K319:K321" si="104">SUM(D319+E319+H319+I319+J319)</f>
        <v>142832</v>
      </c>
      <c r="L319" s="631"/>
    </row>
    <row r="320" spans="1:12" ht="18.75" customHeight="1">
      <c r="A320" s="597"/>
      <c r="B320" s="600"/>
      <c r="C320" s="451">
        <v>43354</v>
      </c>
      <c r="D320" s="448">
        <v>64800</v>
      </c>
      <c r="E320" s="442">
        <v>0</v>
      </c>
      <c r="F320" s="733">
        <v>0</v>
      </c>
      <c r="G320" s="586"/>
      <c r="H320" s="442">
        <v>0</v>
      </c>
      <c r="I320" s="442">
        <v>3000</v>
      </c>
      <c r="J320" s="442">
        <v>12000</v>
      </c>
      <c r="K320" s="20">
        <f t="shared" si="104"/>
        <v>79800</v>
      </c>
      <c r="L320" s="631"/>
    </row>
    <row r="321" spans="1:12" ht="18.75" customHeight="1" thickBot="1">
      <c r="A321" s="598"/>
      <c r="B321" s="601"/>
      <c r="C321" s="42">
        <v>43355</v>
      </c>
      <c r="D321" s="489">
        <v>64800</v>
      </c>
      <c r="E321" s="514">
        <v>0</v>
      </c>
      <c r="F321" s="766">
        <v>0</v>
      </c>
      <c r="G321" s="742"/>
      <c r="H321" s="514">
        <v>0</v>
      </c>
      <c r="I321" s="514">
        <v>3000</v>
      </c>
      <c r="J321" s="514">
        <v>12000</v>
      </c>
      <c r="K321" s="154">
        <f t="shared" si="104"/>
        <v>79800</v>
      </c>
      <c r="L321" s="648"/>
    </row>
    <row r="322" spans="1:12" ht="18.75" customHeight="1">
      <c r="A322" s="596" t="s">
        <v>744</v>
      </c>
      <c r="B322" s="599" t="s">
        <v>745</v>
      </c>
      <c r="C322" s="32">
        <v>43352</v>
      </c>
      <c r="D322" s="488">
        <v>64800</v>
      </c>
      <c r="E322" s="512">
        <v>0</v>
      </c>
      <c r="F322" s="740">
        <v>0</v>
      </c>
      <c r="G322" s="741"/>
      <c r="H322" s="512">
        <v>0</v>
      </c>
      <c r="I322" s="512">
        <v>3000</v>
      </c>
      <c r="J322" s="512">
        <v>12000</v>
      </c>
      <c r="K322" s="513">
        <f>SUM(D322+E322+H322+I322+J322)</f>
        <v>79800</v>
      </c>
      <c r="L322" s="602">
        <f>SUM(K322:K325)</f>
        <v>319200</v>
      </c>
    </row>
    <row r="323" spans="1:12" ht="18.75" customHeight="1">
      <c r="A323" s="597"/>
      <c r="B323" s="600"/>
      <c r="C323" s="451">
        <v>43353</v>
      </c>
      <c r="D323" s="448">
        <v>64800</v>
      </c>
      <c r="E323" s="442">
        <v>0</v>
      </c>
      <c r="F323" s="733">
        <v>0</v>
      </c>
      <c r="G323" s="586"/>
      <c r="H323" s="442">
        <v>0</v>
      </c>
      <c r="I323" s="442">
        <v>3000</v>
      </c>
      <c r="J323" s="442">
        <v>12000</v>
      </c>
      <c r="K323" s="20">
        <f t="shared" ref="K323:K325" si="105">SUM(D323+E323+H323+I323+J323)</f>
        <v>79800</v>
      </c>
      <c r="L323" s="603"/>
    </row>
    <row r="324" spans="1:12" ht="18.75" customHeight="1">
      <c r="A324" s="597"/>
      <c r="B324" s="600"/>
      <c r="C324" s="451">
        <v>43354</v>
      </c>
      <c r="D324" s="448">
        <v>64800</v>
      </c>
      <c r="E324" s="442">
        <v>0</v>
      </c>
      <c r="F324" s="733">
        <v>0</v>
      </c>
      <c r="G324" s="586"/>
      <c r="H324" s="442">
        <v>0</v>
      </c>
      <c r="I324" s="442">
        <v>3000</v>
      </c>
      <c r="J324" s="442">
        <v>12000</v>
      </c>
      <c r="K324" s="20">
        <f t="shared" si="105"/>
        <v>79800</v>
      </c>
      <c r="L324" s="603"/>
    </row>
    <row r="325" spans="1:12" ht="18.75" customHeight="1" thickBot="1">
      <c r="A325" s="598"/>
      <c r="B325" s="601"/>
      <c r="C325" s="42">
        <v>43355</v>
      </c>
      <c r="D325" s="489">
        <v>64800</v>
      </c>
      <c r="E325" s="514">
        <v>0</v>
      </c>
      <c r="F325" s="766">
        <v>0</v>
      </c>
      <c r="G325" s="742"/>
      <c r="H325" s="514">
        <v>0</v>
      </c>
      <c r="I325" s="514">
        <v>3000</v>
      </c>
      <c r="J325" s="514">
        <v>12000</v>
      </c>
      <c r="K325" s="154">
        <f t="shared" si="105"/>
        <v>79800</v>
      </c>
      <c r="L325" s="604"/>
    </row>
    <row r="326" spans="1:12" ht="18.75" customHeight="1">
      <c r="A326" s="548" t="s">
        <v>746</v>
      </c>
      <c r="B326" s="503" t="s">
        <v>747</v>
      </c>
      <c r="C326" s="445">
        <v>43353</v>
      </c>
      <c r="D326" s="453">
        <v>64800</v>
      </c>
      <c r="E326" s="502">
        <v>36000</v>
      </c>
      <c r="F326" s="610" t="s">
        <v>733</v>
      </c>
      <c r="G326" s="767"/>
      <c r="H326" s="502">
        <v>0</v>
      </c>
      <c r="I326" s="502">
        <v>3000</v>
      </c>
      <c r="J326" s="502">
        <v>0</v>
      </c>
      <c r="K326" s="18">
        <f t="shared" ref="K326" si="106">SUM(D326+E326+H326+I326+J326)</f>
        <v>103800</v>
      </c>
      <c r="L326" s="447">
        <f>SUM(K326)</f>
        <v>103800</v>
      </c>
    </row>
    <row r="327" spans="1:12" ht="18.75" customHeight="1" thickBot="1">
      <c r="A327" s="511" t="s">
        <v>723</v>
      </c>
      <c r="B327" s="485" t="s">
        <v>215</v>
      </c>
      <c r="C327" s="485" t="s">
        <v>690</v>
      </c>
      <c r="D327" s="485" t="s">
        <v>692</v>
      </c>
      <c r="E327" s="485" t="s">
        <v>749</v>
      </c>
      <c r="F327" s="738" t="s">
        <v>724</v>
      </c>
      <c r="G327" s="739"/>
      <c r="H327" s="485" t="s">
        <v>686</v>
      </c>
      <c r="I327" s="485" t="s">
        <v>687</v>
      </c>
      <c r="J327" s="485" t="s">
        <v>750</v>
      </c>
      <c r="K327" s="7" t="s">
        <v>8</v>
      </c>
      <c r="L327" s="515" t="s">
        <v>700</v>
      </c>
    </row>
    <row r="328" spans="1:12" ht="18.75" customHeight="1">
      <c r="A328" s="764" t="s">
        <v>751</v>
      </c>
      <c r="B328" s="740" t="s">
        <v>748</v>
      </c>
      <c r="C328" s="32">
        <v>43352</v>
      </c>
      <c r="D328" s="488">
        <v>100000</v>
      </c>
      <c r="E328" s="488">
        <v>30000</v>
      </c>
      <c r="F328" s="768">
        <v>0</v>
      </c>
      <c r="G328" s="769"/>
      <c r="H328" s="488">
        <v>0</v>
      </c>
      <c r="I328" s="488">
        <v>3000</v>
      </c>
      <c r="J328" s="488">
        <v>3000</v>
      </c>
      <c r="K328" s="513">
        <f>SUM(D328:J328)</f>
        <v>136000</v>
      </c>
      <c r="L328" s="602">
        <f>SUM(K328:K329)</f>
        <v>272000</v>
      </c>
    </row>
    <row r="329" spans="1:12" ht="18.75" customHeight="1" thickBot="1">
      <c r="A329" s="765"/>
      <c r="B329" s="766"/>
      <c r="C329" s="42">
        <v>43354</v>
      </c>
      <c r="D329" s="489">
        <v>100000</v>
      </c>
      <c r="E329" s="514">
        <v>30000</v>
      </c>
      <c r="F329" s="766">
        <v>0</v>
      </c>
      <c r="G329" s="742"/>
      <c r="H329" s="514">
        <v>0</v>
      </c>
      <c r="I329" s="514">
        <v>3000</v>
      </c>
      <c r="J329" s="514">
        <v>3000</v>
      </c>
      <c r="K329" s="154">
        <f>SUM(D329:J329)</f>
        <v>136000</v>
      </c>
      <c r="L329" s="604"/>
    </row>
    <row r="330" spans="1:12" ht="18.75" customHeight="1">
      <c r="A330" s="764" t="s">
        <v>752</v>
      </c>
      <c r="B330" s="740" t="s">
        <v>748</v>
      </c>
      <c r="C330" s="32">
        <v>43352</v>
      </c>
      <c r="D330" s="488">
        <v>100000</v>
      </c>
      <c r="E330" s="512">
        <v>0</v>
      </c>
      <c r="F330" s="740">
        <v>0</v>
      </c>
      <c r="G330" s="741"/>
      <c r="H330" s="512">
        <v>0</v>
      </c>
      <c r="I330" s="512">
        <v>3000</v>
      </c>
      <c r="J330" s="512">
        <v>0</v>
      </c>
      <c r="K330" s="513">
        <f>SUM(D330:J330)</f>
        <v>103000</v>
      </c>
      <c r="L330" s="602">
        <f>SUM(K330:K331)</f>
        <v>239000</v>
      </c>
    </row>
    <row r="331" spans="1:12" ht="18.75" customHeight="1" thickBot="1">
      <c r="A331" s="765"/>
      <c r="B331" s="766"/>
      <c r="C331" s="42">
        <v>43354</v>
      </c>
      <c r="D331" s="489">
        <v>100000</v>
      </c>
      <c r="E331" s="514">
        <v>30000</v>
      </c>
      <c r="F331" s="766">
        <v>0</v>
      </c>
      <c r="G331" s="742"/>
      <c r="H331" s="514">
        <v>0</v>
      </c>
      <c r="I331" s="514">
        <v>3000</v>
      </c>
      <c r="J331" s="514">
        <v>3000</v>
      </c>
      <c r="K331" s="154">
        <f>SUM(D331:J331)</f>
        <v>136000</v>
      </c>
      <c r="L331" s="604"/>
    </row>
    <row r="332" spans="1:12" ht="18.75" customHeight="1" thickBot="1">
      <c r="A332" s="759" t="s">
        <v>753</v>
      </c>
      <c r="B332" s="760"/>
      <c r="C332" s="760"/>
      <c r="D332" s="760"/>
      <c r="E332" s="760"/>
      <c r="F332" s="760"/>
      <c r="G332" s="760"/>
      <c r="H332" s="760"/>
      <c r="I332" s="760"/>
      <c r="J332" s="760"/>
      <c r="K332" s="761"/>
      <c r="L332" s="527">
        <f>SUM(L297+L302+L307+L312+L318+L322+L326+L328+L330)</f>
        <v>3547076</v>
      </c>
    </row>
    <row r="333" spans="1:12" ht="18.75" customHeight="1" thickBot="1">
      <c r="A333" s="635" t="s">
        <v>756</v>
      </c>
      <c r="B333" s="636"/>
      <c r="C333" s="636"/>
      <c r="D333" s="636"/>
      <c r="E333" s="636"/>
      <c r="F333" s="636"/>
      <c r="G333" s="636"/>
      <c r="H333" s="636"/>
      <c r="I333" s="636"/>
      <c r="J333" s="636"/>
      <c r="K333" s="636"/>
      <c r="L333" s="637"/>
    </row>
    <row r="334" spans="1:12" ht="18.75" customHeight="1" thickBot="1">
      <c r="A334" s="511" t="s">
        <v>757</v>
      </c>
      <c r="B334" s="485" t="s">
        <v>758</v>
      </c>
      <c r="C334" s="485" t="s">
        <v>690</v>
      </c>
      <c r="D334" s="738" t="s">
        <v>692</v>
      </c>
      <c r="E334" s="739"/>
      <c r="F334" s="738" t="s">
        <v>759</v>
      </c>
      <c r="G334" s="739"/>
      <c r="H334" s="564" t="s">
        <v>8</v>
      </c>
      <c r="I334" s="773"/>
      <c r="J334" s="773"/>
      <c r="K334" s="565"/>
      <c r="L334" s="484" t="s">
        <v>700</v>
      </c>
    </row>
    <row r="335" spans="1:12" ht="18.75" customHeight="1">
      <c r="A335" s="764" t="s">
        <v>760</v>
      </c>
      <c r="B335" s="516" t="s">
        <v>761</v>
      </c>
      <c r="C335" s="32">
        <v>43349</v>
      </c>
      <c r="D335" s="741">
        <v>41000</v>
      </c>
      <c r="E335" s="741"/>
      <c r="F335" s="741">
        <v>200</v>
      </c>
      <c r="G335" s="741"/>
      <c r="H335" s="741">
        <f>SUM(D335:G335)</f>
        <v>41200</v>
      </c>
      <c r="I335" s="741"/>
      <c r="J335" s="741"/>
      <c r="K335" s="741"/>
      <c r="L335" s="647">
        <f>SUM(H335:K336)</f>
        <v>82400</v>
      </c>
    </row>
    <row r="336" spans="1:12" ht="18.75" customHeight="1" thickBot="1">
      <c r="A336" s="608"/>
      <c r="B336" s="500" t="s">
        <v>762</v>
      </c>
      <c r="C336" s="444">
        <v>43356</v>
      </c>
      <c r="D336" s="770">
        <v>41000</v>
      </c>
      <c r="E336" s="770"/>
      <c r="F336" s="770">
        <v>200</v>
      </c>
      <c r="G336" s="770"/>
      <c r="H336" s="770">
        <f>SUM(D336:G336)</f>
        <v>41200</v>
      </c>
      <c r="I336" s="770"/>
      <c r="J336" s="770"/>
      <c r="K336" s="770"/>
      <c r="L336" s="631"/>
    </row>
    <row r="337" spans="1:12" ht="18.75" customHeight="1" thickBot="1">
      <c r="A337" s="491" t="s">
        <v>763</v>
      </c>
      <c r="B337" s="524" t="s">
        <v>764</v>
      </c>
      <c r="C337" s="56">
        <v>43349</v>
      </c>
      <c r="D337" s="771">
        <v>41000</v>
      </c>
      <c r="E337" s="772"/>
      <c r="F337" s="774">
        <v>100</v>
      </c>
      <c r="G337" s="774"/>
      <c r="H337" s="774">
        <f>SUM(D337:G337)</f>
        <v>41100</v>
      </c>
      <c r="I337" s="774"/>
      <c r="J337" s="774"/>
      <c r="K337" s="774"/>
      <c r="L337" s="493">
        <f>SUM(H337)</f>
        <v>41100</v>
      </c>
    </row>
    <row r="338" spans="1:12" ht="18.75" customHeight="1" thickBot="1">
      <c r="A338" s="491" t="s">
        <v>765</v>
      </c>
      <c r="B338" s="524" t="s">
        <v>766</v>
      </c>
      <c r="C338" s="56">
        <v>43349</v>
      </c>
      <c r="D338" s="771">
        <v>51000</v>
      </c>
      <c r="E338" s="772"/>
      <c r="F338" s="774">
        <v>400</v>
      </c>
      <c r="G338" s="774"/>
      <c r="H338" s="774">
        <f>SUM(D338:G338)</f>
        <v>51400</v>
      </c>
      <c r="I338" s="774"/>
      <c r="J338" s="774"/>
      <c r="K338" s="774"/>
      <c r="L338" s="439">
        <f>SUM(H338)</f>
        <v>51400</v>
      </c>
    </row>
    <row r="339" spans="1:12" ht="18.75" customHeight="1">
      <c r="A339" s="775" t="s">
        <v>767</v>
      </c>
      <c r="B339" s="503" t="s">
        <v>768</v>
      </c>
      <c r="C339" s="445">
        <v>43352</v>
      </c>
      <c r="D339" s="767">
        <v>48000</v>
      </c>
      <c r="E339" s="767"/>
      <c r="F339" s="767">
        <v>100</v>
      </c>
      <c r="G339" s="767"/>
      <c r="H339" s="767">
        <f t="shared" ref="H339:H340" si="107">SUM(D339:G339)</f>
        <v>48100</v>
      </c>
      <c r="I339" s="767"/>
      <c r="J339" s="767"/>
      <c r="K339" s="767"/>
      <c r="L339" s="612">
        <f>SUM(H339:K340)</f>
        <v>96200</v>
      </c>
    </row>
    <row r="340" spans="1:12" ht="18.75" customHeight="1" thickBot="1">
      <c r="A340" s="776"/>
      <c r="B340" s="517" t="s">
        <v>769</v>
      </c>
      <c r="C340" s="42">
        <v>43355</v>
      </c>
      <c r="D340" s="742">
        <v>48000</v>
      </c>
      <c r="E340" s="742"/>
      <c r="F340" s="742">
        <v>100</v>
      </c>
      <c r="G340" s="742"/>
      <c r="H340" s="742">
        <f t="shared" si="107"/>
        <v>48100</v>
      </c>
      <c r="I340" s="742"/>
      <c r="J340" s="742"/>
      <c r="K340" s="742"/>
      <c r="L340" s="604"/>
    </row>
    <row r="341" spans="1:12" ht="18.75" customHeight="1">
      <c r="A341" s="775" t="s">
        <v>770</v>
      </c>
      <c r="B341" s="503" t="s">
        <v>771</v>
      </c>
      <c r="C341" s="445">
        <v>43352</v>
      </c>
      <c r="D341" s="767">
        <v>48000</v>
      </c>
      <c r="E341" s="767"/>
      <c r="F341" s="767">
        <v>100</v>
      </c>
      <c r="G341" s="767"/>
      <c r="H341" s="767">
        <f t="shared" ref="H341:H342" si="108">SUM(D341:G341)</f>
        <v>48100</v>
      </c>
      <c r="I341" s="767"/>
      <c r="J341" s="767"/>
      <c r="K341" s="767"/>
      <c r="L341" s="612">
        <f>SUM(H341:K342)</f>
        <v>96200</v>
      </c>
    </row>
    <row r="342" spans="1:12" ht="18.75" customHeight="1" thickBot="1">
      <c r="A342" s="776"/>
      <c r="B342" s="517" t="s">
        <v>772</v>
      </c>
      <c r="C342" s="42">
        <v>43355</v>
      </c>
      <c r="D342" s="742">
        <v>48000</v>
      </c>
      <c r="E342" s="742"/>
      <c r="F342" s="742">
        <v>100</v>
      </c>
      <c r="G342" s="742"/>
      <c r="H342" s="742">
        <f t="shared" si="108"/>
        <v>48100</v>
      </c>
      <c r="I342" s="742"/>
      <c r="J342" s="742"/>
      <c r="K342" s="742"/>
      <c r="L342" s="604"/>
    </row>
    <row r="343" spans="1:12" ht="18.75" customHeight="1" thickBot="1">
      <c r="A343" s="522" t="s">
        <v>773</v>
      </c>
      <c r="B343" s="523" t="s">
        <v>774</v>
      </c>
      <c r="C343" s="498">
        <v>43349</v>
      </c>
      <c r="D343" s="789">
        <v>48000</v>
      </c>
      <c r="E343" s="790"/>
      <c r="F343" s="791">
        <v>100</v>
      </c>
      <c r="G343" s="791"/>
      <c r="H343" s="791">
        <f>SUM(D343:G343)</f>
        <v>48100</v>
      </c>
      <c r="I343" s="791"/>
      <c r="J343" s="791"/>
      <c r="K343" s="791"/>
      <c r="L343" s="495">
        <f>SUM(H343)</f>
        <v>48100</v>
      </c>
    </row>
    <row r="344" spans="1:12" ht="18.75" customHeight="1">
      <c r="A344" s="596" t="s">
        <v>704</v>
      </c>
      <c r="B344" s="525" t="s">
        <v>775</v>
      </c>
      <c r="C344" s="32">
        <v>43354</v>
      </c>
      <c r="D344" s="741">
        <v>41000</v>
      </c>
      <c r="E344" s="741"/>
      <c r="F344" s="741">
        <v>100</v>
      </c>
      <c r="G344" s="741"/>
      <c r="H344" s="741">
        <f t="shared" ref="H344:H345" si="109">SUM(D344:G344)</f>
        <v>41100</v>
      </c>
      <c r="I344" s="741"/>
      <c r="J344" s="741"/>
      <c r="K344" s="741"/>
      <c r="L344" s="602">
        <f>SUM(H344:K345)</f>
        <v>82200</v>
      </c>
    </row>
    <row r="345" spans="1:12" ht="18.75" customHeight="1" thickBot="1">
      <c r="A345" s="598"/>
      <c r="B345" s="526" t="s">
        <v>762</v>
      </c>
      <c r="C345" s="42">
        <v>43354</v>
      </c>
      <c r="D345" s="742">
        <v>41000</v>
      </c>
      <c r="E345" s="742"/>
      <c r="F345" s="742">
        <v>100</v>
      </c>
      <c r="G345" s="742"/>
      <c r="H345" s="742">
        <f t="shared" si="109"/>
        <v>41100</v>
      </c>
      <c r="I345" s="742"/>
      <c r="J345" s="742"/>
      <c r="K345" s="742"/>
      <c r="L345" s="604"/>
    </row>
    <row r="346" spans="1:12" ht="18.75" customHeight="1" thickBot="1">
      <c r="A346" s="777" t="s">
        <v>776</v>
      </c>
      <c r="B346" s="778"/>
      <c r="C346" s="778"/>
      <c r="D346" s="778"/>
      <c r="E346" s="778"/>
      <c r="F346" s="778"/>
      <c r="G346" s="778"/>
      <c r="H346" s="778"/>
      <c r="I346" s="778"/>
      <c r="J346" s="778"/>
      <c r="K346" s="779"/>
      <c r="L346" s="528">
        <f>SUM(L335:L345)</f>
        <v>497600</v>
      </c>
    </row>
    <row r="347" spans="1:12" ht="18.75" customHeight="1" thickBot="1">
      <c r="A347" s="780" t="s">
        <v>808</v>
      </c>
      <c r="B347" s="781"/>
      <c r="C347" s="781"/>
      <c r="D347" s="781"/>
      <c r="E347" s="781"/>
      <c r="F347" s="781"/>
      <c r="G347" s="781"/>
      <c r="H347" s="781"/>
      <c r="I347" s="781"/>
      <c r="J347" s="781"/>
      <c r="K347" s="782"/>
      <c r="L347" s="529">
        <f>SUM(L294+L332+L346)</f>
        <v>24726596</v>
      </c>
    </row>
    <row r="348" spans="1:12" ht="18.75" customHeight="1">
      <c r="A348" s="726" t="s">
        <v>576</v>
      </c>
      <c r="B348" s="727"/>
      <c r="C348" s="727"/>
      <c r="D348" s="727"/>
      <c r="E348" s="727"/>
      <c r="F348" s="727"/>
      <c r="G348" s="727"/>
      <c r="H348" s="727"/>
      <c r="I348" s="727"/>
      <c r="J348" s="727"/>
      <c r="K348" s="727"/>
      <c r="L348" s="728"/>
    </row>
    <row r="349" spans="1:12" ht="18.75" customHeight="1">
      <c r="A349" s="70" t="s">
        <v>86</v>
      </c>
      <c r="B349" s="568" t="s">
        <v>42</v>
      </c>
      <c r="C349" s="569"/>
      <c r="D349" s="443" t="s">
        <v>3</v>
      </c>
      <c r="E349" s="443" t="s">
        <v>40</v>
      </c>
      <c r="F349" s="395" t="s">
        <v>573</v>
      </c>
      <c r="G349" s="389" t="s">
        <v>574</v>
      </c>
      <c r="H349" s="9"/>
      <c r="I349" s="443" t="s">
        <v>85</v>
      </c>
      <c r="J349" s="10"/>
      <c r="K349" s="443" t="s">
        <v>8</v>
      </c>
      <c r="L349" s="142" t="s">
        <v>4</v>
      </c>
    </row>
    <row r="350" spans="1:12" ht="18.75" customHeight="1">
      <c r="A350" s="718" t="s">
        <v>578</v>
      </c>
      <c r="B350" s="720" t="s">
        <v>575</v>
      </c>
      <c r="C350" s="585"/>
      <c r="D350" s="445">
        <v>43353</v>
      </c>
      <c r="E350" s="502">
        <v>28750791</v>
      </c>
      <c r="F350" s="442"/>
      <c r="G350" s="442">
        <f>SUM(E350)</f>
        <v>28750791</v>
      </c>
      <c r="H350" s="436" t="s">
        <v>1</v>
      </c>
      <c r="I350" s="502">
        <v>1</v>
      </c>
      <c r="J350" s="502" t="s">
        <v>0</v>
      </c>
      <c r="K350" s="19">
        <f t="shared" ref="K350:K368" si="110">G350*I350</f>
        <v>28750791</v>
      </c>
      <c r="L350" s="611">
        <f>SUM(K350:K352)</f>
        <v>37939419</v>
      </c>
    </row>
    <row r="351" spans="1:12" ht="18.75" customHeight="1">
      <c r="A351" s="732"/>
      <c r="B351" s="720" t="s">
        <v>577</v>
      </c>
      <c r="C351" s="721"/>
      <c r="D351" s="446">
        <v>43353</v>
      </c>
      <c r="E351" s="16">
        <v>8926200</v>
      </c>
      <c r="F351" s="442"/>
      <c r="G351" s="442">
        <f>SUM(E351)</f>
        <v>8926200</v>
      </c>
      <c r="H351" s="436" t="s">
        <v>1</v>
      </c>
      <c r="I351" s="502">
        <v>1</v>
      </c>
      <c r="J351" s="502" t="s">
        <v>0</v>
      </c>
      <c r="K351" s="19">
        <f t="shared" si="110"/>
        <v>8926200</v>
      </c>
      <c r="L351" s="631"/>
    </row>
    <row r="352" spans="1:12" ht="18.75" customHeight="1">
      <c r="A352" s="719"/>
      <c r="B352" s="720" t="s">
        <v>568</v>
      </c>
      <c r="C352" s="585"/>
      <c r="D352" s="444">
        <v>43353</v>
      </c>
      <c r="E352" s="501">
        <v>238571</v>
      </c>
      <c r="F352" s="442">
        <v>23857</v>
      </c>
      <c r="G352" s="442">
        <f>SUM(E352:F352)</f>
        <v>262428</v>
      </c>
      <c r="H352" s="436" t="s">
        <v>1</v>
      </c>
      <c r="I352" s="501">
        <v>1</v>
      </c>
      <c r="J352" s="502" t="s">
        <v>0</v>
      </c>
      <c r="K352" s="19">
        <f t="shared" si="110"/>
        <v>262428</v>
      </c>
      <c r="L352" s="612"/>
    </row>
    <row r="353" spans="1:13" ht="18.75" customHeight="1">
      <c r="A353" s="70" t="s">
        <v>151</v>
      </c>
      <c r="B353" s="568" t="s">
        <v>42</v>
      </c>
      <c r="C353" s="569"/>
      <c r="D353" s="443" t="s">
        <v>3</v>
      </c>
      <c r="E353" s="389" t="s">
        <v>304</v>
      </c>
      <c r="F353" s="395" t="s">
        <v>304</v>
      </c>
      <c r="G353" s="443" t="s">
        <v>141</v>
      </c>
      <c r="H353" s="9"/>
      <c r="I353" s="443" t="s">
        <v>85</v>
      </c>
      <c r="J353" s="10"/>
      <c r="K353" s="443" t="s">
        <v>8</v>
      </c>
      <c r="L353" s="142" t="s">
        <v>4</v>
      </c>
    </row>
    <row r="354" spans="1:13" ht="18.75" customHeight="1">
      <c r="A354" s="718" t="s">
        <v>565</v>
      </c>
      <c r="B354" s="720" t="s">
        <v>562</v>
      </c>
      <c r="C354" s="585"/>
      <c r="D354" s="444">
        <v>43353</v>
      </c>
      <c r="E354" s="501">
        <v>45000</v>
      </c>
      <c r="F354" s="442">
        <v>45000</v>
      </c>
      <c r="G354" s="442">
        <v>45000</v>
      </c>
      <c r="H354" s="437" t="s">
        <v>1</v>
      </c>
      <c r="I354" s="501">
        <v>1</v>
      </c>
      <c r="J354" s="501" t="s">
        <v>0</v>
      </c>
      <c r="K354" s="24">
        <f t="shared" ref="K354" si="111">G354*I354</f>
        <v>45000</v>
      </c>
      <c r="L354" s="611">
        <f>SUM(K354:K355)</f>
        <v>45000</v>
      </c>
    </row>
    <row r="355" spans="1:13" ht="18.75" customHeight="1">
      <c r="A355" s="719"/>
      <c r="B355" s="720" t="s">
        <v>563</v>
      </c>
      <c r="C355" s="585"/>
      <c r="D355" s="729" t="s">
        <v>564</v>
      </c>
      <c r="E355" s="730"/>
      <c r="F355" s="730"/>
      <c r="G355" s="730"/>
      <c r="H355" s="730"/>
      <c r="I355" s="730"/>
      <c r="J355" s="730"/>
      <c r="K355" s="731"/>
      <c r="L355" s="612"/>
    </row>
    <row r="356" spans="1:13" ht="18.75" customHeight="1">
      <c r="A356" s="70" t="s">
        <v>151</v>
      </c>
      <c r="B356" s="722" t="s">
        <v>812</v>
      </c>
      <c r="C356" s="565"/>
      <c r="D356" s="443" t="s">
        <v>3</v>
      </c>
      <c r="E356" s="543" t="s">
        <v>811</v>
      </c>
      <c r="F356" s="443" t="s">
        <v>152</v>
      </c>
      <c r="G356" s="443" t="s">
        <v>141</v>
      </c>
      <c r="H356" s="9"/>
      <c r="I356" s="443" t="s">
        <v>85</v>
      </c>
      <c r="J356" s="10"/>
      <c r="K356" s="443" t="s">
        <v>8</v>
      </c>
      <c r="L356" s="142" t="s">
        <v>4</v>
      </c>
    </row>
    <row r="357" spans="1:13" ht="18.75" customHeight="1">
      <c r="A357" s="718" t="s">
        <v>566</v>
      </c>
      <c r="B357" s="616" t="s">
        <v>815</v>
      </c>
      <c r="C357" s="617"/>
      <c r="D357" s="613">
        <v>43352</v>
      </c>
      <c r="E357" s="544"/>
      <c r="F357" s="501">
        <v>540000</v>
      </c>
      <c r="G357" s="501">
        <v>270000</v>
      </c>
      <c r="H357" s="437" t="s">
        <v>1</v>
      </c>
      <c r="I357" s="501">
        <v>1</v>
      </c>
      <c r="J357" s="502" t="s">
        <v>0</v>
      </c>
      <c r="K357" s="19">
        <f t="shared" si="110"/>
        <v>270000</v>
      </c>
      <c r="L357" s="611">
        <f>SUM(K357:K361)</f>
        <v>1657280</v>
      </c>
      <c r="M357" s="297"/>
    </row>
    <row r="358" spans="1:13" ht="18.75" customHeight="1">
      <c r="A358" s="737"/>
      <c r="B358" s="618"/>
      <c r="C358" s="619"/>
      <c r="D358" s="614"/>
      <c r="E358" s="544" t="s">
        <v>813</v>
      </c>
      <c r="F358" s="193">
        <v>120000</v>
      </c>
      <c r="G358" s="501">
        <v>120000</v>
      </c>
      <c r="H358" s="437" t="s">
        <v>1</v>
      </c>
      <c r="I358" s="501">
        <v>1</v>
      </c>
      <c r="J358" s="502" t="s">
        <v>0</v>
      </c>
      <c r="K358" s="19">
        <f t="shared" si="110"/>
        <v>120000</v>
      </c>
      <c r="L358" s="631"/>
    </row>
    <row r="359" spans="1:13" ht="18.75" customHeight="1">
      <c r="A359" s="737"/>
      <c r="B359" s="618"/>
      <c r="C359" s="619"/>
      <c r="D359" s="615"/>
      <c r="E359" s="531" t="s">
        <v>814</v>
      </c>
      <c r="F359" s="440">
        <v>498640</v>
      </c>
      <c r="G359" s="442">
        <v>498640</v>
      </c>
      <c r="H359" s="437" t="s">
        <v>1</v>
      </c>
      <c r="I359" s="501">
        <v>1</v>
      </c>
      <c r="J359" s="502" t="s">
        <v>0</v>
      </c>
      <c r="K359" s="19">
        <f t="shared" si="110"/>
        <v>498640</v>
      </c>
      <c r="L359" s="631"/>
    </row>
    <row r="360" spans="1:13" ht="18.75" customHeight="1">
      <c r="A360" s="737"/>
      <c r="B360" s="618"/>
      <c r="C360" s="619"/>
      <c r="D360" s="450">
        <v>43353</v>
      </c>
      <c r="E360" s="501"/>
      <c r="F360" s="501">
        <v>540000</v>
      </c>
      <c r="G360" s="501">
        <v>270000</v>
      </c>
      <c r="H360" s="437" t="s">
        <v>1</v>
      </c>
      <c r="I360" s="501">
        <v>1</v>
      </c>
      <c r="J360" s="502" t="s">
        <v>0</v>
      </c>
      <c r="K360" s="24">
        <f t="shared" si="110"/>
        <v>270000</v>
      </c>
      <c r="L360" s="631"/>
    </row>
    <row r="361" spans="1:13" ht="18.75" customHeight="1">
      <c r="A361" s="672"/>
      <c r="B361" s="620"/>
      <c r="C361" s="621"/>
      <c r="D361" s="450">
        <v>43354</v>
      </c>
      <c r="E361" s="442"/>
      <c r="F361" s="440">
        <v>498640</v>
      </c>
      <c r="G361" s="442">
        <v>498640</v>
      </c>
      <c r="H361" s="441" t="s">
        <v>1</v>
      </c>
      <c r="I361" s="442">
        <v>1</v>
      </c>
      <c r="J361" s="502" t="s">
        <v>0</v>
      </c>
      <c r="K361" s="14">
        <f t="shared" si="110"/>
        <v>498640</v>
      </c>
      <c r="L361" s="612"/>
    </row>
    <row r="362" spans="1:13" ht="18.75" customHeight="1">
      <c r="A362" s="718" t="s">
        <v>567</v>
      </c>
      <c r="B362" s="566" t="s">
        <v>213</v>
      </c>
      <c r="C362" s="622"/>
      <c r="D362" s="613">
        <v>43353</v>
      </c>
      <c r="E362" s="501"/>
      <c r="F362" s="501">
        <v>244080</v>
      </c>
      <c r="G362" s="501">
        <v>244080</v>
      </c>
      <c r="H362" s="437" t="s">
        <v>1</v>
      </c>
      <c r="I362" s="501">
        <v>1</v>
      </c>
      <c r="J362" s="442" t="s">
        <v>0</v>
      </c>
      <c r="K362" s="14">
        <f t="shared" si="110"/>
        <v>244080</v>
      </c>
      <c r="L362" s="611">
        <f>SUM(K362:K366)</f>
        <v>919080</v>
      </c>
    </row>
    <row r="363" spans="1:13" ht="18.75" customHeight="1">
      <c r="A363" s="737"/>
      <c r="B363" s="623"/>
      <c r="C363" s="624"/>
      <c r="D363" s="615"/>
      <c r="E363" s="531" t="s">
        <v>816</v>
      </c>
      <c r="F363" s="440">
        <v>16200</v>
      </c>
      <c r="G363" s="442">
        <v>16200</v>
      </c>
      <c r="H363" s="437" t="s">
        <v>1</v>
      </c>
      <c r="I363" s="442">
        <v>4</v>
      </c>
      <c r="J363" s="502" t="s">
        <v>0</v>
      </c>
      <c r="K363" s="19">
        <f t="shared" si="110"/>
        <v>64800</v>
      </c>
      <c r="L363" s="631"/>
    </row>
    <row r="364" spans="1:13" ht="18.75" customHeight="1">
      <c r="A364" s="737"/>
      <c r="B364" s="623"/>
      <c r="C364" s="624"/>
      <c r="D364" s="450">
        <v>43354</v>
      </c>
      <c r="E364" s="501"/>
      <c r="F364" s="501">
        <v>244080</v>
      </c>
      <c r="G364" s="501">
        <v>244080</v>
      </c>
      <c r="H364" s="437" t="s">
        <v>1</v>
      </c>
      <c r="I364" s="501">
        <v>1</v>
      </c>
      <c r="J364" s="502" t="s">
        <v>0</v>
      </c>
      <c r="K364" s="19">
        <f t="shared" si="110"/>
        <v>244080</v>
      </c>
      <c r="L364" s="631"/>
    </row>
    <row r="365" spans="1:13" ht="18.75" customHeight="1">
      <c r="A365" s="737"/>
      <c r="B365" s="623"/>
      <c r="C365" s="624"/>
      <c r="D365" s="450">
        <v>43355</v>
      </c>
      <c r="E365" s="501"/>
      <c r="F365" s="501">
        <v>244080</v>
      </c>
      <c r="G365" s="501">
        <v>244080</v>
      </c>
      <c r="H365" s="437" t="s">
        <v>1</v>
      </c>
      <c r="I365" s="501">
        <v>1</v>
      </c>
      <c r="J365" s="502" t="s">
        <v>0</v>
      </c>
      <c r="K365" s="19">
        <f t="shared" si="110"/>
        <v>244080</v>
      </c>
      <c r="L365" s="631"/>
    </row>
    <row r="366" spans="1:13" ht="18.75" customHeight="1">
      <c r="A366" s="672"/>
      <c r="B366" s="625"/>
      <c r="C366" s="626"/>
      <c r="D366" s="450">
        <v>43356</v>
      </c>
      <c r="E366" s="501"/>
      <c r="F366" s="193">
        <v>122040</v>
      </c>
      <c r="G366" s="501">
        <v>122040</v>
      </c>
      <c r="H366" s="437" t="s">
        <v>1</v>
      </c>
      <c r="I366" s="501">
        <v>1</v>
      </c>
      <c r="J366" s="502" t="s">
        <v>0</v>
      </c>
      <c r="K366" s="14">
        <f t="shared" si="110"/>
        <v>122040</v>
      </c>
      <c r="L366" s="612"/>
    </row>
    <row r="367" spans="1:13" ht="18.75" customHeight="1">
      <c r="A367" s="671" t="s">
        <v>591</v>
      </c>
      <c r="B367" s="669" t="s">
        <v>589</v>
      </c>
      <c r="C367" s="670"/>
      <c r="D367" s="456">
        <v>43350</v>
      </c>
      <c r="E367" s="442"/>
      <c r="F367" s="440"/>
      <c r="G367" s="442">
        <v>17506</v>
      </c>
      <c r="H367" s="437" t="s">
        <v>1</v>
      </c>
      <c r="I367" s="442">
        <v>2</v>
      </c>
      <c r="J367" s="502" t="s">
        <v>0</v>
      </c>
      <c r="K367" s="14">
        <f t="shared" si="110"/>
        <v>35012</v>
      </c>
      <c r="L367" s="611">
        <f>SUM(K367:K368)</f>
        <v>36740</v>
      </c>
    </row>
    <row r="368" spans="1:13" ht="18.75" customHeight="1">
      <c r="A368" s="672"/>
      <c r="B368" s="669" t="s">
        <v>590</v>
      </c>
      <c r="C368" s="670"/>
      <c r="D368" s="456">
        <v>43351</v>
      </c>
      <c r="E368" s="442"/>
      <c r="F368" s="440"/>
      <c r="G368" s="442">
        <v>1728</v>
      </c>
      <c r="H368" s="437" t="s">
        <v>1</v>
      </c>
      <c r="I368" s="442">
        <v>1</v>
      </c>
      <c r="J368" s="502" t="s">
        <v>0</v>
      </c>
      <c r="K368" s="14">
        <f t="shared" si="110"/>
        <v>1728</v>
      </c>
      <c r="L368" s="612"/>
    </row>
    <row r="369" spans="1:12" ht="18.75" customHeight="1">
      <c r="A369" s="245" t="s">
        <v>182</v>
      </c>
      <c r="B369" s="564" t="s">
        <v>42</v>
      </c>
      <c r="C369" s="565"/>
      <c r="D369" s="568" t="s">
        <v>3</v>
      </c>
      <c r="E369" s="569"/>
      <c r="F369" s="627" t="s">
        <v>184</v>
      </c>
      <c r="G369" s="628"/>
      <c r="H369" s="9"/>
      <c r="I369" s="161" t="s">
        <v>185</v>
      </c>
      <c r="J369" s="10"/>
      <c r="K369" s="443" t="s">
        <v>8</v>
      </c>
      <c r="L369" s="142" t="s">
        <v>4</v>
      </c>
    </row>
    <row r="370" spans="1:12" ht="18.75" customHeight="1">
      <c r="A370" s="549" t="s">
        <v>803</v>
      </c>
      <c r="B370" s="566" t="s">
        <v>233</v>
      </c>
      <c r="C370" s="622"/>
      <c r="D370" s="629" t="s">
        <v>805</v>
      </c>
      <c r="E370" s="630"/>
      <c r="F370" s="584">
        <v>100</v>
      </c>
      <c r="G370" s="585"/>
      <c r="H370" s="437" t="s">
        <v>1</v>
      </c>
      <c r="I370" s="442">
        <v>1650</v>
      </c>
      <c r="J370" s="442" t="s">
        <v>0</v>
      </c>
      <c r="K370" s="14">
        <f>SUM(F370*I370)</f>
        <v>165000</v>
      </c>
      <c r="L370" s="611">
        <f>SUM(K370:K371)</f>
        <v>330000</v>
      </c>
    </row>
    <row r="371" spans="1:12" ht="18.75" customHeight="1">
      <c r="A371" s="549" t="s">
        <v>804</v>
      </c>
      <c r="B371" s="623"/>
      <c r="C371" s="624"/>
      <c r="D371" s="629" t="s">
        <v>806</v>
      </c>
      <c r="E371" s="630"/>
      <c r="F371" s="584">
        <v>100</v>
      </c>
      <c r="G371" s="585"/>
      <c r="H371" s="437" t="s">
        <v>1</v>
      </c>
      <c r="I371" s="502">
        <v>1650</v>
      </c>
      <c r="J371" s="502" t="s">
        <v>0</v>
      </c>
      <c r="K371" s="14">
        <f>SUM(F371*I371)</f>
        <v>165000</v>
      </c>
      <c r="L371" s="612"/>
    </row>
    <row r="372" spans="1:12" ht="18.75" customHeight="1">
      <c r="A372" s="550" t="s">
        <v>266</v>
      </c>
      <c r="B372" s="591" t="s">
        <v>42</v>
      </c>
      <c r="C372" s="591"/>
      <c r="D372" s="210" t="s">
        <v>235</v>
      </c>
      <c r="E372" s="210" t="s">
        <v>218</v>
      </c>
      <c r="F372" s="210" t="s">
        <v>219</v>
      </c>
      <c r="G372" s="210" t="s">
        <v>166</v>
      </c>
      <c r="H372" s="10"/>
      <c r="I372" s="210" t="s">
        <v>234</v>
      </c>
      <c r="J372" s="10"/>
      <c r="K372" s="443" t="s">
        <v>8</v>
      </c>
      <c r="L372" s="142" t="s">
        <v>4</v>
      </c>
    </row>
    <row r="373" spans="1:12" ht="18.75" customHeight="1" thickBot="1">
      <c r="A373" s="305" t="s">
        <v>267</v>
      </c>
      <c r="B373" s="594" t="s">
        <v>259</v>
      </c>
      <c r="C373" s="586"/>
      <c r="D373" s="218" t="s">
        <v>236</v>
      </c>
      <c r="E373" s="442">
        <v>1200</v>
      </c>
      <c r="F373" s="442">
        <v>1200</v>
      </c>
      <c r="G373" s="442">
        <v>1200</v>
      </c>
      <c r="H373" s="442" t="s">
        <v>1</v>
      </c>
      <c r="I373" s="442">
        <v>16</v>
      </c>
      <c r="J373" s="442" t="s">
        <v>0</v>
      </c>
      <c r="K373" s="20">
        <f t="shared" ref="K373" si="112">G373*I373</f>
        <v>19200</v>
      </c>
      <c r="L373" s="39">
        <f>SUM(K373)</f>
        <v>19200</v>
      </c>
    </row>
    <row r="374" spans="1:12" ht="18.75" customHeight="1" thickBot="1">
      <c r="A374" s="533"/>
      <c r="B374" s="534"/>
      <c r="C374" s="534"/>
      <c r="D374" s="535"/>
      <c r="E374" s="534"/>
      <c r="F374" s="534"/>
      <c r="G374" s="534"/>
      <c r="H374" s="534"/>
      <c r="I374" s="534"/>
      <c r="J374" s="536"/>
      <c r="K374" s="540" t="s">
        <v>809</v>
      </c>
      <c r="L374" s="537">
        <f>SUM(L350+L354+L357+L362+L367+L370+L373)</f>
        <v>40946719</v>
      </c>
    </row>
    <row r="375" spans="1:12" ht="18.75" customHeight="1" thickBot="1">
      <c r="A375" s="3"/>
      <c r="B375" s="3"/>
      <c r="C375" s="3"/>
      <c r="D375" s="3"/>
      <c r="E375" s="4"/>
      <c r="F375" s="4"/>
      <c r="G375" s="4"/>
      <c r="H375" s="4"/>
      <c r="I375" s="3"/>
      <c r="J375" s="4"/>
      <c r="K375" s="4"/>
      <c r="L375" s="4"/>
    </row>
    <row r="376" spans="1:12" ht="18.75" customHeight="1" thickBot="1">
      <c r="A376" s="3"/>
      <c r="B376" s="3"/>
      <c r="C376" s="3"/>
      <c r="D376" s="3"/>
      <c r="E376" s="4"/>
      <c r="F376" s="4"/>
      <c r="G376" s="4"/>
      <c r="H376" s="660" t="s">
        <v>111</v>
      </c>
      <c r="I376" s="661"/>
      <c r="J376" s="662"/>
      <c r="K376" s="541" t="s">
        <v>810</v>
      </c>
      <c r="L376" s="542">
        <f>SUM(L126+L153+L202+L347+L374)</f>
        <v>153551889</v>
      </c>
    </row>
    <row r="377" spans="1:12" ht="18.75" customHeight="1">
      <c r="A377" s="3"/>
      <c r="B377" s="3"/>
      <c r="C377" s="3"/>
      <c r="D377" s="3"/>
      <c r="E377" s="4"/>
      <c r="F377" s="4"/>
      <c r="G377" s="4"/>
      <c r="H377" s="4"/>
      <c r="I377" s="3"/>
      <c r="J377" s="4"/>
      <c r="K377" s="4"/>
      <c r="L377" s="561"/>
    </row>
  </sheetData>
  <mergeCells count="344">
    <mergeCell ref="A346:K346"/>
    <mergeCell ref="A347:K347"/>
    <mergeCell ref="A154:L154"/>
    <mergeCell ref="A156:A161"/>
    <mergeCell ref="A162:A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A168:A177"/>
    <mergeCell ref="D343:E343"/>
    <mergeCell ref="F343:G343"/>
    <mergeCell ref="H343:K343"/>
    <mergeCell ref="A344:A345"/>
    <mergeCell ref="D344:E344"/>
    <mergeCell ref="F344:G344"/>
    <mergeCell ref="H344:K344"/>
    <mergeCell ref="L344:L345"/>
    <mergeCell ref="D345:E345"/>
    <mergeCell ref="F345:G345"/>
    <mergeCell ref="H345:K345"/>
    <mergeCell ref="L339:L340"/>
    <mergeCell ref="A341:A342"/>
    <mergeCell ref="D341:E341"/>
    <mergeCell ref="F341:G341"/>
    <mergeCell ref="H341:K341"/>
    <mergeCell ref="L341:L342"/>
    <mergeCell ref="D342:E342"/>
    <mergeCell ref="F342:G342"/>
    <mergeCell ref="H342:K342"/>
    <mergeCell ref="D338:E338"/>
    <mergeCell ref="F338:G338"/>
    <mergeCell ref="H338:K338"/>
    <mergeCell ref="A339:A340"/>
    <mergeCell ref="D339:E339"/>
    <mergeCell ref="D340:E340"/>
    <mergeCell ref="F339:G339"/>
    <mergeCell ref="F340:G340"/>
    <mergeCell ref="H339:K339"/>
    <mergeCell ref="H340:K340"/>
    <mergeCell ref="L328:L329"/>
    <mergeCell ref="L330:L331"/>
    <mergeCell ref="A332:K332"/>
    <mergeCell ref="A333:L333"/>
    <mergeCell ref="F334:G334"/>
    <mergeCell ref="D334:E334"/>
    <mergeCell ref="D335:E335"/>
    <mergeCell ref="D336:E336"/>
    <mergeCell ref="D337:E337"/>
    <mergeCell ref="F335:G335"/>
    <mergeCell ref="H334:K334"/>
    <mergeCell ref="H335:K335"/>
    <mergeCell ref="F336:G336"/>
    <mergeCell ref="H336:K336"/>
    <mergeCell ref="A335:A336"/>
    <mergeCell ref="L335:L336"/>
    <mergeCell ref="F337:G337"/>
    <mergeCell ref="H337:K337"/>
    <mergeCell ref="F326:G326"/>
    <mergeCell ref="F327:G327"/>
    <mergeCell ref="F330:G330"/>
    <mergeCell ref="F331:G331"/>
    <mergeCell ref="B330:B331"/>
    <mergeCell ref="A328:A329"/>
    <mergeCell ref="A330:A331"/>
    <mergeCell ref="B328:B329"/>
    <mergeCell ref="F328:G328"/>
    <mergeCell ref="F329:G329"/>
    <mergeCell ref="F318:G318"/>
    <mergeCell ref="F319:G319"/>
    <mergeCell ref="F320:G320"/>
    <mergeCell ref="F321:G321"/>
    <mergeCell ref="F322:G322"/>
    <mergeCell ref="F323:G323"/>
    <mergeCell ref="A318:A321"/>
    <mergeCell ref="B318:B321"/>
    <mergeCell ref="L318:L321"/>
    <mergeCell ref="A322:A325"/>
    <mergeCell ref="B322:B325"/>
    <mergeCell ref="L322:L325"/>
    <mergeCell ref="F324:G324"/>
    <mergeCell ref="F325:G325"/>
    <mergeCell ref="A312:A317"/>
    <mergeCell ref="B312:B317"/>
    <mergeCell ref="F312:G312"/>
    <mergeCell ref="L312:L317"/>
    <mergeCell ref="F313:G313"/>
    <mergeCell ref="F314:G314"/>
    <mergeCell ref="F315:G315"/>
    <mergeCell ref="F317:G317"/>
    <mergeCell ref="F316:G316"/>
    <mergeCell ref="A132:A135"/>
    <mergeCell ref="A136:A139"/>
    <mergeCell ref="K151:K152"/>
    <mergeCell ref="L156:L161"/>
    <mergeCell ref="A178:A187"/>
    <mergeCell ref="F303:G303"/>
    <mergeCell ref="A307:A311"/>
    <mergeCell ref="B307:B311"/>
    <mergeCell ref="F307:G307"/>
    <mergeCell ref="L307:L311"/>
    <mergeCell ref="F308:G308"/>
    <mergeCell ref="F309:G309"/>
    <mergeCell ref="F310:G310"/>
    <mergeCell ref="F311:G311"/>
    <mergeCell ref="B289:B292"/>
    <mergeCell ref="A289:A292"/>
    <mergeCell ref="A294:K294"/>
    <mergeCell ref="B277:B278"/>
    <mergeCell ref="F305:G305"/>
    <mergeCell ref="F306:G306"/>
    <mergeCell ref="L260:L265"/>
    <mergeCell ref="B188:C188"/>
    <mergeCell ref="A280:A283"/>
    <mergeCell ref="A284:A287"/>
    <mergeCell ref="F299:G299"/>
    <mergeCell ref="F300:G300"/>
    <mergeCell ref="F301:G301"/>
    <mergeCell ref="F302:G302"/>
    <mergeCell ref="L129:L131"/>
    <mergeCell ref="L132:L135"/>
    <mergeCell ref="L136:L139"/>
    <mergeCell ref="L140:L142"/>
    <mergeCell ref="L143:L147"/>
    <mergeCell ref="L148:L149"/>
    <mergeCell ref="A150:H150"/>
    <mergeCell ref="L151:L152"/>
    <mergeCell ref="B183:C187"/>
    <mergeCell ref="B178:C182"/>
    <mergeCell ref="A140:A142"/>
    <mergeCell ref="A143:A147"/>
    <mergeCell ref="A148:A149"/>
    <mergeCell ref="G151:G152"/>
    <mergeCell ref="H151:H152"/>
    <mergeCell ref="I151:I152"/>
    <mergeCell ref="J151:J152"/>
    <mergeCell ref="L162:L167"/>
    <mergeCell ref="L168:L177"/>
    <mergeCell ref="L178:L182"/>
    <mergeCell ref="A126:J126"/>
    <mergeCell ref="B260:B265"/>
    <mergeCell ref="B241:B242"/>
    <mergeCell ref="B235:B239"/>
    <mergeCell ref="B243:B245"/>
    <mergeCell ref="B352:C352"/>
    <mergeCell ref="B353:C353"/>
    <mergeCell ref="A348:L348"/>
    <mergeCell ref="L350:L352"/>
    <mergeCell ref="A350:A352"/>
    <mergeCell ref="B349:C349"/>
    <mergeCell ref="F304:G304"/>
    <mergeCell ref="B293:L293"/>
    <mergeCell ref="L297:L301"/>
    <mergeCell ref="B297:B301"/>
    <mergeCell ref="L280:L283"/>
    <mergeCell ref="L284:L287"/>
    <mergeCell ref="B246:B251"/>
    <mergeCell ref="L241:L251"/>
    <mergeCell ref="B253:B254"/>
    <mergeCell ref="L253:L258"/>
    <mergeCell ref="A253:A258"/>
    <mergeCell ref="B267:B270"/>
    <mergeCell ref="L267:L272"/>
    <mergeCell ref="A129:A131"/>
    <mergeCell ref="A127:L127"/>
    <mergeCell ref="B195:C195"/>
    <mergeCell ref="L189:L195"/>
    <mergeCell ref="E200:G200"/>
    <mergeCell ref="B201:C201"/>
    <mergeCell ref="E201:G201"/>
    <mergeCell ref="A354:A355"/>
    <mergeCell ref="B350:C350"/>
    <mergeCell ref="B351:C351"/>
    <mergeCell ref="B354:C354"/>
    <mergeCell ref="B355:C355"/>
    <mergeCell ref="L289:L292"/>
    <mergeCell ref="B284:B287"/>
    <mergeCell ref="D355:K355"/>
    <mergeCell ref="A267:A272"/>
    <mergeCell ref="A273:A278"/>
    <mergeCell ref="B273:B276"/>
    <mergeCell ref="L273:L278"/>
    <mergeCell ref="B280:B283"/>
    <mergeCell ref="A295:L295"/>
    <mergeCell ref="F296:G296"/>
    <mergeCell ref="F297:G297"/>
    <mergeCell ref="F298:G298"/>
    <mergeCell ref="L183:L188"/>
    <mergeCell ref="B196:C196"/>
    <mergeCell ref="E196:G196"/>
    <mergeCell ref="A197:A201"/>
    <mergeCell ref="B197:C197"/>
    <mergeCell ref="E197:G197"/>
    <mergeCell ref="L197:L201"/>
    <mergeCell ref="B198:C198"/>
    <mergeCell ref="E198:G198"/>
    <mergeCell ref="B199:C199"/>
    <mergeCell ref="E199:G199"/>
    <mergeCell ref="B200:C200"/>
    <mergeCell ref="A100:A102"/>
    <mergeCell ref="L100:L102"/>
    <mergeCell ref="B103:L103"/>
    <mergeCell ref="A104:L104"/>
    <mergeCell ref="B125:L125"/>
    <mergeCell ref="A113:A114"/>
    <mergeCell ref="A115:A116"/>
    <mergeCell ref="A117:A118"/>
    <mergeCell ref="A119:A120"/>
    <mergeCell ref="L113:L114"/>
    <mergeCell ref="L115:L116"/>
    <mergeCell ref="L117:L118"/>
    <mergeCell ref="L119:L120"/>
    <mergeCell ref="A108:A109"/>
    <mergeCell ref="L108:L109"/>
    <mergeCell ref="B110:L110"/>
    <mergeCell ref="A111:L111"/>
    <mergeCell ref="L70:L72"/>
    <mergeCell ref="A91:L91"/>
    <mergeCell ref="A94:A96"/>
    <mergeCell ref="L94:L96"/>
    <mergeCell ref="A97:A99"/>
    <mergeCell ref="L97:L99"/>
    <mergeCell ref="B73:L73"/>
    <mergeCell ref="A74:L74"/>
    <mergeCell ref="B80:L80"/>
    <mergeCell ref="A81:L81"/>
    <mergeCell ref="B90:L90"/>
    <mergeCell ref="A83:A84"/>
    <mergeCell ref="A85:A86"/>
    <mergeCell ref="A87:A89"/>
    <mergeCell ref="L83:L84"/>
    <mergeCell ref="L85:L86"/>
    <mergeCell ref="L87:L89"/>
    <mergeCell ref="L76:L77"/>
    <mergeCell ref="A62:A67"/>
    <mergeCell ref="L58:L59"/>
    <mergeCell ref="L60:L61"/>
    <mergeCell ref="L62:L67"/>
    <mergeCell ref="A36:L36"/>
    <mergeCell ref="A38:A41"/>
    <mergeCell ref="A42:A44"/>
    <mergeCell ref="A45:A47"/>
    <mergeCell ref="L38:L41"/>
    <mergeCell ref="A53:A54"/>
    <mergeCell ref="A1:L1"/>
    <mergeCell ref="L42:L44"/>
    <mergeCell ref="L45:L47"/>
    <mergeCell ref="A49:L49"/>
    <mergeCell ref="B28:F28"/>
    <mergeCell ref="B29:F29"/>
    <mergeCell ref="B30:F30"/>
    <mergeCell ref="B31:F31"/>
    <mergeCell ref="B32:F32"/>
    <mergeCell ref="B33:F33"/>
    <mergeCell ref="B34:F34"/>
    <mergeCell ref="L13:L15"/>
    <mergeCell ref="A16:A22"/>
    <mergeCell ref="L16:L22"/>
    <mergeCell ref="A23:A25"/>
    <mergeCell ref="L23:L25"/>
    <mergeCell ref="A26:A27"/>
    <mergeCell ref="A30:A31"/>
    <mergeCell ref="L26:L27"/>
    <mergeCell ref="L28:L34"/>
    <mergeCell ref="B35:L35"/>
    <mergeCell ref="B48:L48"/>
    <mergeCell ref="H376:J376"/>
    <mergeCell ref="A4:L4"/>
    <mergeCell ref="A6:A7"/>
    <mergeCell ref="A8:A9"/>
    <mergeCell ref="A10:A12"/>
    <mergeCell ref="L6:L7"/>
    <mergeCell ref="L8:L9"/>
    <mergeCell ref="L10:L12"/>
    <mergeCell ref="A13:A15"/>
    <mergeCell ref="B367:C367"/>
    <mergeCell ref="B368:C368"/>
    <mergeCell ref="A367:A368"/>
    <mergeCell ref="L367:L368"/>
    <mergeCell ref="B369:C369"/>
    <mergeCell ref="B55:L55"/>
    <mergeCell ref="B69:F69"/>
    <mergeCell ref="A70:A72"/>
    <mergeCell ref="B70:F70"/>
    <mergeCell ref="B71:F71"/>
    <mergeCell ref="B72:F72"/>
    <mergeCell ref="L53:L54"/>
    <mergeCell ref="A56:L56"/>
    <mergeCell ref="A58:A59"/>
    <mergeCell ref="A60:A61"/>
    <mergeCell ref="B372:C372"/>
    <mergeCell ref="B373:C373"/>
    <mergeCell ref="B189:C189"/>
    <mergeCell ref="B190:C190"/>
    <mergeCell ref="B191:C191"/>
    <mergeCell ref="B192:C192"/>
    <mergeCell ref="B193:C193"/>
    <mergeCell ref="B194:C194"/>
    <mergeCell ref="L362:L366"/>
    <mergeCell ref="A203:L203"/>
    <mergeCell ref="B205:B207"/>
    <mergeCell ref="B208:B217"/>
    <mergeCell ref="A205:A217"/>
    <mergeCell ref="B218:B219"/>
    <mergeCell ref="L205:L217"/>
    <mergeCell ref="L218:L229"/>
    <mergeCell ref="B220:B229"/>
    <mergeCell ref="A218:A229"/>
    <mergeCell ref="B232:B234"/>
    <mergeCell ref="C236:C237"/>
    <mergeCell ref="C238:C239"/>
    <mergeCell ref="A232:A239"/>
    <mergeCell ref="L232:L239"/>
    <mergeCell ref="L354:L355"/>
    <mergeCell ref="A297:A301"/>
    <mergeCell ref="A302:A306"/>
    <mergeCell ref="B302:B306"/>
    <mergeCell ref="L302:L306"/>
    <mergeCell ref="A189:A194"/>
    <mergeCell ref="A260:A265"/>
    <mergeCell ref="A241:A251"/>
    <mergeCell ref="B256:B258"/>
    <mergeCell ref="L370:L371"/>
    <mergeCell ref="D357:D359"/>
    <mergeCell ref="D362:D363"/>
    <mergeCell ref="B357:C361"/>
    <mergeCell ref="B362:C366"/>
    <mergeCell ref="B370:C371"/>
    <mergeCell ref="F369:G369"/>
    <mergeCell ref="F370:G370"/>
    <mergeCell ref="F371:G371"/>
    <mergeCell ref="D369:E369"/>
    <mergeCell ref="D370:E370"/>
    <mergeCell ref="D371:E371"/>
    <mergeCell ref="L357:L361"/>
    <mergeCell ref="B356:C356"/>
    <mergeCell ref="A362:A366"/>
    <mergeCell ref="A357:A361"/>
  </mergeCells>
  <phoneticPr fontId="2"/>
  <printOptions horizontalCentered="1"/>
  <pageMargins left="0" right="0" top="0" bottom="0" header="0" footer="0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79"/>
  <sheetViews>
    <sheetView topLeftCell="A55" workbookViewId="0">
      <selection activeCell="B68" sqref="B68:B76"/>
    </sheetView>
  </sheetViews>
  <sheetFormatPr defaultColWidth="12.3984375" defaultRowHeight="13.5"/>
  <cols>
    <col min="1" max="1" width="17.59765625" style="347" customWidth="1"/>
    <col min="2" max="2" width="12.3984375" style="347"/>
    <col min="3" max="3" width="15.1328125" style="347" customWidth="1"/>
    <col min="4" max="4" width="13.86328125" style="347" customWidth="1"/>
    <col min="5" max="5" width="16.59765625" style="347" customWidth="1"/>
    <col min="6" max="6" width="11.46484375" style="347" customWidth="1"/>
    <col min="7" max="7" width="13" style="347" customWidth="1"/>
    <col min="8" max="8" width="19.3984375" style="347" customWidth="1"/>
    <col min="9" max="9" width="17.46484375" style="347" customWidth="1"/>
    <col min="10" max="16384" width="12.3984375" style="347"/>
  </cols>
  <sheetData>
    <row r="2" spans="1:8" ht="20.25">
      <c r="A2" s="792" t="s">
        <v>695</v>
      </c>
      <c r="B2" s="792"/>
      <c r="C2" s="792"/>
      <c r="D2" s="792"/>
      <c r="E2" s="792"/>
      <c r="F2" s="792"/>
      <c r="G2" s="792"/>
      <c r="H2" s="792"/>
    </row>
    <row r="3" spans="1:8" ht="20.25">
      <c r="A3" s="311"/>
      <c r="B3" s="311"/>
      <c r="C3" s="311"/>
      <c r="D3" s="311"/>
      <c r="E3" s="311"/>
      <c r="F3" s="311"/>
      <c r="G3" s="311"/>
      <c r="H3" s="311"/>
    </row>
    <row r="4" spans="1:8" ht="20.25">
      <c r="A4" s="793" t="s">
        <v>301</v>
      </c>
      <c r="B4" s="793"/>
      <c r="C4" s="793"/>
      <c r="D4" s="793"/>
      <c r="E4" s="793"/>
    </row>
    <row r="5" spans="1:8" s="404" customFormat="1" ht="17.649999999999999">
      <c r="A5" s="312" t="s">
        <v>89</v>
      </c>
      <c r="B5" s="794" t="s">
        <v>330</v>
      </c>
      <c r="C5" s="795"/>
      <c r="D5" s="795"/>
      <c r="E5" s="796"/>
    </row>
    <row r="6" spans="1:8" ht="15.75">
      <c r="A6" s="373" t="s">
        <v>23</v>
      </c>
      <c r="B6" s="373" t="s">
        <v>3</v>
      </c>
      <c r="C6" s="373" t="s">
        <v>2</v>
      </c>
      <c r="D6" s="373" t="s">
        <v>218</v>
      </c>
      <c r="E6" s="373" t="s">
        <v>290</v>
      </c>
    </row>
    <row r="7" spans="1:8" ht="15.75">
      <c r="A7" s="798" t="s">
        <v>331</v>
      </c>
      <c r="B7" s="800">
        <v>43350</v>
      </c>
      <c r="C7" s="405" t="s">
        <v>332</v>
      </c>
      <c r="D7" s="406">
        <v>625347</v>
      </c>
      <c r="E7" s="405" t="s">
        <v>333</v>
      </c>
    </row>
    <row r="8" spans="1:8" ht="15.75">
      <c r="A8" s="798"/>
      <c r="B8" s="801"/>
      <c r="C8" s="405" t="s">
        <v>320</v>
      </c>
      <c r="D8" s="406">
        <v>7000</v>
      </c>
      <c r="E8" s="405"/>
    </row>
    <row r="9" spans="1:8" ht="15.75">
      <c r="A9" s="798"/>
      <c r="B9" s="800">
        <v>43351</v>
      </c>
      <c r="C9" s="405" t="s">
        <v>332</v>
      </c>
      <c r="D9" s="406">
        <v>625347</v>
      </c>
      <c r="E9" s="405" t="s">
        <v>333</v>
      </c>
    </row>
    <row r="10" spans="1:8" ht="15.75">
      <c r="A10" s="798"/>
      <c r="B10" s="802"/>
      <c r="C10" s="405" t="s">
        <v>334</v>
      </c>
      <c r="D10" s="406">
        <v>21114</v>
      </c>
      <c r="E10" s="405" t="s">
        <v>336</v>
      </c>
    </row>
    <row r="11" spans="1:8" ht="15.75">
      <c r="A11" s="798"/>
      <c r="B11" s="802"/>
      <c r="C11" s="405" t="s">
        <v>335</v>
      </c>
      <c r="D11" s="406">
        <v>2500</v>
      </c>
      <c r="E11" s="405"/>
    </row>
    <row r="12" spans="1:8" ht="15.75">
      <c r="A12" s="798"/>
      <c r="B12" s="801"/>
      <c r="C12" s="405" t="s">
        <v>337</v>
      </c>
      <c r="D12" s="406">
        <v>1242000</v>
      </c>
      <c r="E12" s="405" t="s">
        <v>338</v>
      </c>
      <c r="F12" s="463"/>
    </row>
    <row r="13" spans="1:8" ht="15.75">
      <c r="A13" s="799" t="s">
        <v>342</v>
      </c>
      <c r="B13" s="800">
        <v>43352</v>
      </c>
      <c r="C13" s="405" t="s">
        <v>350</v>
      </c>
      <c r="D13" s="406">
        <v>308912</v>
      </c>
      <c r="E13" s="405" t="s">
        <v>498</v>
      </c>
    </row>
    <row r="14" spans="1:8" ht="15.75">
      <c r="A14" s="799"/>
      <c r="B14" s="801"/>
      <c r="C14" s="405" t="s">
        <v>320</v>
      </c>
      <c r="D14" s="406">
        <v>5589</v>
      </c>
      <c r="E14" s="405"/>
    </row>
    <row r="15" spans="1:8" ht="15.75">
      <c r="A15" s="799"/>
      <c r="B15" s="800">
        <v>43353</v>
      </c>
      <c r="C15" s="405" t="s">
        <v>350</v>
      </c>
      <c r="D15" s="406">
        <v>308912</v>
      </c>
      <c r="E15" s="405"/>
    </row>
    <row r="16" spans="1:8" ht="15.75">
      <c r="A16" s="799"/>
      <c r="B16" s="802"/>
      <c r="C16" s="405" t="s">
        <v>495</v>
      </c>
      <c r="D16" s="406">
        <v>4471</v>
      </c>
      <c r="E16" s="405"/>
    </row>
    <row r="17" spans="1:6" ht="15.75">
      <c r="A17" s="799"/>
      <c r="B17" s="802"/>
      <c r="C17" s="405" t="s">
        <v>496</v>
      </c>
      <c r="D17" s="406">
        <v>1231</v>
      </c>
      <c r="E17" s="405"/>
    </row>
    <row r="18" spans="1:6" ht="15.75">
      <c r="A18" s="799"/>
      <c r="B18" s="801"/>
      <c r="C18" s="405" t="s">
        <v>497</v>
      </c>
      <c r="D18" s="406">
        <v>900</v>
      </c>
      <c r="E18" s="405"/>
    </row>
    <row r="19" spans="1:6" ht="15.75">
      <c r="A19" s="799"/>
      <c r="B19" s="800">
        <v>43354</v>
      </c>
      <c r="C19" s="405" t="s">
        <v>350</v>
      </c>
      <c r="D19" s="406">
        <v>308912</v>
      </c>
      <c r="E19" s="405"/>
    </row>
    <row r="20" spans="1:6" ht="15.75">
      <c r="A20" s="799"/>
      <c r="B20" s="802"/>
      <c r="C20" s="405" t="s">
        <v>497</v>
      </c>
      <c r="D20" s="406">
        <v>900</v>
      </c>
      <c r="E20" s="405"/>
    </row>
    <row r="21" spans="1:6" ht="15.75">
      <c r="A21" s="799"/>
      <c r="B21" s="801"/>
      <c r="C21" s="405" t="s">
        <v>499</v>
      </c>
      <c r="D21" s="406">
        <v>5961</v>
      </c>
      <c r="E21" s="405"/>
    </row>
    <row r="22" spans="1:6" ht="15.75">
      <c r="A22" s="799"/>
      <c r="B22" s="402">
        <v>43355</v>
      </c>
      <c r="C22" s="405" t="s">
        <v>350</v>
      </c>
      <c r="D22" s="406">
        <v>308912</v>
      </c>
      <c r="E22" s="405"/>
    </row>
    <row r="23" spans="1:6" ht="15.75">
      <c r="A23" s="799"/>
      <c r="B23" s="402">
        <v>43356</v>
      </c>
      <c r="C23" s="405" t="s">
        <v>350</v>
      </c>
      <c r="D23" s="406">
        <v>308912</v>
      </c>
      <c r="E23" s="405"/>
    </row>
    <row r="24" spans="1:6" ht="15.75">
      <c r="A24" s="799"/>
      <c r="B24" s="402">
        <v>43357</v>
      </c>
      <c r="C24" s="405" t="s">
        <v>350</v>
      </c>
      <c r="D24" s="406">
        <v>308912</v>
      </c>
      <c r="E24" s="405"/>
    </row>
    <row r="25" spans="1:6" ht="15.75">
      <c r="A25" s="799"/>
      <c r="B25" s="402">
        <v>43358</v>
      </c>
      <c r="C25" s="405" t="s">
        <v>350</v>
      </c>
      <c r="D25" s="406">
        <v>370800</v>
      </c>
      <c r="E25" s="405"/>
    </row>
    <row r="26" spans="1:6" ht="15.75">
      <c r="A26" s="799"/>
      <c r="B26" s="402">
        <v>43359</v>
      </c>
      <c r="C26" s="405" t="s">
        <v>350</v>
      </c>
      <c r="D26" s="406">
        <v>370800</v>
      </c>
      <c r="E26" s="405"/>
    </row>
    <row r="27" spans="1:6" ht="15.75">
      <c r="A27" s="799"/>
      <c r="B27" s="402">
        <v>43360</v>
      </c>
      <c r="C27" s="405" t="s">
        <v>349</v>
      </c>
      <c r="D27" s="406">
        <v>308912</v>
      </c>
      <c r="E27" s="405"/>
    </row>
    <row r="28" spans="1:6" ht="15.75">
      <c r="A28" s="799"/>
      <c r="B28" s="402">
        <v>43361</v>
      </c>
      <c r="C28" s="405" t="s">
        <v>349</v>
      </c>
      <c r="D28" s="406">
        <v>308912</v>
      </c>
      <c r="E28" s="405"/>
      <c r="F28" s="463"/>
    </row>
    <row r="29" spans="1:6" ht="15.75">
      <c r="A29" s="797" t="s">
        <v>8</v>
      </c>
      <c r="B29" s="797"/>
      <c r="C29" s="797"/>
      <c r="D29" s="407">
        <f>SUM(D7:D28)</f>
        <v>5755256</v>
      </c>
      <c r="E29" s="405"/>
    </row>
    <row r="30" spans="1:6" ht="12.75" customHeight="1">
      <c r="A30" s="408"/>
      <c r="B30" s="408"/>
      <c r="C30" s="408"/>
      <c r="D30" s="409"/>
      <c r="E30" s="410"/>
    </row>
    <row r="31" spans="1:6" s="404" customFormat="1" ht="17.649999999999999">
      <c r="A31" s="312" t="s">
        <v>89</v>
      </c>
      <c r="B31" s="794" t="s">
        <v>339</v>
      </c>
      <c r="C31" s="795"/>
      <c r="D31" s="795"/>
      <c r="E31" s="796"/>
    </row>
    <row r="32" spans="1:6" ht="15.75">
      <c r="A32" s="373" t="s">
        <v>23</v>
      </c>
      <c r="B32" s="373" t="s">
        <v>3</v>
      </c>
      <c r="C32" s="373" t="s">
        <v>2</v>
      </c>
      <c r="D32" s="373" t="s">
        <v>218</v>
      </c>
      <c r="E32" s="373" t="s">
        <v>290</v>
      </c>
    </row>
    <row r="33" spans="1:6" ht="15.75">
      <c r="A33" s="798" t="s">
        <v>331</v>
      </c>
      <c r="B33" s="800">
        <v>43350</v>
      </c>
      <c r="C33" s="405" t="s">
        <v>340</v>
      </c>
      <c r="D33" s="406">
        <v>97497</v>
      </c>
      <c r="E33" s="405" t="s">
        <v>341</v>
      </c>
    </row>
    <row r="34" spans="1:6" ht="15.75">
      <c r="A34" s="798"/>
      <c r="B34" s="801"/>
      <c r="C34" s="405" t="s">
        <v>320</v>
      </c>
      <c r="D34" s="406">
        <v>3000</v>
      </c>
      <c r="E34" s="405"/>
    </row>
    <row r="35" spans="1:6" ht="15.75">
      <c r="A35" s="798"/>
      <c r="B35" s="402">
        <v>43351</v>
      </c>
      <c r="C35" s="405" t="s">
        <v>340</v>
      </c>
      <c r="D35" s="406">
        <v>97497</v>
      </c>
      <c r="E35" s="405"/>
      <c r="F35" s="463"/>
    </row>
    <row r="36" spans="1:6" ht="15.75">
      <c r="A36" s="798" t="s">
        <v>342</v>
      </c>
      <c r="B36" s="800">
        <v>43352</v>
      </c>
      <c r="C36" s="405" t="s">
        <v>340</v>
      </c>
      <c r="D36" s="406">
        <v>151300</v>
      </c>
      <c r="E36" s="405" t="s">
        <v>343</v>
      </c>
    </row>
    <row r="37" spans="1:6" ht="15.75">
      <c r="A37" s="798"/>
      <c r="B37" s="802"/>
      <c r="C37" s="405" t="s">
        <v>320</v>
      </c>
      <c r="D37" s="406">
        <v>5589</v>
      </c>
      <c r="E37" s="405"/>
    </row>
    <row r="38" spans="1:6" ht="15.75">
      <c r="A38" s="798"/>
      <c r="B38" s="801"/>
      <c r="C38" s="405" t="s">
        <v>497</v>
      </c>
      <c r="D38" s="406">
        <v>900</v>
      </c>
      <c r="E38" s="405"/>
    </row>
    <row r="39" spans="1:6" ht="15.75">
      <c r="A39" s="798"/>
      <c r="B39" s="800">
        <v>43353</v>
      </c>
      <c r="C39" s="405" t="s">
        <v>340</v>
      </c>
      <c r="D39" s="406">
        <v>151300</v>
      </c>
      <c r="E39" s="405"/>
    </row>
    <row r="40" spans="1:6" ht="15.75">
      <c r="A40" s="798"/>
      <c r="B40" s="801"/>
      <c r="C40" s="405" t="s">
        <v>497</v>
      </c>
      <c r="D40" s="406">
        <v>900</v>
      </c>
      <c r="E40" s="405"/>
    </row>
    <row r="41" spans="1:6" ht="15.75">
      <c r="A41" s="798"/>
      <c r="B41" s="402">
        <v>43354</v>
      </c>
      <c r="C41" s="405" t="s">
        <v>340</v>
      </c>
      <c r="D41" s="406">
        <v>151300</v>
      </c>
      <c r="E41" s="405"/>
    </row>
    <row r="42" spans="1:6" ht="15.75">
      <c r="A42" s="798"/>
      <c r="B42" s="402">
        <v>43355</v>
      </c>
      <c r="C42" s="405" t="s">
        <v>340</v>
      </c>
      <c r="D42" s="406">
        <v>151300</v>
      </c>
      <c r="E42" s="405"/>
    </row>
    <row r="43" spans="1:6" ht="15.75">
      <c r="A43" s="798"/>
      <c r="B43" s="402">
        <v>43356</v>
      </c>
      <c r="C43" s="405" t="s">
        <v>340</v>
      </c>
      <c r="D43" s="406">
        <v>151300</v>
      </c>
      <c r="E43" s="405"/>
    </row>
    <row r="44" spans="1:6" ht="15.75">
      <c r="A44" s="798"/>
      <c r="B44" s="402">
        <v>43357</v>
      </c>
      <c r="C44" s="405" t="s">
        <v>340</v>
      </c>
      <c r="D44" s="406">
        <v>151300</v>
      </c>
      <c r="E44" s="405"/>
    </row>
    <row r="45" spans="1:6" ht="15.75">
      <c r="A45" s="798"/>
      <c r="B45" s="800">
        <v>43358</v>
      </c>
      <c r="C45" s="405" t="s">
        <v>340</v>
      </c>
      <c r="D45" s="406">
        <v>210800</v>
      </c>
      <c r="E45" s="405"/>
    </row>
    <row r="46" spans="1:6" ht="15.75">
      <c r="A46" s="798"/>
      <c r="B46" s="802"/>
      <c r="C46" s="405" t="s">
        <v>499</v>
      </c>
      <c r="D46" s="406">
        <v>1192</v>
      </c>
      <c r="E46" s="405"/>
    </row>
    <row r="47" spans="1:6" ht="15.75">
      <c r="A47" s="798"/>
      <c r="B47" s="801"/>
      <c r="C47" s="405" t="s">
        <v>499</v>
      </c>
      <c r="D47" s="406">
        <v>4222</v>
      </c>
      <c r="E47" s="405"/>
    </row>
    <row r="48" spans="1:6" ht="15.75">
      <c r="A48" s="798"/>
      <c r="B48" s="402">
        <v>43359</v>
      </c>
      <c r="C48" s="405" t="s">
        <v>340</v>
      </c>
      <c r="D48" s="406">
        <v>210800</v>
      </c>
      <c r="E48" s="405"/>
    </row>
    <row r="49" spans="1:9" ht="15.75">
      <c r="A49" s="798"/>
      <c r="B49" s="402">
        <v>43360</v>
      </c>
      <c r="C49" s="405" t="s">
        <v>349</v>
      </c>
      <c r="D49" s="406">
        <v>151300</v>
      </c>
      <c r="E49" s="405"/>
    </row>
    <row r="50" spans="1:9" ht="15.75">
      <c r="A50" s="798"/>
      <c r="B50" s="402">
        <v>43361</v>
      </c>
      <c r="C50" s="405" t="s">
        <v>349</v>
      </c>
      <c r="D50" s="406">
        <v>151300</v>
      </c>
      <c r="E50" s="405"/>
      <c r="F50" s="463"/>
    </row>
    <row r="51" spans="1:9" ht="15.75">
      <c r="A51" s="797" t="s">
        <v>8</v>
      </c>
      <c r="B51" s="797"/>
      <c r="C51" s="797"/>
      <c r="D51" s="407">
        <f>SUM(D33:D50)</f>
        <v>1842797</v>
      </c>
      <c r="E51" s="405"/>
    </row>
    <row r="52" spans="1:9" ht="15.75">
      <c r="A52" s="411"/>
      <c r="B52" s="411"/>
      <c r="C52" s="411"/>
      <c r="D52" s="412"/>
      <c r="E52" s="413"/>
    </row>
    <row r="53" spans="1:9" ht="17.649999999999999">
      <c r="A53" s="312" t="s">
        <v>89</v>
      </c>
      <c r="B53" s="794" t="s">
        <v>346</v>
      </c>
      <c r="C53" s="795"/>
      <c r="D53" s="795"/>
      <c r="E53" s="796"/>
    </row>
    <row r="54" spans="1:9" ht="15.75">
      <c r="A54" s="373" t="s">
        <v>23</v>
      </c>
      <c r="B54" s="373" t="s">
        <v>3</v>
      </c>
      <c r="C54" s="373" t="s">
        <v>2</v>
      </c>
      <c r="D54" s="373" t="s">
        <v>218</v>
      </c>
      <c r="E54" s="373" t="s">
        <v>290</v>
      </c>
    </row>
    <row r="55" spans="1:9" ht="15.75">
      <c r="A55" s="373" t="s">
        <v>331</v>
      </c>
      <c r="B55" s="402">
        <v>43351</v>
      </c>
      <c r="C55" s="405" t="s">
        <v>340</v>
      </c>
      <c r="D55" s="406">
        <v>126404</v>
      </c>
      <c r="E55" s="405" t="s">
        <v>347</v>
      </c>
      <c r="F55" s="463"/>
      <c r="G55" s="463"/>
    </row>
    <row r="56" spans="1:9" ht="15.75">
      <c r="A56" s="797" t="s">
        <v>8</v>
      </c>
      <c r="B56" s="797"/>
      <c r="C56" s="797"/>
      <c r="D56" s="407">
        <f>SUM(D55)</f>
        <v>126404</v>
      </c>
      <c r="E56" s="405"/>
    </row>
    <row r="57" spans="1:9" ht="15.75">
      <c r="A57" s="411"/>
      <c r="B57" s="411"/>
      <c r="C57" s="411"/>
      <c r="D57" s="412"/>
      <c r="E57" s="413"/>
    </row>
    <row r="58" spans="1:9" ht="15.75">
      <c r="A58" s="411"/>
      <c r="B58" s="411"/>
      <c r="C58" s="411"/>
      <c r="D58" s="412"/>
      <c r="E58" s="415"/>
    </row>
    <row r="59" spans="1:9" ht="20.25">
      <c r="A59" s="793" t="s">
        <v>694</v>
      </c>
      <c r="B59" s="793"/>
      <c r="C59" s="793"/>
      <c r="D59" s="793"/>
      <c r="E59" s="793"/>
      <c r="F59" s="793"/>
      <c r="G59" s="793"/>
      <c r="H59" s="793"/>
      <c r="I59" s="793"/>
    </row>
    <row r="60" spans="1:9" ht="15" customHeight="1">
      <c r="A60" s="313" t="s">
        <v>3</v>
      </c>
      <c r="B60" s="416" t="s">
        <v>304</v>
      </c>
      <c r="C60" s="416" t="s">
        <v>305</v>
      </c>
      <c r="D60" s="423" t="s">
        <v>309</v>
      </c>
      <c r="E60" s="423" t="s">
        <v>579</v>
      </c>
      <c r="F60" s="416" t="s">
        <v>249</v>
      </c>
      <c r="G60" s="416" t="s">
        <v>8</v>
      </c>
      <c r="H60" s="464" t="s">
        <v>627</v>
      </c>
      <c r="I60" s="423" t="s">
        <v>628</v>
      </c>
    </row>
    <row r="61" spans="1:9" ht="15" customHeight="1">
      <c r="A61" s="313">
        <v>43350</v>
      </c>
      <c r="B61" s="560">
        <v>58320</v>
      </c>
      <c r="C61" s="417">
        <v>0</v>
      </c>
      <c r="D61" s="417">
        <v>3390</v>
      </c>
      <c r="E61" s="417">
        <v>3000</v>
      </c>
      <c r="F61" s="417">
        <v>12000</v>
      </c>
      <c r="G61" s="417">
        <f>SUM(B61:F61)</f>
        <v>76710</v>
      </c>
      <c r="H61" s="465"/>
      <c r="I61" s="425" t="s">
        <v>629</v>
      </c>
    </row>
    <row r="62" spans="1:9" ht="15" customHeight="1">
      <c r="A62" s="313">
        <v>43351</v>
      </c>
      <c r="B62" s="560">
        <v>58320</v>
      </c>
      <c r="C62" s="417">
        <v>61000</v>
      </c>
      <c r="D62" s="417">
        <v>0</v>
      </c>
      <c r="E62" s="417">
        <v>3000</v>
      </c>
      <c r="F62" s="417">
        <v>12000</v>
      </c>
      <c r="G62" s="417">
        <f>SUM(B62:F62)</f>
        <v>134320</v>
      </c>
      <c r="H62" s="465" t="s">
        <v>580</v>
      </c>
      <c r="I62" s="425"/>
    </row>
    <row r="63" spans="1:9" ht="15" customHeight="1">
      <c r="A63" s="313">
        <v>43352</v>
      </c>
      <c r="B63" s="560">
        <v>58320</v>
      </c>
      <c r="C63" s="417">
        <v>0</v>
      </c>
      <c r="D63" s="417">
        <v>0</v>
      </c>
      <c r="E63" s="417">
        <v>3000</v>
      </c>
      <c r="F63" s="417">
        <v>0</v>
      </c>
      <c r="G63" s="417">
        <f>SUM(B63:F63)</f>
        <v>61320</v>
      </c>
      <c r="H63" s="465"/>
      <c r="I63" s="425"/>
    </row>
    <row r="64" spans="1:9" ht="15" customHeight="1">
      <c r="A64" s="426" t="s">
        <v>581</v>
      </c>
      <c r="B64" s="420">
        <f>SUM(B61:B63)</f>
        <v>174960</v>
      </c>
      <c r="C64" s="420">
        <f t="shared" ref="C64:F64" si="0">SUM(C61:C63)</f>
        <v>61000</v>
      </c>
      <c r="D64" s="420">
        <f t="shared" ref="D64" si="1">SUM(D61:D63)</f>
        <v>3390</v>
      </c>
      <c r="E64" s="420">
        <f t="shared" si="0"/>
        <v>9000</v>
      </c>
      <c r="F64" s="420">
        <f t="shared" si="0"/>
        <v>24000</v>
      </c>
      <c r="G64" s="420">
        <f>SUM(G61:G63)</f>
        <v>272350</v>
      </c>
      <c r="H64" s="418"/>
      <c r="I64" s="425"/>
    </row>
    <row r="65" spans="1:10">
      <c r="I65" s="421"/>
    </row>
    <row r="66" spans="1:10" ht="20.25">
      <c r="A66" s="793" t="s">
        <v>582</v>
      </c>
      <c r="B66" s="793"/>
      <c r="C66" s="793"/>
      <c r="D66" s="793"/>
      <c r="E66" s="793"/>
      <c r="F66" s="793"/>
      <c r="G66" s="793"/>
      <c r="H66" s="793"/>
      <c r="I66" s="421"/>
    </row>
    <row r="67" spans="1:10" ht="17.25" customHeight="1">
      <c r="A67" s="313" t="s">
        <v>3</v>
      </c>
      <c r="B67" s="416" t="s">
        <v>304</v>
      </c>
      <c r="C67" s="416" t="s">
        <v>305</v>
      </c>
      <c r="D67" s="416" t="s">
        <v>592</v>
      </c>
      <c r="E67" s="416" t="s">
        <v>579</v>
      </c>
      <c r="F67" s="416" t="s">
        <v>249</v>
      </c>
      <c r="G67" s="416" t="s">
        <v>8</v>
      </c>
      <c r="H67" s="464" t="s">
        <v>627</v>
      </c>
      <c r="I67" s="423" t="s">
        <v>628</v>
      </c>
    </row>
    <row r="68" spans="1:10" ht="17.25" customHeight="1">
      <c r="A68" s="422">
        <v>43352</v>
      </c>
      <c r="B68" s="560">
        <v>66420</v>
      </c>
      <c r="C68" s="417">
        <v>46000</v>
      </c>
      <c r="D68" s="417">
        <v>6306</v>
      </c>
      <c r="E68" s="417">
        <v>3000</v>
      </c>
      <c r="F68" s="417">
        <v>12000</v>
      </c>
      <c r="G68" s="417">
        <f>SUM(B68:F68)</f>
        <v>133726</v>
      </c>
      <c r="H68" s="418" t="s">
        <v>583</v>
      </c>
      <c r="I68" s="425" t="s">
        <v>632</v>
      </c>
    </row>
    <row r="69" spans="1:10" ht="17.25" customHeight="1">
      <c r="A69" s="422">
        <v>43353</v>
      </c>
      <c r="B69" s="560">
        <v>58320</v>
      </c>
      <c r="C69" s="417">
        <v>61000</v>
      </c>
      <c r="D69" s="417">
        <v>561000</v>
      </c>
      <c r="E69" s="417">
        <v>3000</v>
      </c>
      <c r="F69" s="417">
        <v>12000</v>
      </c>
      <c r="G69" s="417">
        <f t="shared" ref="G69:G76" si="2">SUM(B69:F69)</f>
        <v>695320</v>
      </c>
      <c r="H69" s="418" t="s">
        <v>584</v>
      </c>
      <c r="I69" s="425" t="s">
        <v>633</v>
      </c>
    </row>
    <row r="70" spans="1:10" ht="17.25" customHeight="1">
      <c r="A70" s="422">
        <v>43354</v>
      </c>
      <c r="B70" s="560">
        <v>58320</v>
      </c>
      <c r="C70" s="417">
        <v>16000</v>
      </c>
      <c r="D70" s="417">
        <v>0</v>
      </c>
      <c r="E70" s="417">
        <v>3000</v>
      </c>
      <c r="F70" s="417">
        <v>12000</v>
      </c>
      <c r="G70" s="417">
        <f t="shared" si="2"/>
        <v>89320</v>
      </c>
      <c r="H70" s="418" t="s">
        <v>585</v>
      </c>
      <c r="I70" s="425"/>
    </row>
    <row r="71" spans="1:10" ht="17.25" customHeight="1">
      <c r="A71" s="422">
        <v>43355</v>
      </c>
      <c r="B71" s="560">
        <v>58320</v>
      </c>
      <c r="C71" s="417">
        <v>8000</v>
      </c>
      <c r="D71" s="417">
        <v>1600</v>
      </c>
      <c r="E71" s="417">
        <v>3000</v>
      </c>
      <c r="F71" s="417">
        <v>12000</v>
      </c>
      <c r="G71" s="417">
        <f t="shared" si="2"/>
        <v>82920</v>
      </c>
      <c r="H71" s="418" t="s">
        <v>586</v>
      </c>
      <c r="I71" s="425" t="s">
        <v>636</v>
      </c>
      <c r="J71" s="463"/>
    </row>
    <row r="72" spans="1:10" ht="17.25" customHeight="1">
      <c r="A72" s="422">
        <v>43356</v>
      </c>
      <c r="B72" s="560">
        <v>58320</v>
      </c>
      <c r="C72" s="417">
        <v>21000</v>
      </c>
      <c r="D72" s="417">
        <v>2350</v>
      </c>
      <c r="E72" s="417">
        <v>3000</v>
      </c>
      <c r="F72" s="417">
        <v>12000</v>
      </c>
      <c r="G72" s="417">
        <f t="shared" si="2"/>
        <v>96670</v>
      </c>
      <c r="H72" s="418" t="s">
        <v>588</v>
      </c>
      <c r="I72" s="425"/>
    </row>
    <row r="73" spans="1:10" ht="17.25" customHeight="1">
      <c r="A73" s="422">
        <v>43357</v>
      </c>
      <c r="B73" s="560">
        <v>58320</v>
      </c>
      <c r="C73" s="417">
        <v>21000</v>
      </c>
      <c r="D73" s="417">
        <v>0</v>
      </c>
      <c r="E73" s="417">
        <v>3000</v>
      </c>
      <c r="F73" s="417">
        <v>12000</v>
      </c>
      <c r="G73" s="417">
        <f t="shared" si="2"/>
        <v>94320</v>
      </c>
      <c r="H73" s="418" t="s">
        <v>588</v>
      </c>
      <c r="I73" s="425"/>
    </row>
    <row r="74" spans="1:10" ht="17.25" customHeight="1">
      <c r="A74" s="422">
        <v>43358</v>
      </c>
      <c r="B74" s="560">
        <v>58320</v>
      </c>
      <c r="C74" s="417">
        <v>31000</v>
      </c>
      <c r="D74" s="417">
        <v>0</v>
      </c>
      <c r="E74" s="417">
        <v>3000</v>
      </c>
      <c r="F74" s="417">
        <v>12000</v>
      </c>
      <c r="G74" s="417">
        <f t="shared" si="2"/>
        <v>104320</v>
      </c>
      <c r="H74" s="418" t="s">
        <v>587</v>
      </c>
      <c r="I74" s="425"/>
    </row>
    <row r="75" spans="1:10" ht="17.25" customHeight="1">
      <c r="A75" s="422">
        <v>43359</v>
      </c>
      <c r="B75" s="560">
        <v>58320</v>
      </c>
      <c r="C75" s="417">
        <v>46000</v>
      </c>
      <c r="D75" s="417">
        <v>1200</v>
      </c>
      <c r="E75" s="417">
        <v>3000</v>
      </c>
      <c r="F75" s="417">
        <v>12000</v>
      </c>
      <c r="G75" s="417">
        <f t="shared" si="2"/>
        <v>120520</v>
      </c>
      <c r="H75" s="418" t="s">
        <v>583</v>
      </c>
      <c r="I75" s="425" t="s">
        <v>634</v>
      </c>
    </row>
    <row r="76" spans="1:10" ht="17.25" customHeight="1">
      <c r="A76" s="422">
        <v>43360</v>
      </c>
      <c r="B76" s="560">
        <v>45900</v>
      </c>
      <c r="C76" s="417">
        <v>0</v>
      </c>
      <c r="D76" s="417">
        <v>300</v>
      </c>
      <c r="E76" s="417">
        <v>0</v>
      </c>
      <c r="F76" s="417">
        <v>0</v>
      </c>
      <c r="G76" s="417">
        <f t="shared" si="2"/>
        <v>46200</v>
      </c>
      <c r="H76" s="418"/>
      <c r="I76" s="425" t="s">
        <v>635</v>
      </c>
    </row>
    <row r="77" spans="1:10" ht="17.25" customHeight="1">
      <c r="A77" s="419" t="s">
        <v>8</v>
      </c>
      <c r="B77" s="427">
        <f>SUM(B68:B76)</f>
        <v>520560</v>
      </c>
      <c r="C77" s="427">
        <f t="shared" ref="C77:F77" si="3">SUM(C68:C76)</f>
        <v>250000</v>
      </c>
      <c r="D77" s="427">
        <f t="shared" si="3"/>
        <v>572756</v>
      </c>
      <c r="E77" s="427">
        <f t="shared" si="3"/>
        <v>24000</v>
      </c>
      <c r="F77" s="427">
        <f t="shared" si="3"/>
        <v>96000</v>
      </c>
      <c r="G77" s="420">
        <f>SUM(G68:G76)</f>
        <v>1463316</v>
      </c>
      <c r="H77" s="418"/>
      <c r="I77" s="425"/>
    </row>
    <row r="79" spans="1:10" ht="28.5" customHeight="1">
      <c r="A79" s="804" t="s">
        <v>307</v>
      </c>
      <c r="B79" s="805"/>
      <c r="C79" s="805"/>
      <c r="D79" s="805"/>
      <c r="E79" s="805"/>
      <c r="F79" s="806"/>
      <c r="G79" s="803">
        <f>SUM(D29+D51+D56+G64+G77)</f>
        <v>9460123</v>
      </c>
      <c r="H79" s="803"/>
      <c r="I79" s="803"/>
    </row>
  </sheetData>
  <mergeCells count="25">
    <mergeCell ref="B33:B34"/>
    <mergeCell ref="B36:B38"/>
    <mergeCell ref="B39:B40"/>
    <mergeCell ref="B45:B47"/>
    <mergeCell ref="A51:C51"/>
    <mergeCell ref="A33:A35"/>
    <mergeCell ref="A36:A50"/>
    <mergeCell ref="G79:I79"/>
    <mergeCell ref="A59:I59"/>
    <mergeCell ref="B53:E53"/>
    <mergeCell ref="A56:C56"/>
    <mergeCell ref="A66:H66"/>
    <mergeCell ref="A79:F79"/>
    <mergeCell ref="A2:H2"/>
    <mergeCell ref="A4:E4"/>
    <mergeCell ref="B5:E5"/>
    <mergeCell ref="A29:C29"/>
    <mergeCell ref="B31:E31"/>
    <mergeCell ref="A7:A12"/>
    <mergeCell ref="A13:A28"/>
    <mergeCell ref="B7:B8"/>
    <mergeCell ref="B9:B12"/>
    <mergeCell ref="B13:B14"/>
    <mergeCell ref="B15:B18"/>
    <mergeCell ref="B19:B21"/>
  </mergeCells>
  <phoneticPr fontId="2"/>
  <pageMargins left="0" right="0" top="0" bottom="0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33"/>
  <sheetViews>
    <sheetView workbookViewId="0">
      <selection activeCell="F9" sqref="F9"/>
    </sheetView>
  </sheetViews>
  <sheetFormatPr defaultColWidth="12.3984375" defaultRowHeight="13.5"/>
  <cols>
    <col min="1" max="1" width="17.59765625" style="347" customWidth="1"/>
    <col min="2" max="2" width="12.3984375" style="347"/>
    <col min="3" max="3" width="15.1328125" style="347" customWidth="1"/>
    <col min="4" max="4" width="15.59765625" style="347" customWidth="1"/>
    <col min="5" max="5" width="16.59765625" style="347" customWidth="1"/>
    <col min="6" max="6" width="11.46484375" style="347" customWidth="1"/>
    <col min="7" max="7" width="13" style="347" customWidth="1"/>
    <col min="8" max="8" width="22.1328125" style="347" customWidth="1"/>
    <col min="9" max="16384" width="12.3984375" style="347"/>
  </cols>
  <sheetData>
    <row r="2" spans="1:8" ht="20.25">
      <c r="A2" s="792" t="s">
        <v>378</v>
      </c>
      <c r="B2" s="792"/>
      <c r="C2" s="792"/>
      <c r="D2" s="792"/>
      <c r="E2" s="792"/>
      <c r="F2" s="792"/>
      <c r="G2" s="792"/>
      <c r="H2" s="792"/>
    </row>
    <row r="3" spans="1:8" ht="20.25">
      <c r="A3" s="403"/>
      <c r="B3" s="403"/>
      <c r="C3" s="403"/>
      <c r="D3" s="403"/>
      <c r="E3" s="403"/>
      <c r="F3" s="403"/>
      <c r="G3" s="403"/>
      <c r="H3" s="403"/>
    </row>
    <row r="4" spans="1:8" ht="20.25">
      <c r="A4" s="793" t="s">
        <v>301</v>
      </c>
      <c r="B4" s="793"/>
      <c r="C4" s="793"/>
      <c r="D4" s="793"/>
      <c r="E4" s="793"/>
    </row>
    <row r="5" spans="1:8" ht="19.5" customHeight="1">
      <c r="A5" s="414" t="s">
        <v>89</v>
      </c>
      <c r="B5" s="812" t="s">
        <v>344</v>
      </c>
      <c r="C5" s="812"/>
      <c r="D5" s="812"/>
      <c r="E5" s="812"/>
    </row>
    <row r="6" spans="1:8" ht="19.5" customHeight="1">
      <c r="A6" s="401" t="s">
        <v>23</v>
      </c>
      <c r="B6" s="401" t="s">
        <v>3</v>
      </c>
      <c r="C6" s="401" t="s">
        <v>2</v>
      </c>
      <c r="D6" s="401" t="s">
        <v>218</v>
      </c>
      <c r="E6" s="401" t="s">
        <v>290</v>
      </c>
    </row>
    <row r="7" spans="1:8" ht="19.5" customHeight="1">
      <c r="A7" s="798" t="s">
        <v>331</v>
      </c>
      <c r="B7" s="800">
        <v>43350</v>
      </c>
      <c r="C7" s="405" t="s">
        <v>351</v>
      </c>
      <c r="D7" s="406">
        <v>307587</v>
      </c>
      <c r="E7" s="405" t="s">
        <v>345</v>
      </c>
    </row>
    <row r="8" spans="1:8" ht="19.5" customHeight="1">
      <c r="A8" s="798"/>
      <c r="B8" s="801"/>
      <c r="C8" s="405" t="s">
        <v>320</v>
      </c>
      <c r="D8" s="406">
        <v>5000</v>
      </c>
      <c r="E8" s="405"/>
    </row>
    <row r="9" spans="1:8" ht="19.5" customHeight="1">
      <c r="A9" s="798"/>
      <c r="B9" s="800">
        <v>43351</v>
      </c>
      <c r="C9" s="405" t="s">
        <v>351</v>
      </c>
      <c r="D9" s="406">
        <v>307587</v>
      </c>
      <c r="E9" s="405"/>
    </row>
    <row r="10" spans="1:8" ht="19.5" customHeight="1">
      <c r="A10" s="798"/>
      <c r="B10" s="802"/>
      <c r="C10" s="405" t="s">
        <v>315</v>
      </c>
      <c r="D10" s="406">
        <v>8073</v>
      </c>
      <c r="E10" s="405"/>
    </row>
    <row r="11" spans="1:8" ht="19.5" customHeight="1">
      <c r="A11" s="798"/>
      <c r="B11" s="802"/>
      <c r="C11" s="405" t="s">
        <v>334</v>
      </c>
      <c r="D11" s="406">
        <v>21114</v>
      </c>
      <c r="E11" s="405" t="s">
        <v>336</v>
      </c>
    </row>
    <row r="12" spans="1:8" ht="19.5" customHeight="1">
      <c r="A12" s="798"/>
      <c r="B12" s="801"/>
      <c r="C12" s="405" t="s">
        <v>337</v>
      </c>
      <c r="D12" s="406">
        <v>558900</v>
      </c>
      <c r="E12" s="405" t="s">
        <v>338</v>
      </c>
      <c r="F12" s="463"/>
    </row>
    <row r="13" spans="1:8" ht="19.5" customHeight="1">
      <c r="A13" s="798" t="s">
        <v>342</v>
      </c>
      <c r="B13" s="800">
        <v>43352</v>
      </c>
      <c r="C13" s="405" t="s">
        <v>351</v>
      </c>
      <c r="D13" s="406">
        <v>235980</v>
      </c>
      <c r="E13" s="405" t="s">
        <v>348</v>
      </c>
    </row>
    <row r="14" spans="1:8" ht="19.5" customHeight="1">
      <c r="A14" s="798"/>
      <c r="B14" s="801"/>
      <c r="C14" s="405" t="s">
        <v>320</v>
      </c>
      <c r="D14" s="406">
        <v>5589</v>
      </c>
      <c r="E14" s="405"/>
    </row>
    <row r="15" spans="1:8" ht="19.5" customHeight="1">
      <c r="A15" s="798"/>
      <c r="B15" s="402">
        <v>43353</v>
      </c>
      <c r="C15" s="405" t="s">
        <v>351</v>
      </c>
      <c r="D15" s="406">
        <v>235980</v>
      </c>
      <c r="E15" s="405"/>
    </row>
    <row r="16" spans="1:8" ht="19.5" customHeight="1">
      <c r="A16" s="798"/>
      <c r="B16" s="402">
        <v>43354</v>
      </c>
      <c r="C16" s="405" t="s">
        <v>351</v>
      </c>
      <c r="D16" s="406">
        <v>235980</v>
      </c>
      <c r="E16" s="405"/>
      <c r="F16" s="463"/>
    </row>
    <row r="17" spans="1:8" ht="19.5" customHeight="1">
      <c r="A17" s="797" t="s">
        <v>8</v>
      </c>
      <c r="B17" s="797"/>
      <c r="C17" s="797"/>
      <c r="D17" s="407">
        <f>SUM(D7:D16)</f>
        <v>1921790</v>
      </c>
      <c r="E17" s="405"/>
    </row>
    <row r="18" spans="1:8" ht="19.5" customHeight="1">
      <c r="A18" s="411"/>
      <c r="B18" s="411"/>
      <c r="C18" s="411"/>
      <c r="D18" s="412"/>
      <c r="E18" s="415"/>
    </row>
    <row r="19" spans="1:8" ht="19.5" customHeight="1"/>
    <row r="20" spans="1:8" ht="19.5" customHeight="1">
      <c r="A20" s="793" t="s">
        <v>693</v>
      </c>
      <c r="B20" s="793"/>
      <c r="C20" s="793"/>
      <c r="D20" s="793"/>
      <c r="E20" s="793"/>
      <c r="F20" s="793"/>
      <c r="G20" s="793"/>
      <c r="H20" s="793"/>
    </row>
    <row r="21" spans="1:8" ht="19.5" customHeight="1">
      <c r="A21" s="402" t="s">
        <v>3</v>
      </c>
      <c r="B21" s="458" t="s">
        <v>304</v>
      </c>
      <c r="C21" s="458" t="s">
        <v>305</v>
      </c>
      <c r="D21" s="458" t="s">
        <v>579</v>
      </c>
      <c r="E21" s="458" t="s">
        <v>309</v>
      </c>
      <c r="F21" s="458" t="s">
        <v>249</v>
      </c>
      <c r="G21" s="458" t="s">
        <v>8</v>
      </c>
      <c r="H21" s="458" t="s">
        <v>290</v>
      </c>
    </row>
    <row r="22" spans="1:8" ht="27" customHeight="1">
      <c r="A22" s="422">
        <v>43350</v>
      </c>
      <c r="B22" s="417">
        <v>64800</v>
      </c>
      <c r="C22" s="417">
        <v>0</v>
      </c>
      <c r="D22" s="417">
        <v>3000</v>
      </c>
      <c r="E22" s="417">
        <v>0</v>
      </c>
      <c r="F22" s="417">
        <v>12000</v>
      </c>
      <c r="G22" s="417">
        <f>SUM(B22:F22)</f>
        <v>79800</v>
      </c>
      <c r="H22" s="418"/>
    </row>
    <row r="23" spans="1:8" ht="27" customHeight="1">
      <c r="A23" s="422">
        <v>43351</v>
      </c>
      <c r="B23" s="417">
        <v>64800</v>
      </c>
      <c r="C23" s="417">
        <v>61000</v>
      </c>
      <c r="D23" s="417">
        <v>3000</v>
      </c>
      <c r="E23" s="417">
        <v>0</v>
      </c>
      <c r="F23" s="417">
        <v>12000</v>
      </c>
      <c r="G23" s="417">
        <f>SUM(B23:F23)</f>
        <v>140800</v>
      </c>
      <c r="H23" s="418" t="s">
        <v>580</v>
      </c>
    </row>
    <row r="24" spans="1:8" ht="27" customHeight="1">
      <c r="A24" s="422">
        <v>43352</v>
      </c>
      <c r="B24" s="417">
        <v>64800</v>
      </c>
      <c r="C24" s="417">
        <v>0</v>
      </c>
      <c r="D24" s="417">
        <v>3000</v>
      </c>
      <c r="E24" s="417">
        <v>1800</v>
      </c>
      <c r="F24" s="417">
        <v>0</v>
      </c>
      <c r="G24" s="417">
        <f>SUM(B24:F24)</f>
        <v>69600</v>
      </c>
      <c r="H24" s="425" t="s">
        <v>630</v>
      </c>
    </row>
    <row r="25" spans="1:8" ht="27" customHeight="1">
      <c r="A25" s="419" t="s">
        <v>8</v>
      </c>
      <c r="B25" s="420">
        <f>SUM(B22:B24)</f>
        <v>194400</v>
      </c>
      <c r="C25" s="420">
        <f t="shared" ref="C25:F25" si="0">SUM(C22:C24)</f>
        <v>61000</v>
      </c>
      <c r="D25" s="420">
        <f t="shared" si="0"/>
        <v>9000</v>
      </c>
      <c r="E25" s="420">
        <f t="shared" si="0"/>
        <v>1800</v>
      </c>
      <c r="F25" s="420">
        <f t="shared" si="0"/>
        <v>24000</v>
      </c>
      <c r="G25" s="420">
        <f>SUM(G22:G24)</f>
        <v>290200</v>
      </c>
      <c r="H25" s="418"/>
    </row>
    <row r="26" spans="1:8" ht="19.5" customHeight="1">
      <c r="A26" s="793" t="s">
        <v>626</v>
      </c>
      <c r="B26" s="793"/>
      <c r="C26" s="793"/>
      <c r="D26" s="793"/>
      <c r="E26" s="793"/>
      <c r="F26" s="793"/>
      <c r="G26" s="793"/>
      <c r="H26" s="793"/>
    </row>
    <row r="27" spans="1:8" ht="19.5" customHeight="1">
      <c r="A27" s="402" t="s">
        <v>3</v>
      </c>
      <c r="B27" s="458" t="s">
        <v>304</v>
      </c>
      <c r="C27" s="458" t="s">
        <v>305</v>
      </c>
      <c r="D27" s="458" t="s">
        <v>579</v>
      </c>
      <c r="E27" s="458" t="s">
        <v>309</v>
      </c>
      <c r="F27" s="458" t="s">
        <v>249</v>
      </c>
      <c r="G27" s="458" t="s">
        <v>8</v>
      </c>
      <c r="H27" s="458" t="s">
        <v>290</v>
      </c>
    </row>
    <row r="28" spans="1:8" ht="24.75" customHeight="1">
      <c r="A28" s="402">
        <v>43353</v>
      </c>
      <c r="B28" s="459">
        <v>130000</v>
      </c>
      <c r="C28" s="459">
        <v>0</v>
      </c>
      <c r="D28" s="459">
        <v>0</v>
      </c>
      <c r="E28" s="459">
        <v>0</v>
      </c>
      <c r="F28" s="459">
        <v>0</v>
      </c>
      <c r="G28" s="459">
        <f>SUM(B28:F28)</f>
        <v>130000</v>
      </c>
      <c r="H28" s="460" t="s">
        <v>622</v>
      </c>
    </row>
    <row r="29" spans="1:8" ht="24.75" customHeight="1">
      <c r="A29" s="402">
        <v>43353</v>
      </c>
      <c r="B29" s="459">
        <v>160000</v>
      </c>
      <c r="C29" s="459">
        <v>0</v>
      </c>
      <c r="D29" s="459">
        <v>0</v>
      </c>
      <c r="E29" s="459">
        <v>0</v>
      </c>
      <c r="F29" s="459">
        <v>0</v>
      </c>
      <c r="G29" s="459">
        <f>SUM(B29:F29)</f>
        <v>160000</v>
      </c>
      <c r="H29" s="460" t="s">
        <v>623</v>
      </c>
    </row>
    <row r="30" spans="1:8" ht="24.75" customHeight="1">
      <c r="A30" s="402">
        <v>43354</v>
      </c>
      <c r="B30" s="459">
        <v>41000</v>
      </c>
      <c r="C30" s="459">
        <v>0</v>
      </c>
      <c r="D30" s="459">
        <v>0</v>
      </c>
      <c r="E30" s="459">
        <v>0</v>
      </c>
      <c r="F30" s="459">
        <v>0</v>
      </c>
      <c r="G30" s="459">
        <f t="shared" ref="G30:G31" si="1">SUM(B30:F30)</f>
        <v>41000</v>
      </c>
      <c r="H30" s="460" t="s">
        <v>624</v>
      </c>
    </row>
    <row r="31" spans="1:8" ht="24.75" customHeight="1">
      <c r="A31" s="402">
        <v>43354</v>
      </c>
      <c r="B31" s="459">
        <v>41000</v>
      </c>
      <c r="C31" s="459">
        <v>0</v>
      </c>
      <c r="D31" s="459">
        <v>0</v>
      </c>
      <c r="E31" s="459">
        <v>0</v>
      </c>
      <c r="F31" s="459">
        <v>0</v>
      </c>
      <c r="G31" s="459">
        <f t="shared" si="1"/>
        <v>41000</v>
      </c>
      <c r="H31" s="460" t="s">
        <v>625</v>
      </c>
    </row>
    <row r="32" spans="1:8" ht="24.75" customHeight="1">
      <c r="A32" s="461" t="s">
        <v>581</v>
      </c>
      <c r="B32" s="462">
        <f>SUM(B28:B31)</f>
        <v>372000</v>
      </c>
      <c r="C32" s="462">
        <f>SUM(C28:C29)</f>
        <v>0</v>
      </c>
      <c r="D32" s="462">
        <f>SUM(D28:D29)</f>
        <v>0</v>
      </c>
      <c r="E32" s="462">
        <f>SUM(E28:E29)</f>
        <v>0</v>
      </c>
      <c r="F32" s="462">
        <f>SUM(F28:F29)</f>
        <v>0</v>
      </c>
      <c r="G32" s="462">
        <f>SUM(G28:G31)</f>
        <v>372000</v>
      </c>
      <c r="H32" s="460"/>
    </row>
    <row r="33" spans="1:8" ht="20.25">
      <c r="A33" s="807" t="s">
        <v>307</v>
      </c>
      <c r="B33" s="808"/>
      <c r="C33" s="808"/>
      <c r="D33" s="808"/>
      <c r="E33" s="808"/>
      <c r="F33" s="809"/>
      <c r="G33" s="810">
        <f>SUM(D17+G25+G32)</f>
        <v>2583990</v>
      </c>
      <c r="H33" s="811"/>
    </row>
  </sheetData>
  <mergeCells count="13">
    <mergeCell ref="A2:H2"/>
    <mergeCell ref="A4:E4"/>
    <mergeCell ref="A26:H26"/>
    <mergeCell ref="A33:F33"/>
    <mergeCell ref="G33:H33"/>
    <mergeCell ref="A20:H20"/>
    <mergeCell ref="B5:E5"/>
    <mergeCell ref="A7:A12"/>
    <mergeCell ref="A13:A16"/>
    <mergeCell ref="A17:C17"/>
    <mergeCell ref="B7:B8"/>
    <mergeCell ref="B9:B12"/>
    <mergeCell ref="B13:B14"/>
  </mergeCells>
  <phoneticPr fontId="2"/>
  <pageMargins left="0" right="0" top="0" bottom="0" header="0" footer="0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9"/>
  <sheetViews>
    <sheetView workbookViewId="0">
      <selection activeCell="D20" sqref="D20"/>
    </sheetView>
  </sheetViews>
  <sheetFormatPr defaultColWidth="12.3984375" defaultRowHeight="13.5"/>
  <cols>
    <col min="1" max="1" width="20.1328125" style="347" customWidth="1"/>
    <col min="2" max="2" width="12.3984375" style="347"/>
    <col min="3" max="3" width="15.1328125" style="347" customWidth="1"/>
    <col min="4" max="4" width="15.59765625" style="347" customWidth="1"/>
    <col min="5" max="5" width="14.3984375" style="347" customWidth="1"/>
    <col min="6" max="6" width="11.46484375" style="347" customWidth="1"/>
    <col min="7" max="7" width="13" style="347" customWidth="1"/>
    <col min="8" max="8" width="21" style="347" customWidth="1"/>
    <col min="9" max="9" width="20.46484375" style="347" customWidth="1"/>
    <col min="10" max="16384" width="12.3984375" style="347"/>
  </cols>
  <sheetData>
    <row r="2" spans="1:8" ht="20.25">
      <c r="A2" s="792" t="s">
        <v>353</v>
      </c>
      <c r="B2" s="792"/>
      <c r="C2" s="792"/>
      <c r="D2" s="792"/>
      <c r="E2" s="792"/>
      <c r="F2" s="792"/>
      <c r="G2" s="792"/>
      <c r="H2" s="792"/>
    </row>
    <row r="3" spans="1:8" ht="20.25">
      <c r="A3" s="311"/>
      <c r="B3" s="311"/>
      <c r="C3" s="311"/>
      <c r="D3" s="311"/>
      <c r="E3" s="311"/>
      <c r="F3" s="311"/>
      <c r="G3" s="311"/>
      <c r="H3" s="311"/>
    </row>
    <row r="4" spans="1:8" ht="20.25">
      <c r="A4" s="817" t="s">
        <v>301</v>
      </c>
      <c r="B4" s="817"/>
      <c r="C4" s="817"/>
      <c r="D4" s="817"/>
      <c r="E4" s="817"/>
    </row>
    <row r="5" spans="1:8" ht="15.75">
      <c r="A5" s="411"/>
      <c r="B5" s="411"/>
      <c r="C5" s="411"/>
      <c r="D5" s="412"/>
      <c r="E5" s="413"/>
    </row>
    <row r="6" spans="1:8" ht="21" customHeight="1">
      <c r="A6" s="312" t="s">
        <v>89</v>
      </c>
      <c r="B6" s="812" t="s">
        <v>354</v>
      </c>
      <c r="C6" s="812"/>
      <c r="D6" s="812"/>
      <c r="E6" s="812"/>
    </row>
    <row r="7" spans="1:8" ht="21" customHeight="1">
      <c r="A7" s="373" t="s">
        <v>23</v>
      </c>
      <c r="B7" s="373" t="s">
        <v>3</v>
      </c>
      <c r="C7" s="373" t="s">
        <v>2</v>
      </c>
      <c r="D7" s="373" t="s">
        <v>218</v>
      </c>
      <c r="E7" s="373" t="s">
        <v>290</v>
      </c>
    </row>
    <row r="8" spans="1:8" ht="21" customHeight="1">
      <c r="A8" s="798" t="s">
        <v>331</v>
      </c>
      <c r="B8" s="800">
        <v>43350</v>
      </c>
      <c r="C8" s="405" t="s">
        <v>352</v>
      </c>
      <c r="D8" s="406">
        <v>307587</v>
      </c>
      <c r="E8" s="405" t="s">
        <v>345</v>
      </c>
    </row>
    <row r="9" spans="1:8" ht="21" customHeight="1">
      <c r="A9" s="798"/>
      <c r="B9" s="801"/>
      <c r="C9" s="405" t="s">
        <v>320</v>
      </c>
      <c r="D9" s="406">
        <v>5000</v>
      </c>
      <c r="E9" s="405"/>
    </row>
    <row r="10" spans="1:8" ht="21" customHeight="1">
      <c r="A10" s="798"/>
      <c r="B10" s="402">
        <v>43351</v>
      </c>
      <c r="C10" s="405" t="s">
        <v>351</v>
      </c>
      <c r="D10" s="406">
        <v>307587</v>
      </c>
      <c r="E10" s="405"/>
    </row>
    <row r="11" spans="1:8" ht="21" customHeight="1">
      <c r="A11" s="798" t="s">
        <v>342</v>
      </c>
      <c r="B11" s="800">
        <v>43352</v>
      </c>
      <c r="C11" s="405" t="s">
        <v>351</v>
      </c>
      <c r="D11" s="406">
        <v>235980</v>
      </c>
      <c r="E11" s="405" t="s">
        <v>348</v>
      </c>
    </row>
    <row r="12" spans="1:8" ht="21" customHeight="1">
      <c r="A12" s="798"/>
      <c r="B12" s="801"/>
      <c r="C12" s="405" t="s">
        <v>320</v>
      </c>
      <c r="D12" s="406">
        <v>5589</v>
      </c>
      <c r="E12" s="405"/>
    </row>
    <row r="13" spans="1:8" ht="21" customHeight="1">
      <c r="A13" s="798"/>
      <c r="B13" s="402">
        <v>43353</v>
      </c>
      <c r="C13" s="405" t="s">
        <v>351</v>
      </c>
      <c r="D13" s="406">
        <v>235980</v>
      </c>
      <c r="E13" s="405"/>
    </row>
    <row r="14" spans="1:8" ht="21" customHeight="1">
      <c r="A14" s="798"/>
      <c r="B14" s="800">
        <v>43354</v>
      </c>
      <c r="C14" s="405" t="s">
        <v>351</v>
      </c>
      <c r="D14" s="406">
        <v>235980</v>
      </c>
      <c r="E14" s="405"/>
    </row>
    <row r="15" spans="1:8" ht="21" customHeight="1">
      <c r="A15" s="798"/>
      <c r="B15" s="801"/>
      <c r="C15" s="405" t="s">
        <v>500</v>
      </c>
      <c r="D15" s="406">
        <v>6458</v>
      </c>
      <c r="E15" s="405"/>
      <c r="F15" s="463"/>
    </row>
    <row r="16" spans="1:8" ht="21" customHeight="1">
      <c r="A16" s="818" t="s">
        <v>355</v>
      </c>
      <c r="B16" s="800">
        <v>43355</v>
      </c>
      <c r="C16" s="405" t="s">
        <v>320</v>
      </c>
      <c r="D16" s="406">
        <v>3564</v>
      </c>
      <c r="E16" s="405" t="s">
        <v>358</v>
      </c>
    </row>
    <row r="17" spans="1:9" ht="21" customHeight="1">
      <c r="A17" s="799"/>
      <c r="B17" s="801"/>
      <c r="C17" s="405" t="s">
        <v>356</v>
      </c>
      <c r="D17" s="406">
        <v>5749</v>
      </c>
      <c r="E17" s="405"/>
    </row>
    <row r="18" spans="1:9" ht="21" customHeight="1">
      <c r="A18" s="799"/>
      <c r="B18" s="800">
        <v>43356</v>
      </c>
      <c r="C18" s="405" t="s">
        <v>357</v>
      </c>
      <c r="D18" s="406">
        <v>21820</v>
      </c>
      <c r="E18" s="405" t="s">
        <v>359</v>
      </c>
    </row>
    <row r="19" spans="1:9" ht="21" customHeight="1">
      <c r="A19" s="799"/>
      <c r="B19" s="801"/>
      <c r="C19" s="405" t="s">
        <v>320</v>
      </c>
      <c r="D19" s="406">
        <v>3564</v>
      </c>
      <c r="E19" s="405"/>
    </row>
    <row r="20" spans="1:9" ht="21" customHeight="1">
      <c r="A20" s="799"/>
      <c r="B20" s="402">
        <v>43357</v>
      </c>
      <c r="C20" s="405" t="s">
        <v>357</v>
      </c>
      <c r="D20" s="406">
        <v>42016</v>
      </c>
      <c r="E20" s="405"/>
    </row>
    <row r="21" spans="1:9" ht="21" customHeight="1">
      <c r="A21" s="799"/>
      <c r="B21" s="402">
        <v>43358</v>
      </c>
      <c r="C21" s="405" t="s">
        <v>357</v>
      </c>
      <c r="D21" s="406">
        <v>42016</v>
      </c>
      <c r="E21" s="405"/>
    </row>
    <row r="22" spans="1:9" ht="21" customHeight="1">
      <c r="A22" s="819"/>
      <c r="B22" s="402">
        <v>43359</v>
      </c>
      <c r="C22" s="405" t="s">
        <v>357</v>
      </c>
      <c r="D22" s="406">
        <v>44392</v>
      </c>
      <c r="E22" s="405"/>
      <c r="F22" s="463"/>
    </row>
    <row r="23" spans="1:9" ht="21" customHeight="1">
      <c r="A23" s="797" t="s">
        <v>8</v>
      </c>
      <c r="B23" s="797"/>
      <c r="C23" s="797"/>
      <c r="D23" s="407">
        <f>SUM(D8:D22)</f>
        <v>1503282</v>
      </c>
      <c r="E23" s="405"/>
    </row>
    <row r="24" spans="1:9" ht="21" customHeight="1">
      <c r="A24" s="411"/>
      <c r="B24" s="411"/>
      <c r="C24" s="411"/>
      <c r="D24" s="412"/>
      <c r="E24" s="415"/>
    </row>
    <row r="25" spans="1:9" ht="21" customHeight="1">
      <c r="A25" s="793" t="s">
        <v>602</v>
      </c>
      <c r="B25" s="793"/>
      <c r="C25" s="793"/>
      <c r="D25" s="793"/>
      <c r="E25" s="793"/>
      <c r="F25" s="793"/>
      <c r="G25" s="793"/>
      <c r="H25" s="793"/>
    </row>
    <row r="26" spans="1:9" ht="21" customHeight="1">
      <c r="A26" s="313" t="s">
        <v>3</v>
      </c>
      <c r="B26" s="416" t="s">
        <v>304</v>
      </c>
      <c r="C26" s="416" t="s">
        <v>305</v>
      </c>
      <c r="D26" s="416" t="s">
        <v>592</v>
      </c>
      <c r="E26" s="416" t="s">
        <v>601</v>
      </c>
      <c r="F26" s="416" t="s">
        <v>249</v>
      </c>
      <c r="G26" s="416" t="s">
        <v>8</v>
      </c>
      <c r="H26" s="416" t="s">
        <v>637</v>
      </c>
      <c r="I26" s="423" t="s">
        <v>638</v>
      </c>
    </row>
    <row r="27" spans="1:9" ht="21" customHeight="1">
      <c r="A27" s="313">
        <v>43352</v>
      </c>
      <c r="B27" s="417">
        <v>73800</v>
      </c>
      <c r="C27" s="417">
        <v>66000</v>
      </c>
      <c r="D27" s="417">
        <v>2878</v>
      </c>
      <c r="E27" s="417">
        <v>3000</v>
      </c>
      <c r="F27" s="417">
        <v>12000</v>
      </c>
      <c r="G27" s="417">
        <f>SUM(B27:F27)</f>
        <v>157678</v>
      </c>
      <c r="H27" s="418" t="s">
        <v>594</v>
      </c>
      <c r="I27" s="418" t="s">
        <v>639</v>
      </c>
    </row>
    <row r="28" spans="1:9" ht="21" customHeight="1">
      <c r="A28" s="313">
        <v>43353</v>
      </c>
      <c r="B28" s="417">
        <v>64800</v>
      </c>
      <c r="C28" s="417">
        <v>61000</v>
      </c>
      <c r="D28" s="417">
        <v>0</v>
      </c>
      <c r="E28" s="417">
        <v>3000</v>
      </c>
      <c r="F28" s="417">
        <v>12000</v>
      </c>
      <c r="G28" s="417">
        <f t="shared" ref="G28:G35" si="0">SUM(B28:F28)</f>
        <v>140800</v>
      </c>
      <c r="H28" s="418" t="s">
        <v>580</v>
      </c>
      <c r="I28" s="418"/>
    </row>
    <row r="29" spans="1:9" ht="21" customHeight="1">
      <c r="A29" s="313">
        <v>43354</v>
      </c>
      <c r="B29" s="417">
        <v>64800</v>
      </c>
      <c r="C29" s="417">
        <v>33000</v>
      </c>
      <c r="D29" s="417">
        <v>0</v>
      </c>
      <c r="E29" s="417">
        <v>3000</v>
      </c>
      <c r="F29" s="417">
        <v>12000</v>
      </c>
      <c r="G29" s="417">
        <f t="shared" si="0"/>
        <v>112800</v>
      </c>
      <c r="H29" s="418" t="s">
        <v>595</v>
      </c>
      <c r="I29" s="418"/>
    </row>
    <row r="30" spans="1:9" ht="21" customHeight="1">
      <c r="A30" s="313">
        <v>43355</v>
      </c>
      <c r="B30" s="417">
        <v>64800</v>
      </c>
      <c r="C30" s="417">
        <v>8000</v>
      </c>
      <c r="D30" s="417">
        <v>0</v>
      </c>
      <c r="E30" s="417">
        <v>3000</v>
      </c>
      <c r="F30" s="417">
        <v>12000</v>
      </c>
      <c r="G30" s="417">
        <f t="shared" si="0"/>
        <v>87800</v>
      </c>
      <c r="H30" s="418" t="s">
        <v>597</v>
      </c>
      <c r="I30" s="418"/>
    </row>
    <row r="31" spans="1:9" ht="21" customHeight="1">
      <c r="A31" s="313">
        <v>43356</v>
      </c>
      <c r="B31" s="417">
        <v>64800</v>
      </c>
      <c r="C31" s="417">
        <v>12000</v>
      </c>
      <c r="D31" s="417">
        <v>0</v>
      </c>
      <c r="E31" s="417">
        <v>3000</v>
      </c>
      <c r="F31" s="417">
        <v>12000</v>
      </c>
      <c r="G31" s="417">
        <f t="shared" si="0"/>
        <v>91800</v>
      </c>
      <c r="H31" s="418" t="s">
        <v>596</v>
      </c>
      <c r="I31" s="418"/>
    </row>
    <row r="32" spans="1:9" ht="21" customHeight="1">
      <c r="A32" s="313">
        <v>43357</v>
      </c>
      <c r="B32" s="417">
        <v>64800</v>
      </c>
      <c r="C32" s="417">
        <v>16000</v>
      </c>
      <c r="D32" s="417">
        <v>324</v>
      </c>
      <c r="E32" s="417">
        <v>3000</v>
      </c>
      <c r="F32" s="417">
        <v>12000</v>
      </c>
      <c r="G32" s="417">
        <f t="shared" si="0"/>
        <v>96124</v>
      </c>
      <c r="H32" s="418" t="s">
        <v>598</v>
      </c>
      <c r="I32" s="418" t="s">
        <v>640</v>
      </c>
    </row>
    <row r="33" spans="1:9" ht="21" customHeight="1">
      <c r="A33" s="313">
        <v>43358</v>
      </c>
      <c r="B33" s="417">
        <v>64800</v>
      </c>
      <c r="C33" s="417">
        <v>21000</v>
      </c>
      <c r="D33" s="417">
        <v>0</v>
      </c>
      <c r="E33" s="417">
        <v>3000</v>
      </c>
      <c r="F33" s="417">
        <v>12000</v>
      </c>
      <c r="G33" s="417">
        <f t="shared" si="0"/>
        <v>100800</v>
      </c>
      <c r="H33" s="418" t="s">
        <v>599</v>
      </c>
      <c r="I33" s="418"/>
    </row>
    <row r="34" spans="1:9" ht="21" customHeight="1">
      <c r="A34" s="313">
        <v>43359</v>
      </c>
      <c r="B34" s="417">
        <v>64800</v>
      </c>
      <c r="C34" s="417">
        <v>36000</v>
      </c>
      <c r="D34" s="417">
        <v>0</v>
      </c>
      <c r="E34" s="417">
        <v>3000</v>
      </c>
      <c r="F34" s="417">
        <v>12000</v>
      </c>
      <c r="G34" s="417">
        <f t="shared" si="0"/>
        <v>115800</v>
      </c>
      <c r="H34" s="418" t="s">
        <v>600</v>
      </c>
      <c r="I34" s="418"/>
    </row>
    <row r="35" spans="1:9" ht="21" customHeight="1">
      <c r="A35" s="313">
        <v>43360</v>
      </c>
      <c r="B35" s="417">
        <v>51000</v>
      </c>
      <c r="C35" s="417">
        <v>0</v>
      </c>
      <c r="D35" s="417">
        <v>900</v>
      </c>
      <c r="E35" s="417">
        <v>0</v>
      </c>
      <c r="F35" s="417">
        <v>0</v>
      </c>
      <c r="G35" s="417">
        <f t="shared" si="0"/>
        <v>51900</v>
      </c>
      <c r="H35" s="418"/>
      <c r="I35" s="418" t="s">
        <v>641</v>
      </c>
    </row>
    <row r="36" spans="1:9" ht="21" customHeight="1">
      <c r="A36" s="419" t="s">
        <v>8</v>
      </c>
      <c r="B36" s="420">
        <f>SUM(B27:B35)</f>
        <v>578400</v>
      </c>
      <c r="C36" s="420">
        <f t="shared" ref="C36:F36" si="1">SUM(C27:C35)</f>
        <v>253000</v>
      </c>
      <c r="D36" s="420">
        <f t="shared" si="1"/>
        <v>4102</v>
      </c>
      <c r="E36" s="420">
        <f t="shared" si="1"/>
        <v>24000</v>
      </c>
      <c r="F36" s="420">
        <f t="shared" si="1"/>
        <v>96000</v>
      </c>
      <c r="G36" s="424">
        <f>SUM(G27:G35)</f>
        <v>955502</v>
      </c>
      <c r="H36" s="310"/>
      <c r="I36" s="418"/>
    </row>
    <row r="37" spans="1:9" ht="26.25" customHeight="1">
      <c r="A37" s="804" t="s">
        <v>307</v>
      </c>
      <c r="B37" s="805"/>
      <c r="C37" s="805"/>
      <c r="D37" s="805"/>
      <c r="E37" s="805"/>
      <c r="F37" s="806"/>
      <c r="G37" s="813">
        <f>SUM(D23+G36)</f>
        <v>2458784</v>
      </c>
      <c r="H37" s="814"/>
      <c r="I37" s="815"/>
    </row>
    <row r="39" spans="1:9">
      <c r="C39" s="816"/>
      <c r="D39" s="816"/>
    </row>
  </sheetData>
  <mergeCells count="16">
    <mergeCell ref="B18:B19"/>
    <mergeCell ref="G37:I37"/>
    <mergeCell ref="B14:B15"/>
    <mergeCell ref="C39:D39"/>
    <mergeCell ref="A2:H2"/>
    <mergeCell ref="A4:E4"/>
    <mergeCell ref="A25:H25"/>
    <mergeCell ref="A37:F37"/>
    <mergeCell ref="B6:E6"/>
    <mergeCell ref="A8:A10"/>
    <mergeCell ref="A11:A15"/>
    <mergeCell ref="A23:C23"/>
    <mergeCell ref="A16:A22"/>
    <mergeCell ref="B8:B9"/>
    <mergeCell ref="B11:B12"/>
    <mergeCell ref="B16:B17"/>
  </mergeCells>
  <phoneticPr fontId="2"/>
  <pageMargins left="0" right="0" top="0" bottom="0" header="0" footer="0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3"/>
  <sheetViews>
    <sheetView topLeftCell="A13" workbookViewId="0">
      <selection activeCell="G27" sqref="G27"/>
    </sheetView>
  </sheetViews>
  <sheetFormatPr defaultColWidth="12.3984375" defaultRowHeight="13.5"/>
  <cols>
    <col min="1" max="1" width="20.1328125" style="347" customWidth="1"/>
    <col min="2" max="2" width="12.3984375" style="347"/>
    <col min="3" max="3" width="18.265625" style="347" customWidth="1"/>
    <col min="4" max="4" width="14.46484375" style="347" customWidth="1"/>
    <col min="5" max="5" width="14.1328125" style="347" customWidth="1"/>
    <col min="6" max="6" width="11.46484375" style="347" customWidth="1"/>
    <col min="7" max="7" width="13" style="347" customWidth="1"/>
    <col min="8" max="8" width="19.86328125" style="347" customWidth="1"/>
    <col min="9" max="9" width="22.3984375" style="347" customWidth="1"/>
    <col min="10" max="16384" width="12.3984375" style="347"/>
  </cols>
  <sheetData>
    <row r="2" spans="1:8" ht="20.25">
      <c r="A2" s="792" t="s">
        <v>310</v>
      </c>
      <c r="B2" s="792"/>
      <c r="C2" s="792"/>
      <c r="D2" s="792"/>
      <c r="E2" s="792"/>
      <c r="F2" s="792"/>
      <c r="G2" s="792"/>
      <c r="H2" s="792"/>
    </row>
    <row r="3" spans="1:8" ht="20.25">
      <c r="A3" s="311"/>
      <c r="B3" s="311"/>
      <c r="C3" s="311"/>
      <c r="D3" s="311"/>
      <c r="E3" s="311"/>
      <c r="F3" s="311"/>
      <c r="G3" s="311"/>
      <c r="H3" s="311"/>
    </row>
    <row r="4" spans="1:8" ht="20.25">
      <c r="A4" s="817" t="s">
        <v>301</v>
      </c>
      <c r="B4" s="817"/>
      <c r="C4" s="817"/>
      <c r="D4" s="817"/>
      <c r="E4" s="817"/>
    </row>
    <row r="5" spans="1:8" s="404" customFormat="1" ht="20.25" customHeight="1">
      <c r="A5" s="312" t="s">
        <v>89</v>
      </c>
      <c r="B5" s="812" t="s">
        <v>325</v>
      </c>
      <c r="C5" s="812"/>
      <c r="D5" s="812"/>
      <c r="E5" s="812"/>
      <c r="F5" s="812"/>
    </row>
    <row r="6" spans="1:8" ht="27" customHeight="1">
      <c r="A6" s="373" t="s">
        <v>23</v>
      </c>
      <c r="B6" s="373" t="s">
        <v>3</v>
      </c>
      <c r="C6" s="373" t="s">
        <v>2</v>
      </c>
      <c r="D6" s="373" t="s">
        <v>218</v>
      </c>
      <c r="E6" s="821" t="s">
        <v>290</v>
      </c>
      <c r="F6" s="821"/>
    </row>
    <row r="7" spans="1:8" ht="27" customHeight="1">
      <c r="A7" s="798" t="s">
        <v>311</v>
      </c>
      <c r="B7" s="820">
        <v>43350</v>
      </c>
      <c r="C7" s="405" t="s">
        <v>312</v>
      </c>
      <c r="D7" s="406">
        <v>190000</v>
      </c>
      <c r="E7" s="821" t="s">
        <v>313</v>
      </c>
      <c r="F7" s="821"/>
    </row>
    <row r="8" spans="1:8" ht="27" customHeight="1">
      <c r="A8" s="798"/>
      <c r="B8" s="820"/>
      <c r="C8" s="405" t="s">
        <v>9</v>
      </c>
      <c r="D8" s="406">
        <v>4158</v>
      </c>
      <c r="E8" s="821" t="s">
        <v>314</v>
      </c>
      <c r="F8" s="821"/>
    </row>
    <row r="9" spans="1:8" ht="27" customHeight="1">
      <c r="A9" s="798"/>
      <c r="B9" s="820"/>
      <c r="C9" s="405" t="s">
        <v>320</v>
      </c>
      <c r="D9" s="406">
        <v>3000</v>
      </c>
      <c r="E9" s="821"/>
      <c r="F9" s="821"/>
    </row>
    <row r="10" spans="1:8" ht="27" customHeight="1">
      <c r="A10" s="798"/>
      <c r="B10" s="820">
        <v>43351</v>
      </c>
      <c r="C10" s="405" t="s">
        <v>312</v>
      </c>
      <c r="D10" s="406">
        <v>190000</v>
      </c>
      <c r="E10" s="821" t="s">
        <v>313</v>
      </c>
      <c r="F10" s="821"/>
    </row>
    <row r="11" spans="1:8" ht="27" customHeight="1">
      <c r="A11" s="798"/>
      <c r="B11" s="820"/>
      <c r="C11" s="405" t="s">
        <v>9</v>
      </c>
      <c r="D11" s="406">
        <v>4158</v>
      </c>
      <c r="E11" s="821" t="s">
        <v>314</v>
      </c>
      <c r="F11" s="821"/>
    </row>
    <row r="12" spans="1:8" ht="27" customHeight="1">
      <c r="A12" s="798"/>
      <c r="B12" s="820"/>
      <c r="C12" s="405" t="s">
        <v>315</v>
      </c>
      <c r="D12" s="406">
        <v>216</v>
      </c>
      <c r="E12" s="821"/>
      <c r="F12" s="821"/>
    </row>
    <row r="13" spans="1:8" ht="27" customHeight="1">
      <c r="A13" s="798"/>
      <c r="B13" s="820"/>
      <c r="C13" s="405" t="s">
        <v>316</v>
      </c>
      <c r="D13" s="406">
        <v>30888</v>
      </c>
      <c r="E13" s="821"/>
      <c r="F13" s="821"/>
      <c r="G13" s="463"/>
    </row>
    <row r="14" spans="1:8" ht="27" customHeight="1">
      <c r="A14" s="798" t="s">
        <v>317</v>
      </c>
      <c r="B14" s="820">
        <v>43352</v>
      </c>
      <c r="C14" s="405" t="s">
        <v>318</v>
      </c>
      <c r="D14" s="406">
        <v>78000</v>
      </c>
      <c r="E14" s="821" t="s">
        <v>319</v>
      </c>
      <c r="F14" s="821"/>
    </row>
    <row r="15" spans="1:8" ht="27" customHeight="1">
      <c r="A15" s="798"/>
      <c r="B15" s="820"/>
      <c r="C15" s="405" t="s">
        <v>320</v>
      </c>
      <c r="D15" s="406">
        <v>3500</v>
      </c>
      <c r="E15" s="821"/>
      <c r="F15" s="821"/>
    </row>
    <row r="16" spans="1:8" ht="27" customHeight="1">
      <c r="A16" s="818" t="s">
        <v>321</v>
      </c>
      <c r="B16" s="374">
        <v>43353</v>
      </c>
      <c r="C16" s="405" t="s">
        <v>292</v>
      </c>
      <c r="D16" s="406">
        <v>59800</v>
      </c>
      <c r="E16" s="821" t="s">
        <v>322</v>
      </c>
      <c r="F16" s="821"/>
    </row>
    <row r="17" spans="1:9" ht="27" customHeight="1">
      <c r="A17" s="799"/>
      <c r="B17" s="820">
        <v>43354</v>
      </c>
      <c r="C17" s="405" t="s">
        <v>292</v>
      </c>
      <c r="D17" s="406">
        <v>59800</v>
      </c>
      <c r="E17" s="821"/>
      <c r="F17" s="821"/>
    </row>
    <row r="18" spans="1:9" ht="27" customHeight="1">
      <c r="A18" s="819"/>
      <c r="B18" s="820"/>
      <c r="C18" s="405" t="s">
        <v>323</v>
      </c>
      <c r="D18" s="406">
        <v>32400</v>
      </c>
      <c r="E18" s="821"/>
      <c r="F18" s="821"/>
    </row>
    <row r="19" spans="1:9" ht="27" customHeight="1">
      <c r="A19" s="797" t="s">
        <v>8</v>
      </c>
      <c r="B19" s="797"/>
      <c r="C19" s="797"/>
      <c r="D19" s="407">
        <f>SUM(D7:D18)</f>
        <v>655920</v>
      </c>
      <c r="E19" s="821"/>
      <c r="F19" s="821"/>
    </row>
    <row r="20" spans="1:9" ht="20.25" customHeight="1">
      <c r="A20" s="411"/>
      <c r="B20" s="411"/>
      <c r="C20" s="411"/>
      <c r="D20" s="412"/>
      <c r="E20" s="428"/>
      <c r="F20" s="429"/>
    </row>
    <row r="21" spans="1:9" ht="20.25" customHeight="1">
      <c r="A21" s="430"/>
      <c r="B21" s="430"/>
      <c r="C21" s="430"/>
      <c r="D21" s="431"/>
      <c r="E21" s="432"/>
    </row>
    <row r="22" spans="1:9" ht="20.25" customHeight="1">
      <c r="A22" s="793" t="s">
        <v>603</v>
      </c>
      <c r="B22" s="793"/>
      <c r="C22" s="793"/>
      <c r="D22" s="793"/>
      <c r="E22" s="793"/>
      <c r="F22" s="793"/>
      <c r="G22" s="793"/>
      <c r="H22" s="793"/>
    </row>
    <row r="23" spans="1:9" ht="26.25" customHeight="1">
      <c r="A23" s="402" t="s">
        <v>3</v>
      </c>
      <c r="B23" s="458" t="s">
        <v>304</v>
      </c>
      <c r="C23" s="458" t="s">
        <v>305</v>
      </c>
      <c r="D23" s="458" t="s">
        <v>309</v>
      </c>
      <c r="E23" s="458" t="s">
        <v>601</v>
      </c>
      <c r="F23" s="458" t="s">
        <v>249</v>
      </c>
      <c r="G23" s="458" t="s">
        <v>8</v>
      </c>
      <c r="H23" s="458" t="s">
        <v>642</v>
      </c>
      <c r="I23" s="458" t="s">
        <v>593</v>
      </c>
    </row>
    <row r="24" spans="1:9" ht="26.25" customHeight="1">
      <c r="A24" s="470">
        <v>43350</v>
      </c>
      <c r="B24" s="459">
        <v>84800</v>
      </c>
      <c r="C24" s="459">
        <v>21000</v>
      </c>
      <c r="D24" s="459">
        <v>4956</v>
      </c>
      <c r="E24" s="459">
        <v>3000</v>
      </c>
      <c r="F24" s="459">
        <v>12000</v>
      </c>
      <c r="G24" s="459">
        <f>SUM(B24:F24)</f>
        <v>125756</v>
      </c>
      <c r="H24" s="460" t="s">
        <v>599</v>
      </c>
      <c r="I24" s="418" t="s">
        <v>643</v>
      </c>
    </row>
    <row r="25" spans="1:9" ht="26.25" customHeight="1">
      <c r="A25" s="470">
        <v>43351</v>
      </c>
      <c r="B25" s="459">
        <v>64800</v>
      </c>
      <c r="C25" s="459">
        <v>0</v>
      </c>
      <c r="D25" s="459">
        <v>0</v>
      </c>
      <c r="E25" s="459">
        <v>3000</v>
      </c>
      <c r="F25" s="459">
        <v>12000</v>
      </c>
      <c r="G25" s="459">
        <f t="shared" ref="G25:G29" si="0">SUM(B25:F25)</f>
        <v>79800</v>
      </c>
      <c r="H25" s="460"/>
      <c r="I25" s="418"/>
    </row>
    <row r="26" spans="1:9" ht="26.25" customHeight="1">
      <c r="A26" s="470">
        <v>43352</v>
      </c>
      <c r="B26" s="459">
        <v>84800</v>
      </c>
      <c r="C26" s="459">
        <v>0</v>
      </c>
      <c r="D26" s="459">
        <v>453</v>
      </c>
      <c r="E26" s="459">
        <v>3000</v>
      </c>
      <c r="F26" s="459">
        <v>12000</v>
      </c>
      <c r="G26" s="459">
        <f t="shared" si="0"/>
        <v>100253</v>
      </c>
      <c r="H26" s="460"/>
      <c r="I26" s="418" t="s">
        <v>644</v>
      </c>
    </row>
    <row r="27" spans="1:9" ht="33.75" customHeight="1">
      <c r="A27" s="470">
        <v>43353</v>
      </c>
      <c r="B27" s="459">
        <v>64800</v>
      </c>
      <c r="C27" s="459">
        <v>66000</v>
      </c>
      <c r="D27" s="459">
        <v>0</v>
      </c>
      <c r="E27" s="459">
        <v>3000</v>
      </c>
      <c r="F27" s="459">
        <v>12000</v>
      </c>
      <c r="G27" s="459">
        <f t="shared" si="0"/>
        <v>145800</v>
      </c>
      <c r="H27" s="467" t="s">
        <v>608</v>
      </c>
      <c r="I27" s="418"/>
    </row>
    <row r="28" spans="1:9" ht="26.25" customHeight="1">
      <c r="A28" s="470">
        <v>43354</v>
      </c>
      <c r="B28" s="459">
        <v>64800</v>
      </c>
      <c r="C28" s="459">
        <v>8000</v>
      </c>
      <c r="D28" s="459">
        <v>0</v>
      </c>
      <c r="E28" s="459">
        <v>3000</v>
      </c>
      <c r="F28" s="459">
        <v>12000</v>
      </c>
      <c r="G28" s="459">
        <f t="shared" si="0"/>
        <v>87800</v>
      </c>
      <c r="H28" s="460" t="s">
        <v>597</v>
      </c>
      <c r="I28" s="418"/>
    </row>
    <row r="29" spans="1:9" ht="26.25" customHeight="1">
      <c r="A29" s="470">
        <v>43355</v>
      </c>
      <c r="B29" s="459">
        <v>41000</v>
      </c>
      <c r="C29" s="459">
        <v>0</v>
      </c>
      <c r="D29" s="459">
        <v>1000</v>
      </c>
      <c r="E29" s="459">
        <v>0</v>
      </c>
      <c r="F29" s="459">
        <v>0</v>
      </c>
      <c r="G29" s="459">
        <f t="shared" si="0"/>
        <v>42000</v>
      </c>
      <c r="H29" s="460"/>
      <c r="I29" s="418" t="s">
        <v>645</v>
      </c>
    </row>
    <row r="30" spans="1:9" ht="26.25" customHeight="1">
      <c r="A30" s="468" t="s">
        <v>8</v>
      </c>
      <c r="B30" s="469">
        <f>SUM(B24:B29)</f>
        <v>405000</v>
      </c>
      <c r="C30" s="469">
        <f t="shared" ref="C30:F30" si="1">SUM(C24:C29)</f>
        <v>95000</v>
      </c>
      <c r="D30" s="469">
        <f t="shared" si="1"/>
        <v>6409</v>
      </c>
      <c r="E30" s="469">
        <f t="shared" si="1"/>
        <v>15000</v>
      </c>
      <c r="F30" s="469">
        <f t="shared" si="1"/>
        <v>60000</v>
      </c>
      <c r="G30" s="462">
        <f>SUM(G24:G29)</f>
        <v>581409</v>
      </c>
      <c r="H30" s="460"/>
      <c r="I30" s="418"/>
    </row>
    <row r="31" spans="1:9" ht="20.25" customHeight="1"/>
    <row r="32" spans="1:9" ht="29.25" customHeight="1">
      <c r="A32" s="804" t="s">
        <v>307</v>
      </c>
      <c r="B32" s="805"/>
      <c r="C32" s="805"/>
      <c r="D32" s="805"/>
      <c r="E32" s="805"/>
      <c r="F32" s="806"/>
      <c r="G32" s="803">
        <f>SUM(D19+G30)</f>
        <v>1237329</v>
      </c>
      <c r="H32" s="803"/>
      <c r="I32" s="803"/>
    </row>
    <row r="33" ht="20.25" customHeight="1"/>
  </sheetData>
  <mergeCells count="28">
    <mergeCell ref="G32:I32"/>
    <mergeCell ref="A2:H2"/>
    <mergeCell ref="E17:F17"/>
    <mergeCell ref="B14:B15"/>
    <mergeCell ref="A14:A15"/>
    <mergeCell ref="B17:B18"/>
    <mergeCell ref="E6:F6"/>
    <mergeCell ref="E7:F7"/>
    <mergeCell ref="E8:F8"/>
    <mergeCell ref="E9:F9"/>
    <mergeCell ref="E12:F12"/>
    <mergeCell ref="E13:F13"/>
    <mergeCell ref="A16:A18"/>
    <mergeCell ref="A22:H22"/>
    <mergeCell ref="A32:F32"/>
    <mergeCell ref="A4:E4"/>
    <mergeCell ref="B5:F5"/>
    <mergeCell ref="A19:C19"/>
    <mergeCell ref="A7:A13"/>
    <mergeCell ref="B7:B9"/>
    <mergeCell ref="B10:B13"/>
    <mergeCell ref="E18:F18"/>
    <mergeCell ref="E19:F19"/>
    <mergeCell ref="E16:F16"/>
    <mergeCell ref="E14:F14"/>
    <mergeCell ref="E15:F15"/>
    <mergeCell ref="E11:F11"/>
    <mergeCell ref="E10:F10"/>
  </mergeCells>
  <phoneticPr fontId="2"/>
  <pageMargins left="0" right="0" top="0" bottom="0" header="0" footer="0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7"/>
  <sheetViews>
    <sheetView topLeftCell="A10" workbookViewId="0">
      <selection activeCell="G19" sqref="G19"/>
    </sheetView>
  </sheetViews>
  <sheetFormatPr defaultColWidth="12.3984375" defaultRowHeight="13.5"/>
  <cols>
    <col min="1" max="1" width="20.1328125" style="347" customWidth="1"/>
    <col min="2" max="2" width="12.3984375" style="347"/>
    <col min="3" max="3" width="18.3984375" style="347" customWidth="1"/>
    <col min="4" max="4" width="15.59765625" style="347" customWidth="1"/>
    <col min="5" max="5" width="14.1328125" style="347" customWidth="1"/>
    <col min="6" max="6" width="11.46484375" style="347" customWidth="1"/>
    <col min="7" max="7" width="13" style="347" customWidth="1"/>
    <col min="8" max="8" width="20.73046875" style="347" customWidth="1"/>
    <col min="9" max="9" width="18.86328125" style="347" customWidth="1"/>
    <col min="10" max="16384" width="12.3984375" style="347"/>
  </cols>
  <sheetData>
    <row r="2" spans="1:8" ht="20.25">
      <c r="A2" s="792" t="s">
        <v>360</v>
      </c>
      <c r="B2" s="792"/>
      <c r="C2" s="792"/>
      <c r="D2" s="792"/>
      <c r="E2" s="792"/>
      <c r="F2" s="792"/>
      <c r="G2" s="792"/>
      <c r="H2" s="792"/>
    </row>
    <row r="3" spans="1:8" ht="20.25">
      <c r="A3" s="403"/>
      <c r="B3" s="403"/>
      <c r="C3" s="403"/>
      <c r="D3" s="403"/>
      <c r="E3" s="403"/>
      <c r="F3" s="403"/>
      <c r="G3" s="403"/>
      <c r="H3" s="403"/>
    </row>
    <row r="4" spans="1:8" ht="20.25">
      <c r="A4" s="793" t="s">
        <v>301</v>
      </c>
      <c r="B4" s="793"/>
      <c r="C4" s="793"/>
      <c r="D4" s="793"/>
      <c r="E4" s="793"/>
    </row>
    <row r="5" spans="1:8" s="404" customFormat="1" ht="23.25" customHeight="1">
      <c r="A5" s="414" t="s">
        <v>89</v>
      </c>
      <c r="B5" s="794" t="s">
        <v>361</v>
      </c>
      <c r="C5" s="795"/>
      <c r="D5" s="795"/>
      <c r="E5" s="796"/>
    </row>
    <row r="6" spans="1:8" ht="23.25" customHeight="1">
      <c r="A6" s="401" t="s">
        <v>23</v>
      </c>
      <c r="B6" s="401" t="s">
        <v>3</v>
      </c>
      <c r="C6" s="401" t="s">
        <v>2</v>
      </c>
      <c r="D6" s="401" t="s">
        <v>218</v>
      </c>
      <c r="E6" s="401" t="s">
        <v>290</v>
      </c>
    </row>
    <row r="7" spans="1:8" ht="23.25" customHeight="1">
      <c r="A7" s="818" t="s">
        <v>362</v>
      </c>
      <c r="B7" s="800">
        <v>43350</v>
      </c>
      <c r="C7" s="405" t="s">
        <v>363</v>
      </c>
      <c r="D7" s="406">
        <v>213899</v>
      </c>
      <c r="E7" s="405" t="s">
        <v>365</v>
      </c>
    </row>
    <row r="8" spans="1:8" ht="23.25" customHeight="1">
      <c r="A8" s="799"/>
      <c r="B8" s="801"/>
      <c r="C8" s="405" t="s">
        <v>320</v>
      </c>
      <c r="D8" s="406">
        <v>3105</v>
      </c>
      <c r="E8" s="405"/>
    </row>
    <row r="9" spans="1:8" ht="23.25" customHeight="1">
      <c r="A9" s="799"/>
      <c r="B9" s="402">
        <v>43351</v>
      </c>
      <c r="C9" s="405" t="s">
        <v>363</v>
      </c>
      <c r="D9" s="406">
        <v>213899</v>
      </c>
      <c r="E9" s="405" t="s">
        <v>364</v>
      </c>
    </row>
    <row r="10" spans="1:8" ht="23.25" customHeight="1">
      <c r="A10" s="799"/>
      <c r="B10" s="402">
        <v>43352</v>
      </c>
      <c r="C10" s="405" t="s">
        <v>363</v>
      </c>
      <c r="D10" s="406">
        <v>208931</v>
      </c>
      <c r="E10" s="405" t="s">
        <v>364</v>
      </c>
    </row>
    <row r="11" spans="1:8" ht="23.25" customHeight="1">
      <c r="A11" s="799"/>
      <c r="B11" s="402">
        <v>43353</v>
      </c>
      <c r="C11" s="405" t="s">
        <v>363</v>
      </c>
      <c r="D11" s="406">
        <v>208931</v>
      </c>
      <c r="E11" s="405" t="s">
        <v>364</v>
      </c>
    </row>
    <row r="12" spans="1:8" ht="23.25" customHeight="1">
      <c r="A12" s="819"/>
      <c r="B12" s="402">
        <v>43354</v>
      </c>
      <c r="C12" s="405" t="s">
        <v>363</v>
      </c>
      <c r="D12" s="406">
        <v>208931</v>
      </c>
      <c r="E12" s="405" t="s">
        <v>364</v>
      </c>
    </row>
    <row r="13" spans="1:8" ht="23.25" customHeight="1">
      <c r="A13" s="797" t="s">
        <v>8</v>
      </c>
      <c r="B13" s="797"/>
      <c r="C13" s="797"/>
      <c r="D13" s="407">
        <f>SUM(D7:D12)</f>
        <v>1057696</v>
      </c>
      <c r="E13" s="405"/>
    </row>
    <row r="14" spans="1:8" ht="23.25" customHeight="1">
      <c r="A14" s="408"/>
      <c r="B14" s="408"/>
      <c r="C14" s="408"/>
      <c r="D14" s="409"/>
      <c r="E14" s="410"/>
    </row>
    <row r="15" spans="1:8" ht="23.25" customHeight="1"/>
    <row r="16" spans="1:8" ht="23.25" customHeight="1">
      <c r="A16" s="793" t="s">
        <v>605</v>
      </c>
      <c r="B16" s="793"/>
      <c r="C16" s="793"/>
      <c r="D16" s="793"/>
      <c r="E16" s="793"/>
      <c r="F16" s="793"/>
      <c r="G16" s="793"/>
      <c r="H16" s="793"/>
    </row>
    <row r="17" spans="1:9" ht="23.25" customHeight="1">
      <c r="A17" s="402" t="s">
        <v>3</v>
      </c>
      <c r="B17" s="458" t="s">
        <v>304</v>
      </c>
      <c r="C17" s="458" t="s">
        <v>305</v>
      </c>
      <c r="D17" s="458" t="s">
        <v>309</v>
      </c>
      <c r="E17" s="458" t="s">
        <v>601</v>
      </c>
      <c r="F17" s="458" t="s">
        <v>249</v>
      </c>
      <c r="G17" s="458" t="s">
        <v>8</v>
      </c>
      <c r="H17" s="458" t="s">
        <v>290</v>
      </c>
      <c r="I17" s="458" t="s">
        <v>593</v>
      </c>
    </row>
    <row r="18" spans="1:9" ht="23.25" customHeight="1">
      <c r="A18" s="470">
        <v>43350</v>
      </c>
      <c r="B18" s="459">
        <v>64800</v>
      </c>
      <c r="C18" s="459">
        <v>8000</v>
      </c>
      <c r="D18" s="459">
        <v>6656</v>
      </c>
      <c r="E18" s="459">
        <v>3000</v>
      </c>
      <c r="F18" s="459">
        <v>12000</v>
      </c>
      <c r="G18" s="459">
        <f>SUM(B18:F18)</f>
        <v>94456</v>
      </c>
      <c r="H18" s="460" t="s">
        <v>586</v>
      </c>
      <c r="I18" s="460" t="s">
        <v>646</v>
      </c>
    </row>
    <row r="19" spans="1:9" ht="35.25" customHeight="1">
      <c r="A19" s="470">
        <v>43351</v>
      </c>
      <c r="B19" s="459">
        <v>64800</v>
      </c>
      <c r="C19" s="459">
        <v>34000</v>
      </c>
      <c r="D19" s="459">
        <v>0</v>
      </c>
      <c r="E19" s="459">
        <v>3000</v>
      </c>
      <c r="F19" s="459">
        <v>12000</v>
      </c>
      <c r="G19" s="459">
        <f t="shared" ref="G19:G23" si="0">SUM(B19:F19)</f>
        <v>113800</v>
      </c>
      <c r="H19" s="467" t="s">
        <v>649</v>
      </c>
      <c r="I19" s="460"/>
    </row>
    <row r="20" spans="1:9" ht="23.25" customHeight="1">
      <c r="A20" s="470">
        <v>43352</v>
      </c>
      <c r="B20" s="459">
        <v>64800</v>
      </c>
      <c r="C20" s="459">
        <v>36000</v>
      </c>
      <c r="D20" s="459">
        <v>0</v>
      </c>
      <c r="E20" s="459">
        <v>3000</v>
      </c>
      <c r="F20" s="459">
        <v>12000</v>
      </c>
      <c r="G20" s="459">
        <f t="shared" si="0"/>
        <v>115800</v>
      </c>
      <c r="H20" s="460" t="s">
        <v>600</v>
      </c>
      <c r="I20" s="460"/>
    </row>
    <row r="21" spans="1:9" ht="23.25" customHeight="1">
      <c r="A21" s="470">
        <v>43353</v>
      </c>
      <c r="B21" s="459">
        <v>64800</v>
      </c>
      <c r="C21" s="459">
        <v>41000</v>
      </c>
      <c r="D21" s="459">
        <v>0</v>
      </c>
      <c r="E21" s="459">
        <v>3000</v>
      </c>
      <c r="F21" s="459">
        <v>12000</v>
      </c>
      <c r="G21" s="459">
        <f t="shared" si="0"/>
        <v>120800</v>
      </c>
      <c r="H21" s="460" t="s">
        <v>607</v>
      </c>
      <c r="I21" s="460"/>
    </row>
    <row r="22" spans="1:9" ht="31.5" customHeight="1">
      <c r="A22" s="470">
        <v>43354</v>
      </c>
      <c r="B22" s="459">
        <v>84800</v>
      </c>
      <c r="C22" s="459">
        <v>16000</v>
      </c>
      <c r="D22" s="459">
        <v>0</v>
      </c>
      <c r="E22" s="459">
        <v>3000</v>
      </c>
      <c r="F22" s="459">
        <v>12000</v>
      </c>
      <c r="G22" s="459">
        <f t="shared" si="0"/>
        <v>115800</v>
      </c>
      <c r="H22" s="467" t="s">
        <v>650</v>
      </c>
      <c r="I22" s="460" t="s">
        <v>648</v>
      </c>
    </row>
    <row r="23" spans="1:9" ht="23.25" customHeight="1">
      <c r="A23" s="470">
        <v>43355</v>
      </c>
      <c r="B23" s="459">
        <v>51000</v>
      </c>
      <c r="C23" s="459">
        <v>0</v>
      </c>
      <c r="D23" s="459">
        <v>600</v>
      </c>
      <c r="E23" s="459">
        <v>0</v>
      </c>
      <c r="F23" s="459">
        <v>0</v>
      </c>
      <c r="G23" s="459">
        <f t="shared" si="0"/>
        <v>51600</v>
      </c>
      <c r="H23" s="460"/>
      <c r="I23" s="460" t="s">
        <v>647</v>
      </c>
    </row>
    <row r="24" spans="1:9" ht="23.25" customHeight="1">
      <c r="A24" s="468" t="s">
        <v>8</v>
      </c>
      <c r="B24" s="462">
        <f>SUM(B18:B23)</f>
        <v>395000</v>
      </c>
      <c r="C24" s="462">
        <f t="shared" ref="C24:G24" si="1">SUM(C18:C23)</f>
        <v>135000</v>
      </c>
      <c r="D24" s="462">
        <f t="shared" si="1"/>
        <v>7256</v>
      </c>
      <c r="E24" s="462">
        <f t="shared" si="1"/>
        <v>15000</v>
      </c>
      <c r="F24" s="462">
        <f t="shared" si="1"/>
        <v>60000</v>
      </c>
      <c r="G24" s="462">
        <f t="shared" si="1"/>
        <v>612256</v>
      </c>
      <c r="H24" s="460"/>
      <c r="I24" s="460"/>
    </row>
    <row r="25" spans="1:9" ht="23.25" customHeight="1"/>
    <row r="26" spans="1:9" s="471" customFormat="1" ht="23.25" customHeight="1">
      <c r="A26" s="804" t="s">
        <v>307</v>
      </c>
      <c r="B26" s="805"/>
      <c r="C26" s="805"/>
      <c r="D26" s="805"/>
      <c r="E26" s="805"/>
      <c r="F26" s="806"/>
      <c r="G26" s="803">
        <f>SUM(D13+G24)</f>
        <v>1669952</v>
      </c>
      <c r="H26" s="803"/>
      <c r="I26" s="803"/>
    </row>
    <row r="27" spans="1:9" ht="23.25" customHeight="1"/>
  </sheetData>
  <mergeCells count="9">
    <mergeCell ref="A16:H16"/>
    <mergeCell ref="A26:F26"/>
    <mergeCell ref="G26:I26"/>
    <mergeCell ref="A2:H2"/>
    <mergeCell ref="A4:E4"/>
    <mergeCell ref="B5:E5"/>
    <mergeCell ref="A13:C13"/>
    <mergeCell ref="A7:A12"/>
    <mergeCell ref="B7:B8"/>
  </mergeCells>
  <phoneticPr fontId="2"/>
  <pageMargins left="0" right="0" top="0" bottom="0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5"/>
  <sheetViews>
    <sheetView topLeftCell="A13" workbookViewId="0">
      <selection activeCell="G31" sqref="G31"/>
    </sheetView>
  </sheetViews>
  <sheetFormatPr defaultColWidth="12.3984375" defaultRowHeight="13.5"/>
  <cols>
    <col min="1" max="1" width="20.1328125" style="347" customWidth="1"/>
    <col min="2" max="2" width="12.3984375" style="347"/>
    <col min="3" max="3" width="15.1328125" style="347" customWidth="1"/>
    <col min="4" max="4" width="15.59765625" style="347" customWidth="1"/>
    <col min="5" max="5" width="14.86328125" style="347" customWidth="1"/>
    <col min="6" max="6" width="11.46484375" style="347" customWidth="1"/>
    <col min="7" max="7" width="13" style="347" customWidth="1"/>
    <col min="8" max="8" width="20.73046875" style="347" customWidth="1"/>
    <col min="9" max="9" width="16.73046875" style="347" customWidth="1"/>
    <col min="10" max="16384" width="12.3984375" style="347"/>
  </cols>
  <sheetData>
    <row r="2" spans="1:8" ht="20.25">
      <c r="A2" s="792" t="s">
        <v>302</v>
      </c>
      <c r="B2" s="792"/>
      <c r="C2" s="792"/>
      <c r="D2" s="792"/>
      <c r="E2" s="792"/>
      <c r="F2" s="792"/>
      <c r="G2" s="792"/>
      <c r="H2" s="792"/>
    </row>
    <row r="3" spans="1:8" ht="20.25">
      <c r="A3" s="403"/>
      <c r="B3" s="403"/>
      <c r="C3" s="403"/>
      <c r="D3" s="403"/>
      <c r="E3" s="403"/>
      <c r="F3" s="403"/>
      <c r="G3" s="403"/>
      <c r="H3" s="403"/>
    </row>
    <row r="4" spans="1:8" ht="20.25">
      <c r="A4" s="793" t="s">
        <v>301</v>
      </c>
      <c r="B4" s="793"/>
      <c r="C4" s="793"/>
      <c r="D4" s="793"/>
      <c r="E4" s="793"/>
    </row>
    <row r="5" spans="1:8" s="404" customFormat="1" ht="17.649999999999999">
      <c r="A5" s="414" t="s">
        <v>300</v>
      </c>
      <c r="B5" s="794" t="s">
        <v>285</v>
      </c>
      <c r="C5" s="795"/>
      <c r="D5" s="795"/>
      <c r="E5" s="796"/>
    </row>
    <row r="6" spans="1:8" ht="24" customHeight="1">
      <c r="A6" s="401" t="s">
        <v>288</v>
      </c>
      <c r="B6" s="401" t="s">
        <v>284</v>
      </c>
      <c r="C6" s="401" t="s">
        <v>286</v>
      </c>
      <c r="D6" s="401" t="s">
        <v>287</v>
      </c>
      <c r="E6" s="401" t="s">
        <v>290</v>
      </c>
    </row>
    <row r="7" spans="1:8" ht="24" customHeight="1">
      <c r="A7" s="798" t="s">
        <v>283</v>
      </c>
      <c r="B7" s="800">
        <v>43351</v>
      </c>
      <c r="C7" s="405" t="s">
        <v>292</v>
      </c>
      <c r="D7" s="406">
        <v>288544</v>
      </c>
      <c r="E7" s="405" t="s">
        <v>294</v>
      </c>
    </row>
    <row r="8" spans="1:8" ht="24" customHeight="1">
      <c r="A8" s="798"/>
      <c r="B8" s="801"/>
      <c r="C8" s="405" t="s">
        <v>320</v>
      </c>
      <c r="D8" s="406">
        <v>6210</v>
      </c>
      <c r="E8" s="405"/>
    </row>
    <row r="9" spans="1:8" ht="24" customHeight="1">
      <c r="A9" s="798"/>
      <c r="B9" s="308">
        <v>43352</v>
      </c>
      <c r="C9" s="405" t="s">
        <v>292</v>
      </c>
      <c r="D9" s="406">
        <v>288544</v>
      </c>
      <c r="E9" s="405" t="s">
        <v>294</v>
      </c>
    </row>
    <row r="10" spans="1:8" ht="24" customHeight="1">
      <c r="A10" s="798"/>
      <c r="B10" s="308">
        <v>43353</v>
      </c>
      <c r="C10" s="405" t="s">
        <v>292</v>
      </c>
      <c r="D10" s="406">
        <v>288544</v>
      </c>
      <c r="E10" s="405" t="s">
        <v>294</v>
      </c>
    </row>
    <row r="11" spans="1:8" ht="24" customHeight="1">
      <c r="A11" s="798"/>
      <c r="B11" s="308">
        <v>43354</v>
      </c>
      <c r="C11" s="405" t="s">
        <v>292</v>
      </c>
      <c r="D11" s="406">
        <v>288544</v>
      </c>
      <c r="E11" s="405" t="s">
        <v>294</v>
      </c>
    </row>
    <row r="12" spans="1:8" ht="24" customHeight="1">
      <c r="A12" s="401" t="s">
        <v>289</v>
      </c>
      <c r="B12" s="308">
        <v>43355</v>
      </c>
      <c r="C12" s="405" t="s">
        <v>293</v>
      </c>
      <c r="D12" s="406">
        <v>150648</v>
      </c>
      <c r="E12" s="405" t="s">
        <v>295</v>
      </c>
    </row>
    <row r="13" spans="1:8" ht="24" customHeight="1">
      <c r="A13" s="401"/>
      <c r="B13" s="405"/>
      <c r="C13" s="405" t="s">
        <v>320</v>
      </c>
      <c r="D13" s="406">
        <v>3295</v>
      </c>
      <c r="E13" s="405"/>
    </row>
    <row r="14" spans="1:8" ht="24" customHeight="1">
      <c r="A14" s="797" t="s">
        <v>291</v>
      </c>
      <c r="B14" s="797"/>
      <c r="C14" s="797"/>
      <c r="D14" s="407">
        <f>SUM(D7:D13)</f>
        <v>1314329</v>
      </c>
      <c r="E14" s="405"/>
    </row>
    <row r="15" spans="1:8" ht="12.75" customHeight="1">
      <c r="A15" s="408"/>
      <c r="B15" s="408"/>
      <c r="C15" s="408"/>
      <c r="D15" s="409"/>
      <c r="E15" s="410"/>
    </row>
    <row r="16" spans="1:8" s="404" customFormat="1" ht="17.649999999999999">
      <c r="A16" s="414" t="s">
        <v>300</v>
      </c>
      <c r="B16" s="794" t="s">
        <v>296</v>
      </c>
      <c r="C16" s="795"/>
      <c r="D16" s="795"/>
      <c r="E16" s="796"/>
    </row>
    <row r="17" spans="1:9" ht="21.75" customHeight="1">
      <c r="A17" s="401" t="s">
        <v>288</v>
      </c>
      <c r="B17" s="401" t="s">
        <v>284</v>
      </c>
      <c r="C17" s="401" t="s">
        <v>286</v>
      </c>
      <c r="D17" s="401" t="s">
        <v>287</v>
      </c>
      <c r="E17" s="401" t="s">
        <v>290</v>
      </c>
    </row>
    <row r="18" spans="1:9" ht="21.75" customHeight="1">
      <c r="A18" s="798" t="s">
        <v>283</v>
      </c>
      <c r="B18" s="308">
        <v>43351</v>
      </c>
      <c r="C18" s="405" t="s">
        <v>297</v>
      </c>
      <c r="D18" s="406">
        <v>74502</v>
      </c>
      <c r="E18" s="405" t="s">
        <v>298</v>
      </c>
    </row>
    <row r="19" spans="1:9" ht="21.75" customHeight="1">
      <c r="A19" s="798"/>
      <c r="B19" s="308">
        <v>43352</v>
      </c>
      <c r="C19" s="405" t="s">
        <v>297</v>
      </c>
      <c r="D19" s="406">
        <v>74502</v>
      </c>
      <c r="E19" s="405" t="s">
        <v>298</v>
      </c>
    </row>
    <row r="20" spans="1:9" ht="21.75" customHeight="1">
      <c r="A20" s="798"/>
      <c r="B20" s="308">
        <v>43353</v>
      </c>
      <c r="C20" s="405" t="s">
        <v>297</v>
      </c>
      <c r="D20" s="406">
        <v>74502</v>
      </c>
      <c r="E20" s="405" t="s">
        <v>298</v>
      </c>
    </row>
    <row r="21" spans="1:9" ht="21.75" customHeight="1">
      <c r="A21" s="798"/>
      <c r="B21" s="308">
        <v>43354</v>
      </c>
      <c r="C21" s="405" t="s">
        <v>297</v>
      </c>
      <c r="D21" s="406">
        <v>74502</v>
      </c>
      <c r="E21" s="405" t="s">
        <v>298</v>
      </c>
    </row>
    <row r="22" spans="1:9" ht="21.75" customHeight="1">
      <c r="A22" s="401" t="s">
        <v>289</v>
      </c>
      <c r="B22" s="308">
        <v>43355</v>
      </c>
      <c r="C22" s="405" t="s">
        <v>299</v>
      </c>
      <c r="D22" s="406">
        <v>46800</v>
      </c>
      <c r="E22" s="405"/>
    </row>
    <row r="23" spans="1:9" ht="21.75" customHeight="1">
      <c r="A23" s="797" t="s">
        <v>291</v>
      </c>
      <c r="B23" s="797"/>
      <c r="C23" s="797"/>
      <c r="D23" s="407">
        <f>SUM(D18:D22)</f>
        <v>344808</v>
      </c>
      <c r="E23" s="405"/>
    </row>
    <row r="25" spans="1:9" ht="24" customHeight="1">
      <c r="A25" s="793" t="s">
        <v>609</v>
      </c>
      <c r="B25" s="793"/>
      <c r="C25" s="793"/>
      <c r="D25" s="793"/>
      <c r="E25" s="793"/>
      <c r="F25" s="793"/>
      <c r="G25" s="793"/>
      <c r="H25" s="793"/>
      <c r="I25" s="793"/>
    </row>
    <row r="26" spans="1:9" s="472" customFormat="1" ht="19.5" customHeight="1">
      <c r="A26" s="402" t="s">
        <v>303</v>
      </c>
      <c r="B26" s="458" t="s">
        <v>304</v>
      </c>
      <c r="C26" s="458" t="s">
        <v>305</v>
      </c>
      <c r="D26" s="458" t="s">
        <v>309</v>
      </c>
      <c r="E26" s="458" t="s">
        <v>601</v>
      </c>
      <c r="F26" s="458" t="s">
        <v>249</v>
      </c>
      <c r="G26" s="458" t="s">
        <v>8</v>
      </c>
      <c r="H26" s="458" t="s">
        <v>642</v>
      </c>
      <c r="I26" s="458" t="s">
        <v>651</v>
      </c>
    </row>
    <row r="27" spans="1:9" s="472" customFormat="1" ht="19.5" customHeight="1">
      <c r="A27" s="466">
        <v>43351</v>
      </c>
      <c r="B27" s="459">
        <v>64800</v>
      </c>
      <c r="C27" s="459">
        <v>0</v>
      </c>
      <c r="D27" s="459">
        <v>8801</v>
      </c>
      <c r="E27" s="459">
        <v>3000</v>
      </c>
      <c r="F27" s="459">
        <v>12000</v>
      </c>
      <c r="G27" s="459">
        <f>SUM(B27:F27)</f>
        <v>88601</v>
      </c>
      <c r="H27" s="460"/>
      <c r="I27" s="460" t="s">
        <v>632</v>
      </c>
    </row>
    <row r="28" spans="1:9" s="472" customFormat="1" ht="19.5" customHeight="1">
      <c r="A28" s="466">
        <v>43352</v>
      </c>
      <c r="B28" s="459">
        <v>64800</v>
      </c>
      <c r="C28" s="459">
        <v>12000</v>
      </c>
      <c r="D28" s="459">
        <v>0</v>
      </c>
      <c r="E28" s="459">
        <v>3000</v>
      </c>
      <c r="F28" s="459">
        <v>12000</v>
      </c>
      <c r="G28" s="459">
        <f t="shared" ref="G28:G32" si="0">SUM(B28:F28)</f>
        <v>91800</v>
      </c>
      <c r="H28" s="460" t="s">
        <v>596</v>
      </c>
      <c r="I28" s="460"/>
    </row>
    <row r="29" spans="1:9" s="472" customFormat="1" ht="19.5" customHeight="1">
      <c r="A29" s="466">
        <v>43353</v>
      </c>
      <c r="B29" s="459">
        <v>64800</v>
      </c>
      <c r="C29" s="459">
        <v>16000</v>
      </c>
      <c r="D29" s="459">
        <v>5317</v>
      </c>
      <c r="E29" s="459">
        <v>3000</v>
      </c>
      <c r="F29" s="459">
        <v>12000</v>
      </c>
      <c r="G29" s="459">
        <f t="shared" si="0"/>
        <v>101117</v>
      </c>
      <c r="H29" s="460" t="s">
        <v>598</v>
      </c>
      <c r="I29" s="460" t="s">
        <v>652</v>
      </c>
    </row>
    <row r="30" spans="1:9" s="472" customFormat="1" ht="19.5" customHeight="1">
      <c r="A30" s="466">
        <v>43354</v>
      </c>
      <c r="B30" s="459">
        <v>64800</v>
      </c>
      <c r="C30" s="459">
        <v>56000</v>
      </c>
      <c r="D30" s="459">
        <v>0</v>
      </c>
      <c r="E30" s="459">
        <v>3000</v>
      </c>
      <c r="F30" s="459">
        <v>12000</v>
      </c>
      <c r="G30" s="459">
        <f t="shared" si="0"/>
        <v>135800</v>
      </c>
      <c r="H30" s="460" t="s">
        <v>610</v>
      </c>
      <c r="I30" s="460"/>
    </row>
    <row r="31" spans="1:9" s="472" customFormat="1" ht="19.5" customHeight="1">
      <c r="A31" s="466">
        <v>43355</v>
      </c>
      <c r="B31" s="459">
        <v>64800</v>
      </c>
      <c r="C31" s="459">
        <v>46000</v>
      </c>
      <c r="D31" s="459">
        <v>0</v>
      </c>
      <c r="E31" s="459">
        <v>3000</v>
      </c>
      <c r="F31" s="459">
        <v>12000</v>
      </c>
      <c r="G31" s="459">
        <f t="shared" si="0"/>
        <v>125800</v>
      </c>
      <c r="H31" s="460" t="s">
        <v>611</v>
      </c>
      <c r="I31" s="460"/>
    </row>
    <row r="32" spans="1:9" s="472" customFormat="1" ht="19.5" customHeight="1">
      <c r="A32" s="466">
        <v>43356</v>
      </c>
      <c r="B32" s="459">
        <v>51000</v>
      </c>
      <c r="C32" s="459">
        <v>0</v>
      </c>
      <c r="D32" s="459">
        <v>1200</v>
      </c>
      <c r="E32" s="459">
        <v>3000</v>
      </c>
      <c r="F32" s="459">
        <v>0</v>
      </c>
      <c r="G32" s="459">
        <f t="shared" si="0"/>
        <v>55200</v>
      </c>
      <c r="H32" s="460"/>
      <c r="I32" s="460" t="s">
        <v>653</v>
      </c>
    </row>
    <row r="33" spans="1:9" s="472" customFormat="1" ht="19.5" customHeight="1">
      <c r="A33" s="822" t="s">
        <v>306</v>
      </c>
      <c r="B33" s="822"/>
      <c r="C33" s="822"/>
      <c r="D33" s="468"/>
      <c r="E33" s="468"/>
      <c r="F33" s="468"/>
      <c r="G33" s="462">
        <f>SUM(G27:G32)</f>
        <v>598318</v>
      </c>
      <c r="H33" s="460"/>
      <c r="I33" s="460"/>
    </row>
    <row r="34" spans="1:9" s="472" customFormat="1" ht="19.5" customHeight="1"/>
    <row r="35" spans="1:9" s="471" customFormat="1" ht="19.5" customHeight="1">
      <c r="A35" s="823" t="s">
        <v>307</v>
      </c>
      <c r="B35" s="805"/>
      <c r="C35" s="805"/>
      <c r="D35" s="805"/>
      <c r="E35" s="805"/>
      <c r="F35" s="806"/>
      <c r="G35" s="803">
        <f>SUM(D14+D23+G33)</f>
        <v>2257455</v>
      </c>
      <c r="H35" s="803"/>
      <c r="I35" s="803"/>
    </row>
  </sheetData>
  <mergeCells count="13">
    <mergeCell ref="A33:C33"/>
    <mergeCell ref="A35:F35"/>
    <mergeCell ref="A18:A21"/>
    <mergeCell ref="A23:C23"/>
    <mergeCell ref="G35:I35"/>
    <mergeCell ref="A25:I25"/>
    <mergeCell ref="A2:H2"/>
    <mergeCell ref="B16:E16"/>
    <mergeCell ref="B5:E5"/>
    <mergeCell ref="A4:E4"/>
    <mergeCell ref="A7:A11"/>
    <mergeCell ref="A14:C14"/>
    <mergeCell ref="B7:B8"/>
  </mergeCells>
  <phoneticPr fontId="2"/>
  <pageMargins left="0" right="0" top="0" bottom="0" header="0" footer="0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2"/>
  <sheetViews>
    <sheetView topLeftCell="A7" workbookViewId="0">
      <selection activeCell="D26" sqref="D26"/>
    </sheetView>
  </sheetViews>
  <sheetFormatPr defaultColWidth="12.3984375" defaultRowHeight="13.5"/>
  <cols>
    <col min="1" max="1" width="20.1328125" style="347" customWidth="1"/>
    <col min="2" max="2" width="12.3984375" style="347"/>
    <col min="3" max="3" width="18.265625" style="347" customWidth="1"/>
    <col min="4" max="4" width="15.59765625" style="347" customWidth="1"/>
    <col min="5" max="5" width="13.46484375" style="347" customWidth="1"/>
    <col min="6" max="6" width="11.46484375" style="347" customWidth="1"/>
    <col min="7" max="7" width="13" style="347" customWidth="1"/>
    <col min="8" max="8" width="20.73046875" style="347" customWidth="1"/>
    <col min="9" max="9" width="19.1328125" style="347" customWidth="1"/>
    <col min="10" max="16384" width="12.3984375" style="347"/>
  </cols>
  <sheetData>
    <row r="2" spans="1:8" ht="20.25">
      <c r="A2" s="792" t="s">
        <v>324</v>
      </c>
      <c r="B2" s="792"/>
      <c r="C2" s="792"/>
      <c r="D2" s="792"/>
      <c r="E2" s="792"/>
      <c r="F2" s="792"/>
      <c r="G2" s="792"/>
      <c r="H2" s="792"/>
    </row>
    <row r="3" spans="1:8" ht="20.25">
      <c r="A3" s="311"/>
      <c r="B3" s="311"/>
      <c r="C3" s="311"/>
      <c r="D3" s="311"/>
      <c r="E3" s="311"/>
    </row>
    <row r="4" spans="1:8" ht="20.25">
      <c r="A4" s="817" t="s">
        <v>301</v>
      </c>
      <c r="B4" s="817"/>
      <c r="C4" s="817"/>
      <c r="D4" s="817"/>
      <c r="E4" s="817"/>
    </row>
    <row r="5" spans="1:8" s="404" customFormat="1" ht="20.25" customHeight="1">
      <c r="A5" s="312" t="s">
        <v>89</v>
      </c>
      <c r="B5" s="812" t="s">
        <v>326</v>
      </c>
      <c r="C5" s="812"/>
      <c r="D5" s="812"/>
      <c r="E5" s="812"/>
      <c r="F5" s="812"/>
    </row>
    <row r="6" spans="1:8" ht="20.25" customHeight="1">
      <c r="A6" s="373" t="s">
        <v>23</v>
      </c>
      <c r="B6" s="373" t="s">
        <v>3</v>
      </c>
      <c r="C6" s="373" t="s">
        <v>2</v>
      </c>
      <c r="D6" s="373" t="s">
        <v>218</v>
      </c>
      <c r="E6" s="821" t="s">
        <v>290</v>
      </c>
      <c r="F6" s="821"/>
    </row>
    <row r="7" spans="1:8" ht="20.25" customHeight="1">
      <c r="A7" s="798" t="s">
        <v>327</v>
      </c>
      <c r="B7" s="308">
        <v>43351</v>
      </c>
      <c r="C7" s="405" t="s">
        <v>328</v>
      </c>
      <c r="D7" s="406">
        <v>36785</v>
      </c>
      <c r="E7" s="821"/>
      <c r="F7" s="821"/>
    </row>
    <row r="8" spans="1:8" ht="20.25" customHeight="1">
      <c r="A8" s="798"/>
      <c r="B8" s="308"/>
      <c r="C8" s="405" t="s">
        <v>320</v>
      </c>
      <c r="D8" s="406">
        <v>5000</v>
      </c>
      <c r="E8" s="821"/>
      <c r="F8" s="821"/>
    </row>
    <row r="9" spans="1:8" ht="20.25" customHeight="1">
      <c r="A9" s="798"/>
      <c r="B9" s="308">
        <v>43352</v>
      </c>
      <c r="C9" s="405" t="s">
        <v>328</v>
      </c>
      <c r="D9" s="406">
        <v>34985</v>
      </c>
      <c r="E9" s="821"/>
      <c r="F9" s="821"/>
    </row>
    <row r="10" spans="1:8" ht="20.25" customHeight="1">
      <c r="A10" s="798"/>
      <c r="B10" s="308">
        <v>43353</v>
      </c>
      <c r="C10" s="405" t="s">
        <v>328</v>
      </c>
      <c r="D10" s="406">
        <v>36785</v>
      </c>
      <c r="E10" s="821"/>
      <c r="F10" s="821"/>
    </row>
    <row r="11" spans="1:8" ht="20.25" customHeight="1">
      <c r="A11" s="798"/>
      <c r="B11" s="308"/>
      <c r="C11" s="405" t="s">
        <v>315</v>
      </c>
      <c r="D11" s="406">
        <v>600</v>
      </c>
      <c r="E11" s="821"/>
      <c r="F11" s="821"/>
    </row>
    <row r="12" spans="1:8" ht="20.25" customHeight="1">
      <c r="A12" s="797" t="s">
        <v>8</v>
      </c>
      <c r="B12" s="797"/>
      <c r="C12" s="797"/>
      <c r="D12" s="407">
        <f>SUM(D7:D11)</f>
        <v>114155</v>
      </c>
      <c r="E12" s="821"/>
      <c r="F12" s="821"/>
    </row>
    <row r="13" spans="1:8" ht="20.25" customHeight="1">
      <c r="A13" s="433"/>
      <c r="B13" s="433"/>
      <c r="C13" s="433"/>
      <c r="D13" s="434"/>
      <c r="E13" s="435"/>
    </row>
    <row r="14" spans="1:8" ht="20.25" customHeight="1">
      <c r="A14" s="312" t="s">
        <v>89</v>
      </c>
      <c r="B14" s="812" t="s">
        <v>329</v>
      </c>
      <c r="C14" s="812"/>
      <c r="D14" s="812"/>
      <c r="E14" s="812"/>
      <c r="F14" s="812"/>
    </row>
    <row r="15" spans="1:8" ht="20.25" customHeight="1">
      <c r="A15" s="373" t="s">
        <v>23</v>
      </c>
      <c r="B15" s="373" t="s">
        <v>3</v>
      </c>
      <c r="C15" s="373" t="s">
        <v>2</v>
      </c>
      <c r="D15" s="373" t="s">
        <v>218</v>
      </c>
      <c r="E15" s="821" t="s">
        <v>290</v>
      </c>
      <c r="F15" s="821"/>
    </row>
    <row r="16" spans="1:8" ht="20.25" customHeight="1">
      <c r="A16" s="798" t="s">
        <v>327</v>
      </c>
      <c r="B16" s="308">
        <v>43351</v>
      </c>
      <c r="C16" s="405" t="s">
        <v>328</v>
      </c>
      <c r="D16" s="406">
        <v>36785</v>
      </c>
      <c r="E16" s="821"/>
      <c r="F16" s="821"/>
    </row>
    <row r="17" spans="1:9" ht="20.25" customHeight="1">
      <c r="A17" s="798"/>
      <c r="B17" s="308"/>
      <c r="C17" s="405" t="s">
        <v>320</v>
      </c>
      <c r="D17" s="406">
        <v>5000</v>
      </c>
      <c r="E17" s="821"/>
      <c r="F17" s="821"/>
    </row>
    <row r="18" spans="1:9" ht="20.25" customHeight="1">
      <c r="A18" s="798"/>
      <c r="B18" s="308">
        <v>43352</v>
      </c>
      <c r="C18" s="405" t="s">
        <v>328</v>
      </c>
      <c r="D18" s="406">
        <v>34985</v>
      </c>
      <c r="E18" s="821"/>
      <c r="F18" s="821"/>
    </row>
    <row r="19" spans="1:9" ht="20.25" customHeight="1">
      <c r="A19" s="798"/>
      <c r="B19" s="308">
        <v>43353</v>
      </c>
      <c r="C19" s="405" t="s">
        <v>328</v>
      </c>
      <c r="D19" s="406">
        <v>36785</v>
      </c>
      <c r="E19" s="821"/>
      <c r="F19" s="821"/>
    </row>
    <row r="20" spans="1:9" ht="20.25" customHeight="1">
      <c r="A20" s="797" t="s">
        <v>8</v>
      </c>
      <c r="B20" s="797"/>
      <c r="C20" s="797"/>
      <c r="D20" s="407">
        <f>SUM(D16:D19)</f>
        <v>113555</v>
      </c>
      <c r="E20" s="821"/>
      <c r="F20" s="821"/>
    </row>
    <row r="21" spans="1:9" ht="20.25" customHeight="1">
      <c r="A21" s="433"/>
      <c r="B21" s="433"/>
      <c r="C21" s="433"/>
      <c r="D21" s="434"/>
      <c r="E21" s="435"/>
    </row>
    <row r="22" spans="1:9" ht="20.25" customHeight="1">
      <c r="A22" s="433"/>
      <c r="B22" s="433"/>
      <c r="C22" s="433"/>
      <c r="D22" s="434"/>
      <c r="E22" s="435"/>
    </row>
    <row r="23" spans="1:9" ht="20.25" customHeight="1">
      <c r="A23" s="793" t="s">
        <v>612</v>
      </c>
      <c r="B23" s="793"/>
      <c r="C23" s="793"/>
      <c r="D23" s="793"/>
      <c r="E23" s="793"/>
      <c r="F23" s="793"/>
      <c r="G23" s="793"/>
      <c r="H23" s="793"/>
      <c r="I23" s="793"/>
    </row>
    <row r="24" spans="1:9" ht="22.5" customHeight="1">
      <c r="A24" s="402" t="s">
        <v>3</v>
      </c>
      <c r="B24" s="458" t="s">
        <v>304</v>
      </c>
      <c r="C24" s="458" t="s">
        <v>305</v>
      </c>
      <c r="D24" s="458" t="s">
        <v>309</v>
      </c>
      <c r="E24" s="458" t="s">
        <v>601</v>
      </c>
      <c r="F24" s="458" t="s">
        <v>249</v>
      </c>
      <c r="G24" s="458" t="s">
        <v>8</v>
      </c>
      <c r="H24" s="458" t="s">
        <v>654</v>
      </c>
      <c r="I24" s="458" t="s">
        <v>651</v>
      </c>
    </row>
    <row r="25" spans="1:9" ht="22.5" customHeight="1">
      <c r="A25" s="466">
        <v>43351</v>
      </c>
      <c r="B25" s="459">
        <v>64800</v>
      </c>
      <c r="C25" s="459">
        <v>26000</v>
      </c>
      <c r="D25" s="459">
        <v>8801</v>
      </c>
      <c r="E25" s="459">
        <v>3000</v>
      </c>
      <c r="F25" s="459">
        <v>12000</v>
      </c>
      <c r="G25" s="459">
        <f>SUM(B25:F25)</f>
        <v>114601</v>
      </c>
      <c r="H25" s="460" t="s">
        <v>604</v>
      </c>
      <c r="I25" s="460" t="s">
        <v>632</v>
      </c>
    </row>
    <row r="26" spans="1:9" ht="36.75" customHeight="1">
      <c r="A26" s="466">
        <v>43352</v>
      </c>
      <c r="B26" s="459">
        <v>84800</v>
      </c>
      <c r="C26" s="459">
        <v>12000</v>
      </c>
      <c r="D26" s="459">
        <v>0</v>
      </c>
      <c r="E26" s="459">
        <v>3000</v>
      </c>
      <c r="F26" s="459">
        <v>12000</v>
      </c>
      <c r="G26" s="459">
        <f t="shared" ref="G26:G28" si="0">SUM(B26:F26)</f>
        <v>111800</v>
      </c>
      <c r="H26" s="467" t="s">
        <v>657</v>
      </c>
      <c r="I26" s="460"/>
    </row>
    <row r="27" spans="1:9" ht="22.5" customHeight="1">
      <c r="A27" s="466">
        <v>43353</v>
      </c>
      <c r="B27" s="459">
        <v>64800</v>
      </c>
      <c r="C27" s="459">
        <v>0</v>
      </c>
      <c r="D27" s="459">
        <v>0</v>
      </c>
      <c r="E27" s="459">
        <v>3000</v>
      </c>
      <c r="F27" s="459">
        <v>12000</v>
      </c>
      <c r="G27" s="459">
        <f t="shared" si="0"/>
        <v>79800</v>
      </c>
      <c r="H27" s="460"/>
      <c r="I27" s="460"/>
    </row>
    <row r="28" spans="1:9" ht="22.5" customHeight="1">
      <c r="A28" s="466">
        <v>43354</v>
      </c>
      <c r="B28" s="459">
        <v>64800</v>
      </c>
      <c r="C28" s="459">
        <v>0</v>
      </c>
      <c r="D28" s="459">
        <v>800</v>
      </c>
      <c r="E28" s="459">
        <v>0</v>
      </c>
      <c r="F28" s="459">
        <v>0</v>
      </c>
      <c r="G28" s="459">
        <f t="shared" si="0"/>
        <v>65600</v>
      </c>
      <c r="H28" s="460"/>
      <c r="I28" s="460" t="s">
        <v>656</v>
      </c>
    </row>
    <row r="29" spans="1:9" ht="22.5" customHeight="1">
      <c r="A29" s="822" t="s">
        <v>8</v>
      </c>
      <c r="B29" s="822"/>
      <c r="C29" s="822"/>
      <c r="D29" s="468"/>
      <c r="E29" s="468"/>
      <c r="F29" s="468"/>
      <c r="G29" s="462">
        <f>SUM(G25:G28)</f>
        <v>371801</v>
      </c>
      <c r="H29" s="460"/>
      <c r="I29" s="460"/>
    </row>
    <row r="30" spans="1:9" ht="20.25" customHeight="1">
      <c r="A30" s="472"/>
      <c r="B30" s="472"/>
      <c r="C30" s="472"/>
      <c r="D30" s="472"/>
      <c r="E30" s="472"/>
      <c r="F30" s="472"/>
      <c r="G30" s="472"/>
      <c r="H30" s="472"/>
      <c r="I30" s="460"/>
    </row>
    <row r="31" spans="1:9" s="471" customFormat="1" ht="20.25" customHeight="1">
      <c r="A31" s="823" t="s">
        <v>307</v>
      </c>
      <c r="B31" s="805"/>
      <c r="C31" s="805"/>
      <c r="D31" s="805"/>
      <c r="E31" s="805"/>
      <c r="F31" s="806"/>
      <c r="G31" s="810">
        <f>SUM(D12+D20+G29)</f>
        <v>599511</v>
      </c>
      <c r="H31" s="824"/>
      <c r="I31" s="811"/>
    </row>
    <row r="32" spans="1:9" ht="20.25" customHeight="1"/>
  </sheetData>
  <mergeCells count="25">
    <mergeCell ref="G31:I31"/>
    <mergeCell ref="A23:I23"/>
    <mergeCell ref="E20:F20"/>
    <mergeCell ref="A2:H2"/>
    <mergeCell ref="A29:C29"/>
    <mergeCell ref="A4:E4"/>
    <mergeCell ref="E7:F7"/>
    <mergeCell ref="E8:F8"/>
    <mergeCell ref="E9:F9"/>
    <mergeCell ref="B5:F5"/>
    <mergeCell ref="B14:F14"/>
    <mergeCell ref="A16:A19"/>
    <mergeCell ref="E18:F18"/>
    <mergeCell ref="E19:F19"/>
    <mergeCell ref="E15:F15"/>
    <mergeCell ref="E16:F16"/>
    <mergeCell ref="E6:F6"/>
    <mergeCell ref="A7:A11"/>
    <mergeCell ref="A20:C20"/>
    <mergeCell ref="A31:F31"/>
    <mergeCell ref="E17:F17"/>
    <mergeCell ref="A12:C12"/>
    <mergeCell ref="E12:F12"/>
    <mergeCell ref="E10:F10"/>
    <mergeCell ref="E11:F11"/>
  </mergeCells>
  <phoneticPr fontId="2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总报价单</vt:lpstr>
      <vt:lpstr>最终报价单</vt:lpstr>
      <vt:lpstr>VIP 唐岩</vt:lpstr>
      <vt:lpstr>VIP 刘睿</vt:lpstr>
      <vt:lpstr>VIP 梁翘柏</vt:lpstr>
      <vt:lpstr>VIP 李紫昂</vt:lpstr>
      <vt:lpstr>VIP 王春来</vt:lpstr>
      <vt:lpstr>VIP 王力</vt:lpstr>
      <vt:lpstr>VIP 贺宏震</vt:lpstr>
      <vt:lpstr>VIP 王宇</vt:lpstr>
      <vt:lpstr>接送机用车</vt:lpstr>
      <vt:lpstr>全天用车</vt:lpstr>
      <vt:lpstr>大巴用车</vt:lpstr>
      <vt:lpstr>工作间明细</vt:lpstr>
      <vt:lpstr>9月8日A团明细</vt:lpstr>
      <vt:lpstr>9月9日B团明细</vt:lpstr>
      <vt:lpstr>品川王子明细</vt:lpstr>
      <vt:lpstr>希尔顿明细 </vt:lpstr>
      <vt:lpstr>总报价单!Print_Area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STC1</dc:creator>
  <cp:lastModifiedBy>Amy Li</cp:lastModifiedBy>
  <cp:lastPrinted>2018-10-12T09:24:58Z</cp:lastPrinted>
  <dcterms:created xsi:type="dcterms:W3CDTF">2018-07-23T10:56:13Z</dcterms:created>
  <dcterms:modified xsi:type="dcterms:W3CDTF">2018-12-06T08:38:45Z</dcterms:modified>
</cp:coreProperties>
</file>