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C:\Users\86139\Desktop\报价ING\"/>
    </mc:Choice>
  </mc:AlternateContent>
  <xr:revisionPtr revIDLastSave="0" documentId="13_ncr:1_{0AB3DF3D-0A27-4E85-9537-1D9407EBC28E}" xr6:coauthVersionLast="47" xr6:coauthVersionMax="47" xr10:uidLastSave="{00000000-0000-0000-0000-000000000000}"/>
  <bookViews>
    <workbookView xWindow="-103" yWindow="-103" windowWidth="16663" windowHeight="8863" firstSheet="2" activeTab="2" xr2:uid="{00000000-000D-0000-FFFF-FFFF00000000}"/>
  </bookViews>
  <sheets>
    <sheet name="summary" sheetId="19" state="hidden" r:id="rId1"/>
    <sheet name="总计" sheetId="38" state="hidden" r:id="rId2"/>
    <sheet name="总计 " sheetId="39" r:id="rId3"/>
    <sheet name="旅行社（广州站）" sheetId="34" r:id="rId4"/>
    <sheet name="旅行社（成渝站）" sheetId="36" r:id="rId5"/>
    <sheet name="活动" sheetId="25" state="hidden" r:id="rId6"/>
    <sheet name="希尔顿" sheetId="8" state="hidden" r:id="rId7"/>
    <sheet name="Airfare" sheetId="9" state="hidden" r:id="rId8"/>
  </sheets>
  <definedNames>
    <definedName name="CLIENTMEDIA">#REF!</definedName>
    <definedName name="_xlnm.Print_Area" localSheetId="0">summary!$A$1:$E$4</definedName>
    <definedName name="_xlnm.Print_Area" localSheetId="5">活动!$A$1:$I$73</definedName>
    <definedName name="_xlnm.Print_Area" localSheetId="3">'旅行社（广州站）'!$A$1:$F$18</definedName>
  </definedNames>
  <calcPr calcId="181029"/>
</workbook>
</file>

<file path=xl/calcChain.xml><?xml version="1.0" encoding="utf-8"?>
<calcChain xmlns="http://schemas.openxmlformats.org/spreadsheetml/2006/main">
  <c r="E10" i="34" l="1"/>
  <c r="E13" i="34"/>
  <c r="E12" i="34"/>
  <c r="E8" i="34"/>
  <c r="E11" i="34"/>
  <c r="E9" i="34"/>
  <c r="E15" i="34"/>
  <c r="G15" i="36"/>
  <c r="G8" i="36"/>
  <c r="G9" i="36"/>
  <c r="G16" i="36"/>
  <c r="G12" i="36"/>
  <c r="G13" i="36"/>
  <c r="G14" i="36"/>
  <c r="G10" i="36"/>
  <c r="G11" i="36"/>
  <c r="B5" i="38"/>
  <c r="B4" i="38"/>
  <c r="H12" i="9"/>
  <c r="H11" i="9"/>
  <c r="H10" i="9"/>
  <c r="H9" i="9"/>
  <c r="H8" i="9"/>
  <c r="H7" i="9"/>
  <c r="H13" i="9"/>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H68" i="25"/>
  <c r="H67" i="25"/>
  <c r="H66" i="25"/>
  <c r="H64" i="25"/>
  <c r="H63" i="25"/>
  <c r="H62" i="25"/>
  <c r="H61" i="25"/>
  <c r="H59" i="25"/>
  <c r="H58" i="25"/>
  <c r="H57" i="25"/>
  <c r="H56" i="25"/>
  <c r="H70" i="25"/>
  <c r="H49" i="25"/>
  <c r="H48" i="25"/>
  <c r="H47" i="25"/>
  <c r="H51" i="25"/>
  <c r="H40" i="25"/>
  <c r="H38" i="25"/>
  <c r="H37" i="25"/>
  <c r="H36"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5" i="25"/>
  <c r="H7" i="25"/>
  <c r="C2" i="19"/>
  <c r="C4" i="19"/>
  <c r="H42" i="25"/>
  <c r="G46" i="8"/>
  <c r="G47" i="8"/>
  <c r="G48" i="8"/>
  <c r="G49" i="8"/>
  <c r="H71" i="25"/>
  <c r="H72" i="25"/>
  <c r="H73" i="25"/>
  <c r="C3" i="19"/>
  <c r="B3" i="38"/>
  <c r="B6" i="38"/>
  <c r="B8" i="38" s="1"/>
  <c r="G20" i="36" l="1"/>
  <c r="G21" i="36" s="1"/>
  <c r="G22" i="36" s="1"/>
  <c r="B4" i="39" s="1"/>
  <c r="E16" i="34"/>
  <c r="E17" i="34" s="1"/>
  <c r="E18" i="34" l="1"/>
  <c r="B3" i="39" s="1"/>
  <c r="B5" i="39" s="1"/>
</calcChain>
</file>

<file path=xl/sharedStrings.xml><?xml version="1.0" encoding="utf-8"?>
<sst xmlns="http://schemas.openxmlformats.org/spreadsheetml/2006/main" count="336" uniqueCount="235">
  <si>
    <t>凯迪拉克“CT6&amp;XT6双车主题试驾活动”
预算 Budget</t>
  </si>
  <si>
    <t>旅行社
Agency</t>
  </si>
  <si>
    <t>活动搭建
Activity building</t>
  </si>
  <si>
    <t>合计
Grand Total</t>
  </si>
  <si>
    <t xml:space="preserve">项目 Item </t>
  </si>
  <si>
    <t>明细 Description</t>
  </si>
  <si>
    <t>单价</t>
  </si>
  <si>
    <t>次数 Time/天</t>
  </si>
  <si>
    <t>数量 Qty.</t>
  </si>
  <si>
    <t>小计</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</si>
  <si>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</si>
  <si>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</si>
  <si>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</si>
  <si>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</si>
  <si>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工作人员双床房-（广州广交会威斯汀酒店)-D0 
豪华双床房
two-bed room</t>
  </si>
  <si>
    <t>工作人员双床房-（深圳博林天瑞喜来登)-D1-
豪华双床房
two-bed room</t>
  </si>
  <si>
    <t>工作人员双床房-（广州君悦酒店）-D2
豪华大床房 
two-bed room</t>
  </si>
  <si>
    <t>会场租赁（广州铂悦酒店-190平宴会厅-悦庄3）实际：（广州广交会威斯汀酒店-460平宴会厅-峰景轩）
Venue rental</t>
  </si>
  <si>
    <t>房内welcome package：甜点、水果等Dessert, fruit, etc</t>
  </si>
  <si>
    <t>媒体欢迎小食
welcome package</t>
  </si>
  <si>
    <t>媒体晚餐</t>
  </si>
  <si>
    <t>Transportation/大巴需求（根据媒体具体航班调整需求）</t>
  </si>
  <si>
    <r>
      <rPr>
        <sz val="9"/>
        <rFont val="微软雅黑"/>
        <family val="2"/>
        <charset val="134"/>
      </rPr>
      <t>总计（Net）</t>
    </r>
  </si>
  <si>
    <t>服务费</t>
  </si>
  <si>
    <t>总计（不含增值税6%）</t>
  </si>
  <si>
    <t xml:space="preserve">Event:                 </t>
  </si>
  <si>
    <t xml:space="preserve">Date:                  </t>
  </si>
  <si>
    <t xml:space="preserve">VENUE:                  </t>
  </si>
  <si>
    <t xml:space="preserve">Project No:               </t>
  </si>
  <si>
    <t xml:space="preserve">Number of person:       </t>
  </si>
  <si>
    <t>工作人员双床房-（重庆大足开元观塘酒店）
豪华双床房
two-bed room</t>
  </si>
  <si>
    <t>会场租赁-重庆大足开元观塘酒店 260平开元厅  
实际：重庆大足开元观塘酒店 100平老茶铺  
Venue rental</t>
  </si>
  <si>
    <t>房内- 成都费尔蒙酒店
welcome package</t>
  </si>
  <si>
    <t>房内-重庆大足开元观塘酒店
welcome package</t>
  </si>
  <si>
    <t>成渝站D3
媒体晚餐-重庆 来福士洲际酒店</t>
  </si>
  <si>
    <t>项目名称: 凯迪拉克“CT6&amp;XT6双车主题试驾活动”-预估报价</t>
  </si>
  <si>
    <t>项目</t>
  </si>
  <si>
    <t>单位</t>
  </si>
  <si>
    <t>天</t>
  </si>
  <si>
    <t>数量</t>
  </si>
  <si>
    <t>描述</t>
  </si>
  <si>
    <t>AV搭建费用预估</t>
  </si>
  <si>
    <t>包含LED大屏幕、LED处理器、音箱、电脑、话筒、灯光、电源、舞台背板、舞台地台搭建、桌子椅子租赁、指示牌、签到处、小物料制作、物料运输、搭建人员劳务、交通差旅等费用。</t>
  </si>
  <si>
    <t>合计</t>
  </si>
  <si>
    <t>三方费用</t>
  </si>
  <si>
    <t>第三方</t>
  </si>
  <si>
    <t>鲜花服务</t>
  </si>
  <si>
    <t>束</t>
  </si>
  <si>
    <t>签到花、桌花以白色绣球为主</t>
  </si>
  <si>
    <t>车辆燃油费用</t>
  </si>
  <si>
    <t>项</t>
  </si>
  <si>
    <t>车辆燃油费用，最后一天试驾完毕后需加满油还车</t>
  </si>
  <si>
    <t>车辆清洁-试驾车</t>
  </si>
  <si>
    <t>试驾车车辆清洁 提前1天整备</t>
  </si>
  <si>
    <t>车辆整备团队</t>
  </si>
  <si>
    <t>车辆整备团队 提前1天取车 提前1天整备车辆 最后一天归还车辆</t>
  </si>
  <si>
    <t>车辆整备人员食宿</t>
  </si>
  <si>
    <t>人</t>
  </si>
  <si>
    <t>车辆整备人员需要在试驾当地住宿</t>
  </si>
  <si>
    <t>高速过路费</t>
  </si>
  <si>
    <t>辆</t>
  </si>
  <si>
    <t>车辆过路费 每天100元，以探路为准</t>
  </si>
  <si>
    <t>摄影</t>
  </si>
  <si>
    <t>预拍摄两天，拍摄前一批媒体</t>
  </si>
  <si>
    <t>摄像</t>
  </si>
  <si>
    <t>航拍</t>
  </si>
  <si>
    <t>雨伞</t>
  </si>
  <si>
    <t>个</t>
  </si>
  <si>
    <t>使用SGM原有雨伞</t>
  </si>
  <si>
    <t>Cue布</t>
  </si>
  <si>
    <t>每批次换</t>
  </si>
  <si>
    <t>大擦车布</t>
  </si>
  <si>
    <t>块</t>
  </si>
  <si>
    <t>小擦车布</t>
  </si>
  <si>
    <t>水桶</t>
  </si>
  <si>
    <t>农夫山泉大桶水</t>
  </si>
  <si>
    <t>通</t>
  </si>
  <si>
    <t>车头牌</t>
  </si>
  <si>
    <t>车号贴</t>
  </si>
  <si>
    <t>每批都换</t>
  </si>
  <si>
    <t>对讲机</t>
  </si>
  <si>
    <t>随车及工作人员使用</t>
  </si>
  <si>
    <t>零钱信封</t>
  </si>
  <si>
    <t>办公设备（打印机、纸张、纸板夹、笔等）</t>
  </si>
  <si>
    <t>纸质制作物-房卡套</t>
  </si>
  <si>
    <t>纸质制作物-欢迎卡</t>
  </si>
  <si>
    <t>张</t>
  </si>
  <si>
    <t>纸质制作物-餐券</t>
  </si>
  <si>
    <t>试驾安全协议</t>
  </si>
  <si>
    <t>媒体健康承诺书</t>
  </si>
  <si>
    <t>工作车租赁</t>
  </si>
  <si>
    <t>头车、尾车可用上海日常试驾车</t>
  </si>
  <si>
    <t>工作车油费</t>
  </si>
  <si>
    <t>水瓶贴</t>
  </si>
  <si>
    <t>瓶</t>
  </si>
  <si>
    <t>爱夸+瓶贴</t>
  </si>
  <si>
    <t>快递</t>
  </si>
  <si>
    <t>轮胎，衣服，雨伞</t>
  </si>
  <si>
    <t>试驾相关</t>
  </si>
  <si>
    <t>媒体来宾试驾保险</t>
  </si>
  <si>
    <t>120名媒体，48名工作人员</t>
  </si>
  <si>
    <t>执行公司代理费&amp;人员差旅</t>
  </si>
  <si>
    <t>活动现场管理</t>
  </si>
  <si>
    <t>费用明细</t>
  </si>
  <si>
    <t>活动现场管理人员</t>
  </si>
  <si>
    <t>客户总监</t>
  </si>
  <si>
    <t>高级客户经理</t>
  </si>
  <si>
    <t>客户执行</t>
  </si>
  <si>
    <t>活动差旅</t>
  </si>
  <si>
    <t>勘察路线 (交通, 住宿， 用餐)</t>
  </si>
  <si>
    <t>交通费用</t>
  </si>
  <si>
    <t>住宿</t>
  </si>
  <si>
    <t>用餐</t>
  </si>
  <si>
    <t>当地交通、通讯</t>
  </si>
  <si>
    <t>活动执行 (交通，住宿，用餐)-4站</t>
  </si>
  <si>
    <t>三方工作人员-摄影团队（机票走东美）</t>
  </si>
  <si>
    <t>税费</t>
  </si>
  <si>
    <t>总计</t>
  </si>
  <si>
    <t>SGM2017成都车展&amp;凯迪拉克XT5试驾</t>
  </si>
  <si>
    <t>8月23日-27日</t>
  </si>
  <si>
    <t>规格</t>
  </si>
  <si>
    <t>次数</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</si>
  <si>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</si>
  <si>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</si>
  <si>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</si>
  <si>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</si>
  <si>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</si>
  <si>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</si>
  <si>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</si>
  <si>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</si>
  <si>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</si>
  <si>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</si>
  <si>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</si>
  <si>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</si>
  <si>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</si>
  <si>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</si>
  <si>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</si>
  <si>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</si>
  <si>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</si>
  <si>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</si>
  <si>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</si>
  <si>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</si>
  <si>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</si>
  <si>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</si>
  <si>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</si>
  <si>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</si>
  <si>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</si>
  <si>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</si>
  <si>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</si>
  <si>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</si>
  <si>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</si>
  <si>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</si>
  <si>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</si>
  <si>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</si>
  <si>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</si>
  <si>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</si>
  <si>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</si>
  <si>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</si>
  <si>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</si>
  <si>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</si>
  <si>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</si>
  <si>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</si>
  <si>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</si>
  <si>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</si>
  <si>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</si>
  <si>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</si>
  <si>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</si>
  <si>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</si>
  <si>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</si>
  <si>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</si>
  <si>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family val="3"/>
        <charset val="134"/>
      </rPr>
      <t>总计</t>
    </r>
  </si>
  <si>
    <t>Client:</t>
  </si>
  <si>
    <r>
      <rPr>
        <sz val="9"/>
        <rFont val="hyjh35j Regular"/>
        <family val="1"/>
      </rPr>
      <t>凯迪拉克</t>
    </r>
  </si>
  <si>
    <t>To:</t>
  </si>
  <si>
    <t>Fax:</t>
  </si>
  <si>
    <t>From:</t>
  </si>
  <si>
    <t>Date:2017/12/6</t>
  </si>
  <si>
    <t>Project:</t>
  </si>
  <si>
    <t>凯迪拉克业务沟通会＋新年音乐会</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</si>
  <si>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</si>
  <si>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</si>
  <si>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</si>
  <si>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</si>
  <si>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</si>
  <si>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</si>
  <si>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</si>
  <si>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</si>
  <si>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</si>
  <si>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</si>
  <si>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hyjh35j Regular"/>
        <family val="1"/>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</si>
  <si>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</si>
  <si>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</si>
  <si>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</si>
  <si>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</si>
  <si>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</si>
  <si>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</si>
  <si>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</si>
  <si>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</si>
  <si>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</si>
  <si>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</si>
  <si>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工作人员双床房-（成都费尔蒙）
豪华双床房
two-bed room</t>
    <phoneticPr fontId="57" type="noConversion"/>
  </si>
  <si>
    <t>武汉</t>
    <phoneticPr fontId="57" type="noConversion"/>
  </si>
  <si>
    <t>广州</t>
    <phoneticPr fontId="57" type="noConversion"/>
  </si>
  <si>
    <t>成渝</t>
    <phoneticPr fontId="57" type="noConversion"/>
  </si>
  <si>
    <t>合计：</t>
    <phoneticPr fontId="57" type="noConversion"/>
  </si>
  <si>
    <t>合同金额：</t>
    <phoneticPr fontId="57" type="noConversion"/>
  </si>
  <si>
    <t>超出金额：</t>
    <phoneticPr fontId="57" type="noConversion"/>
  </si>
  <si>
    <t>会场租赁（品牌讲座-广州柏悦酒店</t>
    <phoneticPr fontId="57" type="noConversion"/>
  </si>
  <si>
    <t>会场租赁-品牌讲座-重庆洲际酒店
Venue rental</t>
    <phoneticPr fontId="57" type="noConversion"/>
  </si>
  <si>
    <t>总览：</t>
    <phoneticPr fontId="57" type="noConversion"/>
  </si>
  <si>
    <t>35位媒体+10位工作人员
35 media + 10 PR agency</t>
    <phoneticPr fontId="57" type="noConversion"/>
  </si>
  <si>
    <t>增加原因为：酒店更改，且活动时间更改，时间近新年，酒店会场价格极高
The reasons for the increase are: the hotel has changed, and the time of the event has changed. The time is near the new year, and the price of the hotel venue is very high</t>
    <phoneticPr fontId="57" type="noConversion"/>
  </si>
  <si>
    <t>时间近新年，酒店会场价格极高
Time near the new year, the hotel venue price is very high</t>
    <phoneticPr fontId="57" type="noConversion"/>
  </si>
  <si>
    <t>媒体相关
Media Related
13位外地媒体房间。提前一天住宿于成都
13  OOT
由于活动需求，本次活动酒店选择于城市闹市区，因此房价较高
Due to the demand of the event, the hotel is located in the downtown area of the city, so the room price is high</t>
    <phoneticPr fontId="57" type="noConversion"/>
  </si>
  <si>
    <t>媒体相关
Media Related
34位外地媒体房间
13  OOT
重庆大足虽然位于重庆，但比较偏僻。距离重庆市区近2小时车程。另外由于车队行程，所以重庆媒体也住宿于该酒店。Although Chongqing Dazu is located in Chongqing, it is relatively remote. It's nearly 2 hours' drive from Chongqing. In addition, due to the team trip, Chongqing media also stayed in the hotel.</t>
    <phoneticPr fontId="57" type="noConversion"/>
  </si>
  <si>
    <t>媒体相关
Media Related
16位外地媒体房间
16  OOT
由于活动需求，本次活动酒店选择于城市闹市区，因此房价较高
Due to the demand of the event, the hotel is located in the downtown area of the city, so the room price is high</t>
    <phoneticPr fontId="57" type="noConversion"/>
  </si>
  <si>
    <t>34位媒体+8位工作人员
34 media + 8 PR agency</t>
    <phoneticPr fontId="57" type="noConversion"/>
  </si>
  <si>
    <t>媒体大床房-（成都费尔蒙）
豪华大床房
one-bed room</t>
    <phoneticPr fontId="57" type="noConversion"/>
  </si>
  <si>
    <t>媒体大床房-（重庆大足开元观塘酒店）
豪华双床房
one-bed room</t>
    <phoneticPr fontId="57" type="noConversion"/>
  </si>
  <si>
    <t>媒体大床房-（重庆来福士洲际酒店）
豪华双床房
one-bed room</t>
    <phoneticPr fontId="57" type="noConversion"/>
  </si>
  <si>
    <t>工作人员双床房-（重庆来福士洲际酒店）
豪华双床房
two-bed room</t>
    <phoneticPr fontId="57" type="noConversion"/>
  </si>
  <si>
    <t>单价</t>
    <phoneticPr fontId="57" type="noConversion"/>
  </si>
  <si>
    <t>次数 Time/天</t>
    <phoneticPr fontId="57" type="noConversion"/>
  </si>
  <si>
    <t>数量 Qty.</t>
    <phoneticPr fontId="57" type="noConversion"/>
  </si>
  <si>
    <t>小计</t>
    <phoneticPr fontId="57" type="noConversion"/>
  </si>
  <si>
    <t>广州站：</t>
    <phoneticPr fontId="6" type="noConversion"/>
  </si>
  <si>
    <t>成渝站：</t>
    <phoneticPr fontId="6" type="noConversion"/>
  </si>
  <si>
    <t>总计（不含税）：</t>
    <phoneticPr fontId="6" type="noConversion"/>
  </si>
  <si>
    <t>优惠总计（不含税）：</t>
    <phoneticPr fontId="6" type="noConversion"/>
  </si>
  <si>
    <t>广州站 D3-第二批媒体
媒体午餐-桌餐
实际：广州柏悦酒店西餐媒体午餐</t>
    <phoneticPr fontId="57" type="noConversion"/>
  </si>
  <si>
    <t>工作人员用车
(全天）实际：媒体深圳-广州
Shuttle busGL8 实际：考斯特</t>
    <phoneticPr fontId="57" type="noConversion"/>
  </si>
  <si>
    <t>Transportation/大巴需求（根据媒体具体航班调整需求）</t>
    <phoneticPr fontId="57" type="noConversion"/>
  </si>
  <si>
    <t>总计（Net）</t>
    <phoneticPr fontId="57" type="noConversion"/>
  </si>
  <si>
    <t>服务费</t>
    <phoneticPr fontId="57" type="noConversion"/>
  </si>
  <si>
    <t>总计（不含增值税6%）</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</si>
</sst>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0_);[Red]\(\¥#,##0.00\)"/>
    <numFmt numFmtId="177" formatCode="[$¥-804]#,##0;[Red][$¥-804]#,##0"/>
    <numFmt numFmtId="178" formatCode="0_);[Red]\(0\)"/>
    <numFmt numFmtId="179" formatCode="_ \¥* #,##0.00_ ;_ \¥* \-#,##0.00_ ;_ \¥* &quot;-&quot;??_ ;_ @_ "/>
    <numFmt numFmtId="180" formatCode="#,##0_ "/>
    <numFmt numFmtId="181" formatCode="[$¥-804]#,##0.00"/>
    <numFmt numFmtId="182" formatCode="#,##0.00\ &quot;€&quot;;[Red]\-#,##0.00\ &quot;€&quot;"/>
    <numFmt numFmtId="183" formatCode="0_ "/>
    <numFmt numFmtId="184" formatCode="0.00_ "/>
  </numFmts>
  <fonts count="59">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21"/>
      <name val="微软雅黑"/>
      <family val="2"/>
      <charset val="134"/>
    </font>
    <font>
      <sz val="10"/>
      <name val="微软雅黑"/>
      <family val="2"/>
      <charset val="134"/>
    </font>
    <font>
      <sz val="16"/>
      <name val="微软雅黑"/>
      <family val="2"/>
      <charset val="134"/>
    </font>
    <font>
      <b/>
      <sz val="12"/>
      <name val="微软雅黑"/>
      <family val="2"/>
      <charset val="134"/>
    </font>
    <font>
      <b/>
      <sz val="10"/>
      <name val="微软雅黑"/>
      <family val="2"/>
      <charset val="134"/>
    </font>
    <font>
      <b/>
      <sz val="15"/>
      <color indexed="9"/>
      <name val="微软雅黑"/>
      <family val="2"/>
      <charset val="134"/>
    </font>
    <font>
      <b/>
      <sz val="16"/>
      <color indexed="9"/>
      <name val="微软雅黑"/>
      <family val="2"/>
      <charset val="134"/>
    </font>
    <font>
      <sz val="10"/>
      <color indexed="8"/>
      <name val="微软雅黑"/>
      <family val="2"/>
      <charset val="134"/>
    </font>
    <font>
      <sz val="12"/>
      <name val="微软雅黑"/>
      <family val="2"/>
      <charset val="134"/>
    </font>
    <font>
      <sz val="12"/>
      <color indexed="8"/>
      <name val="微软雅黑"/>
      <family val="2"/>
      <charset val="134"/>
    </font>
    <font>
      <b/>
      <sz val="12"/>
      <color indexed="8"/>
      <name val="微软雅黑"/>
      <family val="2"/>
      <charset val="134"/>
    </font>
    <font>
      <b/>
      <sz val="11"/>
      <color indexed="8"/>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b/>
      <sz val="16"/>
      <name val="微软雅黑"/>
      <family val="2"/>
      <charset val="134"/>
    </font>
    <font>
      <b/>
      <sz val="20"/>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sz val="11"/>
      <color indexed="8"/>
      <name val="宋体"/>
      <family val="3"/>
      <charset val="134"/>
    </font>
    <font>
      <b/>
      <sz val="11"/>
      <color indexed="56"/>
      <name val="宋体"/>
      <family val="3"/>
      <charset val="134"/>
    </font>
    <font>
      <sz val="10"/>
      <name val="Arial"/>
      <family val="2"/>
    </font>
    <font>
      <sz val="11"/>
      <color indexed="62"/>
      <name val="宋体"/>
      <family val="3"/>
      <charset val="134"/>
    </font>
    <font>
      <sz val="12"/>
      <name val="Times New Roman"/>
      <family val="1"/>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sz val="10"/>
      <name val="Verdana"/>
      <family val="2"/>
    </font>
    <font>
      <sz val="1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9"/>
      <name val="hyjh35j Regular"/>
      <family val="1"/>
    </font>
    <font>
      <b/>
      <sz val="9"/>
      <color indexed="9"/>
      <name val="宋体"/>
      <family val="3"/>
      <charset val="134"/>
    </font>
    <font>
      <b/>
      <sz val="9"/>
      <name val="宋体"/>
      <family val="3"/>
      <charset val="134"/>
    </font>
    <font>
      <sz val="12"/>
      <name val="宋体"/>
      <family val="3"/>
      <charset val="134"/>
    </font>
    <font>
      <sz val="9"/>
      <name val="微软雅黑"/>
      <family val="2"/>
      <charset val="134"/>
    </font>
    <font>
      <sz val="9"/>
      <name val="宋体"/>
      <family val="3"/>
      <charset val="134"/>
    </font>
    <font>
      <b/>
      <sz val="12"/>
      <name val="宋体"/>
      <family val="3"/>
      <charset val="134"/>
    </font>
  </fonts>
  <fills count="36">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55"/>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indexed="1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rgb="FFFFFF00"/>
        <bgColor indexed="64"/>
      </patternFill>
    </fill>
    <fill>
      <patternFill patternType="solid">
        <fgColor theme="5" tint="0.39994506668294322"/>
        <bgColor indexed="64"/>
      </patternFill>
    </fill>
    <fill>
      <patternFill patternType="solid">
        <fgColor theme="4" tint="0.59999389629810485"/>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31"/>
        <bgColor indexed="64"/>
      </patternFill>
    </fill>
    <fill>
      <patternFill patternType="solid">
        <fgColor indexed="45"/>
        <bgColor indexed="64"/>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53">
    <border>
      <left/>
      <right/>
      <top/>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thin">
        <color auto="1"/>
      </left>
      <right/>
      <top style="hair">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hair">
        <color auto="1"/>
      </left>
      <right style="thin">
        <color auto="1"/>
      </right>
      <top/>
      <bottom/>
      <diagonal/>
    </border>
    <border>
      <left style="thin">
        <color auto="1"/>
      </left>
      <right/>
      <top style="hair">
        <color auto="1"/>
      </top>
      <bottom style="thin">
        <color auto="1"/>
      </bottom>
      <diagonal/>
    </border>
    <border>
      <left style="hair">
        <color auto="1"/>
      </left>
      <right/>
      <top/>
      <bottom style="hair">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64">
    <xf numFmtId="0" fontId="0" fillId="0" borderId="0">
      <alignment vertical="center"/>
    </xf>
    <xf numFmtId="0" fontId="31" fillId="20" borderId="0" applyNumberFormat="0" applyBorder="0" applyProtection="0">
      <alignment vertical="center"/>
    </xf>
    <xf numFmtId="43" fontId="55" fillId="0" borderId="0" applyFont="0" applyFill="0" applyBorder="0" applyAlignment="0" applyProtection="0">
      <alignment vertical="center"/>
    </xf>
    <xf numFmtId="0" fontId="33" fillId="0" borderId="0" applyNumberFormat="0" applyBorder="0" applyAlignment="0" applyProtection="0">
      <alignment vertical="center"/>
    </xf>
    <xf numFmtId="0" fontId="55" fillId="0" borderId="0"/>
    <xf numFmtId="0" fontId="34" fillId="9" borderId="43" applyNumberFormat="0" applyProtection="0">
      <alignment vertical="center"/>
    </xf>
    <xf numFmtId="0" fontId="32" fillId="0" borderId="42" applyNumberFormat="0" applyProtection="0">
      <alignment vertical="center"/>
    </xf>
    <xf numFmtId="0" fontId="31" fillId="22" borderId="0" applyNumberFormat="0" applyBorder="0" applyProtection="0">
      <alignment vertical="center"/>
    </xf>
    <xf numFmtId="0" fontId="35" fillId="0" borderId="0" applyNumberFormat="0" applyBorder="0" applyAlignment="0" applyProtection="0">
      <alignment vertical="center"/>
    </xf>
    <xf numFmtId="0" fontId="31" fillId="19" borderId="0" applyNumberFormat="0" applyBorder="0" applyProtection="0">
      <alignment vertical="center"/>
    </xf>
    <xf numFmtId="0" fontId="31" fillId="18" borderId="0" applyNumberFormat="0" applyBorder="0" applyProtection="0">
      <alignment vertical="center"/>
    </xf>
    <xf numFmtId="0" fontId="31" fillId="9" borderId="0" applyNumberFormat="0" applyBorder="0" applyProtection="0">
      <alignment vertical="center"/>
    </xf>
    <xf numFmtId="0" fontId="1" fillId="0" borderId="0"/>
    <xf numFmtId="0" fontId="31" fillId="23" borderId="0" applyNumberFormat="0" applyBorder="0" applyProtection="0">
      <alignment vertical="center"/>
    </xf>
    <xf numFmtId="0" fontId="55" fillId="0" borderId="0"/>
    <xf numFmtId="0" fontId="31" fillId="21" borderId="0" applyNumberFormat="0" applyBorder="0" applyProtection="0">
      <alignment vertical="center"/>
    </xf>
    <xf numFmtId="0" fontId="31" fillId="24" borderId="0" applyNumberFormat="0" applyBorder="0" applyProtection="0">
      <alignment vertical="center"/>
    </xf>
    <xf numFmtId="0" fontId="31" fillId="25" borderId="0" applyNumberFormat="0" applyBorder="0" applyProtection="0">
      <alignment vertical="center"/>
    </xf>
    <xf numFmtId="0" fontId="31" fillId="20" borderId="0" applyNumberFormat="0" applyBorder="0" applyProtection="0">
      <alignment vertical="center"/>
    </xf>
    <xf numFmtId="0" fontId="31" fillId="24" borderId="0" applyNumberFormat="0" applyBorder="0" applyProtection="0">
      <alignment vertical="center"/>
    </xf>
    <xf numFmtId="0" fontId="31" fillId="26" borderId="0" applyNumberFormat="0" applyBorder="0" applyProtection="0">
      <alignment vertical="center"/>
    </xf>
    <xf numFmtId="0" fontId="36" fillId="27" borderId="0" applyNumberFormat="0" applyBorder="0" applyProtection="0">
      <alignment vertical="center"/>
    </xf>
    <xf numFmtId="0" fontId="36" fillId="25" borderId="0" applyNumberFormat="0" applyBorder="0" applyProtection="0">
      <alignment vertical="center"/>
    </xf>
    <xf numFmtId="0" fontId="36" fillId="23"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36" fillId="30" borderId="0" applyNumberFormat="0" applyBorder="0" applyProtection="0">
      <alignment vertical="center"/>
    </xf>
    <xf numFmtId="0" fontId="36" fillId="31" borderId="0" applyNumberFormat="0" applyBorder="0" applyProtection="0">
      <alignment vertical="center"/>
    </xf>
    <xf numFmtId="0" fontId="37" fillId="22" borderId="0" applyNumberFormat="0" applyBorder="0" applyAlignment="0" applyProtection="0">
      <alignment vertical="center"/>
    </xf>
    <xf numFmtId="0" fontId="36" fillId="10" borderId="0" applyNumberFormat="0" applyBorder="0" applyProtection="0">
      <alignment vertical="center"/>
    </xf>
    <xf numFmtId="0" fontId="36" fillId="32"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36" fillId="33" borderId="0" applyNumberFormat="0" applyBorder="0" applyProtection="0">
      <alignment vertical="center"/>
    </xf>
    <xf numFmtId="0" fontId="37" fillId="22" borderId="0" applyNumberFormat="0" applyBorder="0" applyProtection="0">
      <alignment vertical="center"/>
    </xf>
    <xf numFmtId="0" fontId="38" fillId="8" borderId="43" applyNumberFormat="0" applyProtection="0">
      <alignment vertical="center"/>
    </xf>
    <xf numFmtId="0" fontId="39" fillId="4" borderId="44" applyNumberFormat="0" applyProtection="0">
      <alignment vertical="center"/>
    </xf>
    <xf numFmtId="179" fontId="55" fillId="0" borderId="0" applyFont="0" applyFill="0" applyBorder="0" applyAlignment="0" applyProtection="0"/>
    <xf numFmtId="0" fontId="37" fillId="22" borderId="0" applyNumberFormat="0" applyBorder="0" applyAlignment="0" applyProtection="0">
      <alignment vertical="center"/>
    </xf>
    <xf numFmtId="0" fontId="40" fillId="0" borderId="0" applyNumberFormat="0" applyBorder="0" applyProtection="0">
      <alignment vertical="center"/>
    </xf>
    <xf numFmtId="0" fontId="41" fillId="19" borderId="0" applyNumberFormat="0" applyBorder="0" applyProtection="0">
      <alignment vertical="center"/>
    </xf>
    <xf numFmtId="0" fontId="42" fillId="0" borderId="45" applyNumberFormat="0" applyProtection="0">
      <alignment vertical="center"/>
    </xf>
    <xf numFmtId="0" fontId="43" fillId="0" borderId="46" applyNumberFormat="0" applyProtection="0">
      <alignment vertical="center"/>
    </xf>
    <xf numFmtId="0" fontId="32" fillId="0" borderId="0" applyNumberFormat="0" applyBorder="0" applyProtection="0">
      <alignment vertical="center"/>
    </xf>
    <xf numFmtId="0" fontId="44" fillId="0" borderId="47" applyNumberFormat="0" applyProtection="0">
      <alignment vertical="center"/>
    </xf>
    <xf numFmtId="0" fontId="45" fillId="34" borderId="0" applyNumberFormat="0" applyBorder="0" applyProtection="0">
      <alignment vertical="center"/>
    </xf>
    <xf numFmtId="0" fontId="46" fillId="0" borderId="0"/>
    <xf numFmtId="0" fontId="55" fillId="0" borderId="0">
      <alignment vertical="center"/>
    </xf>
    <xf numFmtId="177" fontId="47" fillId="0" borderId="0"/>
    <xf numFmtId="0" fontId="33" fillId="0" borderId="0"/>
    <xf numFmtId="0" fontId="55" fillId="35" borderId="48" applyNumberFormat="0" applyProtection="0">
      <alignment vertical="center"/>
    </xf>
    <xf numFmtId="0" fontId="48" fillId="8" borderId="49" applyNumberFormat="0" applyProtection="0">
      <alignment vertical="center"/>
    </xf>
    <xf numFmtId="0" fontId="33" fillId="0" borderId="0"/>
    <xf numFmtId="0" fontId="49" fillId="0" borderId="0" applyNumberFormat="0" applyBorder="0" applyProtection="0">
      <alignment vertical="center"/>
    </xf>
    <xf numFmtId="0" fontId="55" fillId="0" borderId="0">
      <alignment vertical="center"/>
    </xf>
    <xf numFmtId="0" fontId="50" fillId="0" borderId="50" applyNumberFormat="0" applyProtection="0">
      <alignment vertical="center"/>
    </xf>
    <xf numFmtId="0" fontId="51" fillId="0" borderId="0" applyNumberFormat="0" applyBorder="0" applyProtection="0">
      <alignment vertical="center"/>
    </xf>
    <xf numFmtId="0" fontId="46" fillId="0" borderId="0"/>
    <xf numFmtId="0" fontId="55"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5" fillId="0" borderId="0" applyNumberFormat="0" applyBorder="0" applyAlignment="0" applyProtection="0">
      <alignment vertical="center"/>
    </xf>
    <xf numFmtId="0" fontId="35" fillId="0" borderId="0"/>
    <xf numFmtId="0" fontId="33" fillId="0" borderId="0" applyNumberFormat="0" applyBorder="0" applyAlignment="0" applyProtection="0">
      <alignment vertical="center"/>
    </xf>
  </cellStyleXfs>
  <cellXfs count="321">
    <xf numFmtId="0" fontId="0" fillId="0" borderId="0" xfId="0">
      <alignment vertical="center"/>
    </xf>
    <xf numFmtId="0" fontId="1" fillId="0" borderId="0" xfId="12" applyFont="1"/>
    <xf numFmtId="0" fontId="2" fillId="0" borderId="0" xfId="12" applyFont="1" applyAlignment="1">
      <alignment vertical="center"/>
    </xf>
    <xf numFmtId="0" fontId="2" fillId="0" borderId="0" xfId="12" applyFont="1" applyFill="1" applyAlignment="1">
      <alignment vertical="center"/>
    </xf>
    <xf numFmtId="0" fontId="1" fillId="0" borderId="0" xfId="12" applyFont="1" applyFill="1" applyAlignment="1">
      <alignment vertical="center"/>
    </xf>
    <xf numFmtId="0" fontId="1" fillId="0" borderId="0" xfId="12" applyFont="1" applyAlignment="1">
      <alignment vertical="center"/>
    </xf>
    <xf numFmtId="40" fontId="1" fillId="0" borderId="0" xfId="12" applyNumberFormat="1" applyFont="1" applyAlignment="1">
      <alignment horizontal="right" vertical="center"/>
    </xf>
    <xf numFmtId="0" fontId="1" fillId="0" borderId="0" xfId="12" applyFont="1" applyAlignment="1">
      <alignment horizontal="center" vertical="center"/>
    </xf>
    <xf numFmtId="40" fontId="1" fillId="0" borderId="0" xfId="12" applyNumberFormat="1" applyFont="1" applyBorder="1" applyAlignment="1">
      <alignment horizontal="right" vertical="center"/>
    </xf>
    <xf numFmtId="49" fontId="1" fillId="0" borderId="1" xfId="12" applyNumberFormat="1" applyFont="1" applyFill="1" applyBorder="1" applyAlignment="1">
      <alignment horizontal="left" vertical="top"/>
    </xf>
    <xf numFmtId="0" fontId="1" fillId="2" borderId="1" xfId="12" applyFont="1" applyFill="1" applyBorder="1" applyAlignment="1">
      <alignment horizontal="left" vertical="top"/>
    </xf>
    <xf numFmtId="40" fontId="1" fillId="2" borderId="1" xfId="12" applyNumberFormat="1" applyFont="1" applyFill="1" applyBorder="1" applyAlignment="1">
      <alignment horizontal="right"/>
    </xf>
    <xf numFmtId="0" fontId="1" fillId="2" borderId="1" xfId="12" applyFont="1" applyFill="1" applyBorder="1" applyAlignment="1">
      <alignment horizontal="left" vertical="top" wrapText="1"/>
    </xf>
    <xf numFmtId="49" fontId="1" fillId="0" borderId="2" xfId="12" applyNumberFormat="1" applyFont="1" applyFill="1" applyBorder="1" applyAlignment="1">
      <alignment horizontal="left" vertical="top"/>
    </xf>
    <xf numFmtId="0" fontId="3" fillId="2" borderId="1" xfId="12" applyFont="1" applyFill="1" applyBorder="1" applyAlignment="1">
      <alignment horizontal="left" vertical="top"/>
    </xf>
    <xf numFmtId="40" fontId="1" fillId="2" borderId="2" xfId="12" applyNumberFormat="1" applyFont="1" applyFill="1" applyBorder="1" applyAlignment="1">
      <alignment horizontal="right"/>
    </xf>
    <xf numFmtId="0" fontId="4" fillId="3" borderId="3" xfId="0" applyFont="1" applyFill="1" applyBorder="1" applyAlignment="1">
      <alignment vertical="center"/>
    </xf>
    <xf numFmtId="0" fontId="4" fillId="3" borderId="4" xfId="0" applyFont="1" applyFill="1" applyBorder="1" applyAlignment="1">
      <alignment vertical="center"/>
    </xf>
    <xf numFmtId="40" fontId="4" fillId="3" borderId="4" xfId="2" applyNumberFormat="1" applyFont="1" applyFill="1" applyBorder="1" applyAlignment="1">
      <alignment horizontal="right" vertical="center"/>
    </xf>
    <xf numFmtId="40" fontId="4" fillId="3" borderId="5" xfId="2" applyNumberFormat="1" applyFont="1" applyFill="1" applyBorder="1" applyAlignment="1">
      <alignment horizontal="right" vertical="center"/>
    </xf>
    <xf numFmtId="0" fontId="2" fillId="4" borderId="6" xfId="0" applyFont="1" applyFill="1" applyBorder="1" applyAlignment="1">
      <alignment horizontal="left" vertical="center"/>
    </xf>
    <xf numFmtId="0" fontId="2" fillId="4" borderId="1" xfId="0" applyFont="1" applyFill="1" applyBorder="1" applyAlignment="1">
      <alignment vertical="center"/>
    </xf>
    <xf numFmtId="40" fontId="2" fillId="4" borderId="7" xfId="0" applyNumberFormat="1" applyFont="1" applyFill="1" applyBorder="1" applyAlignment="1">
      <alignment horizontal="right" vertical="center"/>
    </xf>
    <xf numFmtId="0" fontId="5" fillId="0" borderId="6" xfId="0" applyFont="1" applyFill="1" applyBorder="1" applyAlignment="1">
      <alignment horizontal="center" vertical="center"/>
    </xf>
    <xf numFmtId="0" fontId="1" fillId="0" borderId="8" xfId="0" applyFont="1" applyFill="1" applyBorder="1" applyAlignment="1" applyProtection="1">
      <alignment horizontal="left" vertical="center" wrapText="1"/>
      <protection hidden="1"/>
    </xf>
    <xf numFmtId="0" fontId="1" fillId="0" borderId="8" xfId="58"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hidden="1"/>
    </xf>
    <xf numFmtId="40" fontId="1" fillId="0" borderId="8" xfId="2" applyNumberFormat="1" applyFont="1" applyFill="1" applyBorder="1" applyAlignment="1">
      <alignment horizontal="right" vertical="center"/>
    </xf>
    <xf numFmtId="0" fontId="1" fillId="0" borderId="8" xfId="0" applyFont="1" applyFill="1" applyBorder="1" applyAlignment="1">
      <alignment vertical="center"/>
    </xf>
    <xf numFmtId="0" fontId="1" fillId="0" borderId="9" xfId="0" applyFont="1" applyFill="1" applyBorder="1" applyAlignment="1">
      <alignment horizontal="center" vertical="center"/>
    </xf>
    <xf numFmtId="40" fontId="1" fillId="0" borderId="7" xfId="0" applyNumberFormat="1" applyFont="1" applyFill="1" applyBorder="1" applyAlignment="1">
      <alignment horizontal="right" vertical="center"/>
    </xf>
    <xf numFmtId="0" fontId="6" fillId="0" borderId="9" xfId="0" applyFont="1" applyFill="1" applyBorder="1" applyAlignment="1">
      <alignment horizontal="center" vertical="center"/>
    </xf>
    <xf numFmtId="0" fontId="2" fillId="5" borderId="6" xfId="0" applyFont="1" applyFill="1" applyBorder="1" applyAlignment="1">
      <alignment horizontal="left" vertical="center"/>
    </xf>
    <xf numFmtId="40" fontId="2" fillId="5" borderId="7"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40" fontId="5" fillId="0" borderId="1" xfId="0" applyNumberFormat="1" applyFont="1" applyFill="1" applyBorder="1" applyAlignment="1">
      <alignment vertical="center"/>
    </xf>
    <xf numFmtId="0" fontId="2" fillId="0" borderId="1" xfId="0" applyFont="1" applyFill="1" applyBorder="1" applyAlignment="1">
      <alignment horizontal="center" vertical="center"/>
    </xf>
    <xf numFmtId="40" fontId="5" fillId="0" borderId="7" xfId="0" applyNumberFormat="1" applyFont="1" applyFill="1" applyBorder="1" applyAlignment="1">
      <alignment vertical="center"/>
    </xf>
    <xf numFmtId="40" fontId="4" fillId="6" borderId="7" xfId="2" applyNumberFormat="1" applyFont="1" applyFill="1" applyBorder="1" applyAlignment="1">
      <alignment horizontal="right" vertical="center"/>
    </xf>
    <xf numFmtId="0" fontId="2" fillId="0" borderId="0" xfId="12" applyFont="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1" fillId="2" borderId="0" xfId="0" applyNumberFormat="1"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180" fontId="3" fillId="2" borderId="0" xfId="0" applyNumberFormat="1" applyFont="1" applyFill="1" applyAlignment="1">
      <alignment horizontal="center" vertical="center"/>
    </xf>
    <xf numFmtId="0" fontId="3" fillId="2" borderId="0" xfId="0" applyFont="1" applyFill="1" applyAlignment="1">
      <alignment vertical="center" wrapText="1"/>
    </xf>
    <xf numFmtId="0" fontId="3" fillId="2" borderId="0" xfId="0" applyFont="1" applyFill="1">
      <alignment vertical="center"/>
    </xf>
    <xf numFmtId="57" fontId="3" fillId="2" borderId="0" xfId="0" applyNumberFormat="1" applyFont="1" applyFill="1" applyAlignment="1">
      <alignment horizontal="left" vertical="center"/>
    </xf>
    <xf numFmtId="0" fontId="7" fillId="2" borderId="11" xfId="0"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58" fontId="3" fillId="0" borderId="11" xfId="0" applyNumberFormat="1" applyFont="1" applyFill="1" applyBorder="1" applyAlignment="1">
      <alignment horizontal="left" vertical="center" wrapText="1"/>
    </xf>
    <xf numFmtId="180"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vertical="center"/>
    </xf>
    <xf numFmtId="180" fontId="9" fillId="0" borderId="11" xfId="0" applyNumberFormat="1" applyFont="1" applyFill="1" applyBorder="1" applyAlignment="1">
      <alignment horizontal="center" vertical="center"/>
    </xf>
    <xf numFmtId="0" fontId="3" fillId="4" borderId="11" xfId="0" applyFont="1" applyFill="1" applyBorder="1" applyAlignment="1">
      <alignment horizontal="left" vertical="center" wrapText="1"/>
    </xf>
    <xf numFmtId="0" fontId="3" fillId="0" borderId="11" xfId="0" applyFont="1" applyFill="1" applyBorder="1" applyAlignment="1">
      <alignment horizontal="left" vertical="center" wrapText="1" readingOrder="1"/>
    </xf>
    <xf numFmtId="180" fontId="3" fillId="0" borderId="19" xfId="0" applyNumberFormat="1" applyFont="1" applyFill="1" applyBorder="1" applyAlignment="1">
      <alignment horizontal="center" vertical="center"/>
    </xf>
    <xf numFmtId="0" fontId="10" fillId="9" borderId="11" xfId="0" applyNumberFormat="1" applyFont="1" applyFill="1" applyBorder="1" applyAlignment="1">
      <alignment horizontal="center" vertical="center"/>
    </xf>
    <xf numFmtId="180" fontId="10" fillId="9" borderId="11" xfId="0" applyNumberFormat="1" applyFont="1" applyFill="1" applyBorder="1" applyAlignment="1">
      <alignment horizontal="center" vertical="center"/>
    </xf>
    <xf numFmtId="180" fontId="2" fillId="10" borderId="11" xfId="0" applyNumberFormat="1" applyFont="1" applyFill="1" applyBorder="1" applyAlignment="1">
      <alignment horizontal="center" vertical="center"/>
    </xf>
    <xf numFmtId="0" fontId="11" fillId="0" borderId="0" xfId="46" applyFont="1"/>
    <xf numFmtId="0" fontId="3" fillId="0" borderId="0" xfId="46" applyFont="1" applyAlignment="1">
      <alignment vertical="center"/>
    </xf>
    <xf numFmtId="0" fontId="12" fillId="7" borderId="0" xfId="46" applyFont="1" applyFill="1" applyAlignment="1">
      <alignment vertical="center"/>
    </xf>
    <xf numFmtId="0" fontId="12" fillId="0" borderId="0" xfId="46" applyFont="1" applyFill="1" applyAlignment="1">
      <alignment vertical="center"/>
    </xf>
    <xf numFmtId="0" fontId="13" fillId="0" borderId="0" xfId="46" applyFont="1" applyAlignment="1">
      <alignment vertical="center"/>
    </xf>
    <xf numFmtId="0" fontId="14" fillId="0" borderId="0" xfId="49" applyFont="1" applyBorder="1"/>
    <xf numFmtId="0" fontId="12" fillId="0" borderId="0" xfId="49" applyFont="1" applyBorder="1"/>
    <xf numFmtId="0" fontId="15" fillId="0" borderId="0" xfId="49" applyFont="1" applyBorder="1"/>
    <xf numFmtId="0" fontId="12" fillId="0" borderId="0" xfId="57" applyFont="1"/>
    <xf numFmtId="176" fontId="12" fillId="0" borderId="0" xfId="57" applyNumberFormat="1" applyFont="1" applyAlignment="1">
      <alignment horizontal="right"/>
    </xf>
    <xf numFmtId="176" fontId="12" fillId="0" borderId="0" xfId="57" applyNumberFormat="1" applyFont="1" applyAlignment="1"/>
    <xf numFmtId="0" fontId="12" fillId="0" borderId="0" xfId="57" applyFont="1" applyAlignment="1">
      <alignment horizontal="left"/>
    </xf>
    <xf numFmtId="0" fontId="7" fillId="8" borderId="11" xfId="46" applyFont="1" applyFill="1" applyBorder="1"/>
    <xf numFmtId="0" fontId="8" fillId="8" borderId="11" xfId="46" applyFont="1" applyFill="1" applyBorder="1" applyAlignment="1">
      <alignment horizontal="center" vertical="center"/>
    </xf>
    <xf numFmtId="0" fontId="8" fillId="8" borderId="11" xfId="46" applyFont="1" applyFill="1" applyBorder="1" applyAlignment="1">
      <alignment horizontal="center" vertical="center" wrapText="1"/>
    </xf>
    <xf numFmtId="176" fontId="8" fillId="8" borderId="11" xfId="46" applyNumberFormat="1" applyFont="1" applyFill="1" applyBorder="1" applyAlignment="1">
      <alignment horizontal="center" vertical="center" wrapText="1"/>
    </xf>
    <xf numFmtId="0" fontId="12" fillId="0" borderId="11" xfId="46" applyFont="1" applyFill="1" applyBorder="1"/>
    <xf numFmtId="0" fontId="12" fillId="0" borderId="11" xfId="57" applyFont="1" applyBorder="1" applyAlignment="1">
      <alignment horizontal="left" vertical="center"/>
    </xf>
    <xf numFmtId="0" fontId="18" fillId="7" borderId="11" xfId="57" applyFont="1" applyFill="1" applyBorder="1" applyAlignment="1">
      <alignment horizontal="center" vertical="center" wrapText="1"/>
    </xf>
    <xf numFmtId="0" fontId="18" fillId="0" borderId="11" xfId="62" applyFont="1" applyFill="1" applyBorder="1" applyAlignment="1">
      <alignment horizontal="center" vertical="center"/>
    </xf>
    <xf numFmtId="0" fontId="12" fillId="0" borderId="11" xfId="57" applyFont="1" applyBorder="1" applyAlignment="1">
      <alignment horizontal="center" vertical="center" wrapText="1"/>
    </xf>
    <xf numFmtId="176" fontId="12" fillId="2" borderId="11" xfId="57" applyNumberFormat="1" applyFont="1" applyFill="1" applyBorder="1" applyAlignment="1">
      <alignment horizontal="right" vertical="center" wrapText="1"/>
    </xf>
    <xf numFmtId="176" fontId="12" fillId="0" borderId="11" xfId="4" applyNumberFormat="1" applyFont="1" applyBorder="1" applyAlignment="1">
      <alignment vertical="center" wrapText="1"/>
    </xf>
    <xf numFmtId="0" fontId="3" fillId="0" borderId="11" xfId="57" applyFont="1" applyBorder="1" applyAlignment="1">
      <alignment horizontal="left"/>
    </xf>
    <xf numFmtId="0" fontId="12" fillId="7" borderId="11" xfId="46" applyFont="1" applyFill="1" applyBorder="1" applyAlignment="1">
      <alignment vertical="center"/>
    </xf>
    <xf numFmtId="0" fontId="10" fillId="7" borderId="11" xfId="57" applyFont="1" applyFill="1" applyBorder="1" applyAlignment="1">
      <alignment horizontal="center" vertical="center" wrapText="1"/>
    </xf>
    <xf numFmtId="0" fontId="10" fillId="0" borderId="11" xfId="62" applyFont="1" applyFill="1" applyBorder="1" applyAlignment="1">
      <alignment horizontal="center" vertical="center"/>
    </xf>
    <xf numFmtId="0" fontId="3" fillId="0" borderId="11" xfId="57" applyFont="1" applyBorder="1" applyAlignment="1">
      <alignment horizontal="center" vertical="center" wrapText="1"/>
    </xf>
    <xf numFmtId="176" fontId="3" fillId="2" borderId="11" xfId="57" applyNumberFormat="1" applyFont="1" applyFill="1" applyBorder="1" applyAlignment="1">
      <alignment horizontal="right" vertical="center" wrapText="1"/>
    </xf>
    <xf numFmtId="176" fontId="3" fillId="0" borderId="11" xfId="4" applyNumberFormat="1" applyFont="1" applyBorder="1" applyAlignment="1">
      <alignment vertical="center" wrapText="1"/>
    </xf>
    <xf numFmtId="0" fontId="19" fillId="0" borderId="11" xfId="46" applyFont="1" applyFill="1" applyBorder="1"/>
    <xf numFmtId="0" fontId="19" fillId="0" borderId="11" xfId="57" applyFont="1" applyBorder="1" applyAlignment="1">
      <alignment horizontal="left"/>
    </xf>
    <xf numFmtId="0" fontId="20" fillId="7" borderId="11" xfId="57" applyFont="1" applyFill="1" applyBorder="1" applyAlignment="1">
      <alignment horizontal="center" vertical="center" wrapText="1"/>
    </xf>
    <xf numFmtId="0" fontId="21" fillId="0" borderId="11" xfId="62" applyFont="1" applyFill="1" applyBorder="1" applyAlignment="1">
      <alignment horizontal="right" vertical="center"/>
    </xf>
    <xf numFmtId="0" fontId="14" fillId="0" borderId="11" xfId="57" applyFont="1" applyBorder="1" applyAlignment="1">
      <alignment horizontal="center" vertical="center" wrapText="1"/>
    </xf>
    <xf numFmtId="176" fontId="14" fillId="0" borderId="11" xfId="57" applyNumberFormat="1" applyFont="1" applyBorder="1" applyAlignment="1">
      <alignment horizontal="right" vertical="center" wrapText="1"/>
    </xf>
    <xf numFmtId="176" fontId="14" fillId="0" borderId="11" xfId="57" applyNumberFormat="1" applyFont="1" applyBorder="1" applyAlignment="1">
      <alignment vertical="center" wrapText="1"/>
    </xf>
    <xf numFmtId="0" fontId="15" fillId="0" borderId="11" xfId="46" applyFont="1" applyFill="1" applyBorder="1"/>
    <xf numFmtId="0" fontId="18" fillId="0" borderId="11" xfId="62" applyFont="1" applyFill="1" applyBorder="1" applyAlignment="1">
      <alignment vertical="center"/>
    </xf>
    <xf numFmtId="0" fontId="12" fillId="0" borderId="11" xfId="46" applyNumberFormat="1" applyFont="1" applyFill="1" applyBorder="1" applyAlignment="1">
      <alignment horizontal="center" vertical="center" wrapText="1"/>
    </xf>
    <xf numFmtId="176" fontId="12" fillId="0" borderId="11" xfId="46" applyNumberFormat="1" applyFont="1" applyFill="1" applyBorder="1" applyAlignment="1">
      <alignment horizontal="right" vertical="center" wrapText="1"/>
    </xf>
    <xf numFmtId="176" fontId="18" fillId="0" borderId="11" xfId="62" applyNumberFormat="1" applyFont="1" applyFill="1" applyBorder="1" applyAlignment="1">
      <alignment vertical="center"/>
    </xf>
    <xf numFmtId="176" fontId="12" fillId="7" borderId="11" xfId="46" applyNumberFormat="1" applyFont="1" applyFill="1" applyBorder="1" applyAlignment="1">
      <alignment horizontal="right" vertical="center" wrapText="1"/>
    </xf>
    <xf numFmtId="0" fontId="18" fillId="7" borderId="11" xfId="62" applyFont="1" applyFill="1" applyBorder="1" applyAlignment="1">
      <alignment vertical="center"/>
    </xf>
    <xf numFmtId="0" fontId="12" fillId="7" borderId="11" xfId="46" applyNumberFormat="1" applyFont="1" applyFill="1" applyBorder="1" applyAlignment="1">
      <alignment horizontal="center" vertical="center" wrapText="1"/>
    </xf>
    <xf numFmtId="176" fontId="18" fillId="7" borderId="11" xfId="62" applyNumberFormat="1" applyFont="1" applyFill="1" applyBorder="1" applyAlignment="1">
      <alignment vertical="center"/>
    </xf>
    <xf numFmtId="0" fontId="12" fillId="7" borderId="11" xfId="46" applyNumberFormat="1" applyFont="1" applyFill="1" applyBorder="1" applyAlignment="1">
      <alignment horizontal="left" vertical="center" wrapText="1"/>
    </xf>
    <xf numFmtId="0" fontId="22" fillId="0" borderId="11" xfId="62" applyFont="1" applyFill="1" applyBorder="1" applyAlignment="1">
      <alignment vertical="center"/>
    </xf>
    <xf numFmtId="176" fontId="22" fillId="0" borderId="11" xfId="62" applyNumberFormat="1" applyFont="1" applyFill="1" applyBorder="1" applyAlignment="1">
      <alignment horizontal="right" vertical="center"/>
    </xf>
    <xf numFmtId="176" fontId="22" fillId="0" borderId="11" xfId="62" applyNumberFormat="1" applyFont="1" applyFill="1" applyBorder="1" applyAlignment="1">
      <alignment vertical="center"/>
    </xf>
    <xf numFmtId="176" fontId="12" fillId="0" borderId="11" xfId="46" applyNumberFormat="1" applyFont="1" applyFill="1" applyBorder="1" applyAlignment="1">
      <alignment vertical="center" wrapText="1"/>
    </xf>
    <xf numFmtId="0" fontId="15" fillId="0" borderId="22" xfId="46" applyFont="1" applyFill="1" applyBorder="1"/>
    <xf numFmtId="0" fontId="18" fillId="0" borderId="23" xfId="62" applyFont="1" applyFill="1" applyBorder="1" applyAlignment="1">
      <alignment vertical="center"/>
    </xf>
    <xf numFmtId="0" fontId="12" fillId="0" borderId="23" xfId="46" applyNumberFormat="1" applyFont="1" applyFill="1" applyBorder="1" applyAlignment="1">
      <alignment horizontal="center" vertical="center" wrapText="1"/>
    </xf>
    <xf numFmtId="176" fontId="12" fillId="0" borderId="23" xfId="46" applyNumberFormat="1" applyFont="1" applyFill="1" applyBorder="1" applyAlignment="1">
      <alignment horizontal="right" vertical="center" wrapText="1"/>
    </xf>
    <xf numFmtId="176" fontId="12" fillId="0" borderId="23" xfId="46" applyNumberFormat="1" applyFont="1" applyFill="1" applyBorder="1" applyAlignment="1">
      <alignment vertical="center" wrapText="1"/>
    </xf>
    <xf numFmtId="0" fontId="15" fillId="0" borderId="24" xfId="46" applyFont="1" applyFill="1" applyBorder="1"/>
    <xf numFmtId="0" fontId="23" fillId="0" borderId="25" xfId="62" applyFont="1" applyFill="1" applyBorder="1" applyAlignment="1">
      <alignment vertical="center"/>
    </xf>
    <xf numFmtId="0" fontId="15" fillId="0" borderId="25" xfId="46" applyNumberFormat="1" applyFont="1" applyFill="1" applyBorder="1" applyAlignment="1">
      <alignment horizontal="center" vertical="center" wrapText="1"/>
    </xf>
    <xf numFmtId="0" fontId="14" fillId="0" borderId="25" xfId="46" applyNumberFormat="1" applyFont="1" applyFill="1" applyBorder="1" applyAlignment="1">
      <alignment horizontal="center" vertical="center" wrapText="1"/>
    </xf>
    <xf numFmtId="176" fontId="14" fillId="0" borderId="25" xfId="46" applyNumberFormat="1" applyFont="1" applyFill="1" applyBorder="1" applyAlignment="1">
      <alignment horizontal="right" vertical="center" wrapText="1"/>
    </xf>
    <xf numFmtId="176" fontId="14" fillId="0" borderId="25" xfId="46" applyNumberFormat="1" applyFont="1" applyFill="1" applyBorder="1" applyAlignment="1">
      <alignment vertical="center" wrapText="1"/>
    </xf>
    <xf numFmtId="0" fontId="17" fillId="11" borderId="24" xfId="46" applyFont="1" applyFill="1" applyBorder="1" applyAlignment="1">
      <alignment horizontal="left" vertical="center"/>
    </xf>
    <xf numFmtId="0" fontId="17" fillId="11" borderId="25" xfId="46" applyFont="1" applyFill="1" applyBorder="1" applyAlignment="1">
      <alignment horizontal="left" vertical="center"/>
    </xf>
    <xf numFmtId="176" fontId="17" fillId="11" borderId="25" xfId="46" applyNumberFormat="1" applyFont="1" applyFill="1" applyBorder="1" applyAlignment="1">
      <alignment horizontal="right" vertical="center"/>
    </xf>
    <xf numFmtId="176" fontId="17" fillId="11" borderId="25" xfId="46" applyNumberFormat="1" applyFont="1" applyFill="1" applyBorder="1" applyAlignment="1">
      <alignment vertical="center"/>
    </xf>
    <xf numFmtId="0" fontId="14" fillId="8" borderId="6" xfId="49" applyNumberFormat="1" applyFont="1" applyFill="1" applyBorder="1" applyAlignment="1">
      <alignment horizontal="center" vertical="center"/>
    </xf>
    <xf numFmtId="181" fontId="14" fillId="8" borderId="9" xfId="49" applyNumberFormat="1" applyFont="1" applyFill="1" applyBorder="1" applyAlignment="1">
      <alignment horizontal="left" vertical="center" wrapText="1"/>
    </xf>
    <xf numFmtId="181" fontId="14" fillId="8" borderId="1" xfId="49" applyNumberFormat="1" applyFont="1" applyFill="1" applyBorder="1" applyAlignment="1">
      <alignment horizontal="left" vertical="center" wrapText="1"/>
    </xf>
    <xf numFmtId="176" fontId="14" fillId="8" borderId="1" xfId="49" applyNumberFormat="1" applyFont="1" applyFill="1" applyBorder="1" applyAlignment="1">
      <alignment horizontal="right" vertical="center" wrapText="1"/>
    </xf>
    <xf numFmtId="176" fontId="14" fillId="8" borderId="1" xfId="49" applyNumberFormat="1" applyFont="1" applyFill="1" applyBorder="1" applyAlignment="1">
      <alignment vertical="center" wrapText="1"/>
    </xf>
    <xf numFmtId="0" fontId="24" fillId="11" borderId="26" xfId="49" applyFont="1" applyFill="1" applyBorder="1" applyAlignment="1">
      <alignment horizontal="center" vertical="center"/>
    </xf>
    <xf numFmtId="0" fontId="24" fillId="11" borderId="27" xfId="49" applyFont="1" applyFill="1" applyBorder="1" applyAlignment="1">
      <alignment vertical="center" wrapText="1"/>
    </xf>
    <xf numFmtId="0" fontId="24" fillId="8" borderId="26" xfId="49" applyFont="1" applyFill="1" applyBorder="1" applyAlignment="1">
      <alignment vertical="top"/>
    </xf>
    <xf numFmtId="0" fontId="15" fillId="8" borderId="28" xfId="49" applyFont="1" applyFill="1" applyBorder="1" applyAlignment="1">
      <alignment horizontal="left" vertical="center"/>
    </xf>
    <xf numFmtId="0" fontId="15" fillId="8" borderId="29" xfId="49" applyFont="1" applyFill="1" applyBorder="1" applyAlignment="1">
      <alignment horizontal="center" vertical="center"/>
    </xf>
    <xf numFmtId="0" fontId="15" fillId="8" borderId="29" xfId="49" applyFont="1" applyFill="1" applyBorder="1" applyAlignment="1">
      <alignment horizontal="center" vertical="center" wrapText="1"/>
    </xf>
    <xf numFmtId="176" fontId="15" fillId="8" borderId="30" xfId="49" applyNumberFormat="1" applyFont="1" applyFill="1" applyBorder="1" applyAlignment="1">
      <alignment horizontal="right" vertical="center" wrapText="1"/>
    </xf>
    <xf numFmtId="176" fontId="15" fillId="8" borderId="30" xfId="49" applyNumberFormat="1" applyFont="1" applyFill="1" applyBorder="1" applyAlignment="1">
      <alignment vertical="center" wrapText="1"/>
    </xf>
    <xf numFmtId="0" fontId="12" fillId="0" borderId="10" xfId="49" applyFont="1" applyBorder="1" applyAlignment="1">
      <alignment vertical="top"/>
    </xf>
    <xf numFmtId="181" fontId="12" fillId="0" borderId="11" xfId="49" applyNumberFormat="1" applyFont="1" applyBorder="1" applyAlignment="1">
      <alignment vertical="center" wrapText="1"/>
    </xf>
    <xf numFmtId="181" fontId="12" fillId="0" borderId="11" xfId="49" applyNumberFormat="1" applyFont="1" applyBorder="1" applyAlignment="1">
      <alignment horizontal="center" vertical="center" wrapText="1"/>
    </xf>
    <xf numFmtId="0" fontId="12" fillId="0" borderId="11" xfId="49" applyNumberFormat="1" applyFont="1" applyFill="1" applyBorder="1" applyAlignment="1">
      <alignment horizontal="center" vertical="center" wrapText="1"/>
    </xf>
    <xf numFmtId="176" fontId="12" fillId="0" borderId="11" xfId="49" applyNumberFormat="1" applyFont="1" applyBorder="1" applyAlignment="1">
      <alignment horizontal="right" vertical="center" wrapText="1"/>
    </xf>
    <xf numFmtId="176" fontId="12" fillId="0" borderId="11" xfId="49" applyNumberFormat="1" applyFont="1" applyFill="1" applyBorder="1" applyAlignment="1">
      <alignment vertical="center" wrapText="1"/>
    </xf>
    <xf numFmtId="0" fontId="12" fillId="0" borderId="31" xfId="49" applyFont="1" applyBorder="1" applyAlignment="1">
      <alignment vertical="top"/>
    </xf>
    <xf numFmtId="0" fontId="12" fillId="0" borderId="0" xfId="49" applyFont="1" applyBorder="1" applyAlignment="1">
      <alignment horizontal="center"/>
    </xf>
    <xf numFmtId="182" fontId="12" fillId="0" borderId="0" xfId="49" applyNumberFormat="1" applyFont="1" applyFill="1" applyBorder="1" applyAlignment="1">
      <alignment vertical="top" wrapText="1"/>
    </xf>
    <xf numFmtId="176" fontId="12" fillId="0" borderId="0" xfId="49" applyNumberFormat="1" applyFont="1" applyFill="1" applyBorder="1" applyAlignment="1">
      <alignment horizontal="right" vertical="top" wrapText="1"/>
    </xf>
    <xf numFmtId="176" fontId="12" fillId="0" borderId="0" xfId="49" applyNumberFormat="1" applyFont="1" applyFill="1" applyBorder="1" applyAlignment="1">
      <alignment vertical="top" wrapText="1"/>
    </xf>
    <xf numFmtId="0" fontId="12" fillId="0" borderId="14" xfId="49" applyFont="1" applyBorder="1" applyAlignment="1">
      <alignment vertical="top"/>
    </xf>
    <xf numFmtId="0" fontId="14" fillId="0" borderId="0" xfId="49" applyFont="1" applyBorder="1" applyAlignment="1">
      <alignment horizontal="right"/>
    </xf>
    <xf numFmtId="176" fontId="14" fillId="0" borderId="0" xfId="49" applyNumberFormat="1" applyFont="1" applyBorder="1" applyAlignment="1">
      <alignment horizontal="right"/>
    </xf>
    <xf numFmtId="176" fontId="14" fillId="0" borderId="0" xfId="49" applyNumberFormat="1" applyFont="1" applyBorder="1" applyAlignment="1"/>
    <xf numFmtId="0" fontId="15" fillId="8" borderId="6" xfId="49" applyFont="1" applyFill="1" applyBorder="1"/>
    <xf numFmtId="0" fontId="14" fillId="0" borderId="10" xfId="46" applyFont="1" applyFill="1" applyBorder="1"/>
    <xf numFmtId="0" fontId="21" fillId="0" borderId="11" xfId="62" applyFont="1" applyFill="1" applyBorder="1" applyAlignment="1">
      <alignment vertical="center"/>
    </xf>
    <xf numFmtId="0" fontId="19" fillId="0" borderId="11" xfId="46" applyNumberFormat="1" applyFont="1" applyFill="1" applyBorder="1" applyAlignment="1">
      <alignment horizontal="center" vertical="center" wrapText="1"/>
    </xf>
    <xf numFmtId="176" fontId="19" fillId="0" borderId="11" xfId="46" applyNumberFormat="1" applyFont="1" applyFill="1" applyBorder="1" applyAlignment="1">
      <alignment horizontal="right" vertical="center" wrapText="1"/>
    </xf>
    <xf numFmtId="176" fontId="19" fillId="0" borderId="11" xfId="46" applyNumberFormat="1" applyFont="1" applyFill="1" applyBorder="1" applyAlignment="1">
      <alignment vertical="center" wrapText="1"/>
    </xf>
    <xf numFmtId="0" fontId="15" fillId="0" borderId="10" xfId="46" applyFont="1" applyFill="1" applyBorder="1"/>
    <xf numFmtId="0" fontId="18" fillId="7" borderId="11" xfId="62" applyFont="1" applyFill="1" applyBorder="1" applyAlignment="1">
      <alignment vertical="center" wrapText="1"/>
    </xf>
    <xf numFmtId="0" fontId="21" fillId="0" borderId="11" xfId="62" applyFont="1" applyFill="1" applyBorder="1" applyAlignment="1">
      <alignment horizontal="center" vertical="center"/>
    </xf>
    <xf numFmtId="0" fontId="12" fillId="0" borderId="11" xfId="57" applyFont="1" applyBorder="1" applyAlignment="1">
      <alignment horizontal="left" wrapText="1"/>
    </xf>
    <xf numFmtId="0" fontId="3" fillId="0" borderId="11" xfId="57" applyFont="1" applyBorder="1" applyAlignment="1">
      <alignment horizontal="left" wrapText="1"/>
    </xf>
    <xf numFmtId="0" fontId="19" fillId="0" borderId="11" xfId="57" applyFont="1" applyBorder="1" applyAlignment="1">
      <alignment horizontal="left" wrapText="1"/>
    </xf>
    <xf numFmtId="181" fontId="12" fillId="0" borderId="11" xfId="46" applyNumberFormat="1" applyFont="1" applyFill="1" applyBorder="1" applyAlignment="1">
      <alignment horizontal="left" vertical="center" wrapText="1"/>
    </xf>
    <xf numFmtId="181" fontId="12" fillId="7" borderId="11" xfId="46" applyNumberFormat="1" applyFont="1" applyFill="1" applyBorder="1" applyAlignment="1">
      <alignment horizontal="left" vertical="center" wrapText="1"/>
    </xf>
    <xf numFmtId="181" fontId="12" fillId="0" borderId="32" xfId="46" applyNumberFormat="1" applyFont="1" applyFill="1" applyBorder="1" applyAlignment="1">
      <alignment horizontal="left" vertical="center" wrapText="1"/>
    </xf>
    <xf numFmtId="181" fontId="14" fillId="0" borderId="33" xfId="46" applyNumberFormat="1" applyFont="1" applyFill="1" applyBorder="1" applyAlignment="1">
      <alignment horizontal="left" vertical="center" wrapText="1"/>
    </xf>
    <xf numFmtId="0" fontId="17" fillId="11" borderId="33" xfId="46" applyFont="1" applyFill="1" applyBorder="1" applyAlignment="1">
      <alignment horizontal="left" vertical="center"/>
    </xf>
    <xf numFmtId="181" fontId="14" fillId="8" borderId="34" xfId="49" applyNumberFormat="1" applyFont="1" applyFill="1" applyBorder="1" applyAlignment="1">
      <alignment horizontal="left" vertical="center" wrapText="1"/>
    </xf>
    <xf numFmtId="0" fontId="15" fillId="8" borderId="36" xfId="49" applyFont="1" applyFill="1" applyBorder="1" applyAlignment="1">
      <alignment horizontal="center" vertical="center" wrapText="1"/>
    </xf>
    <xf numFmtId="182" fontId="12" fillId="0" borderId="15" xfId="49" applyNumberFormat="1" applyFont="1" applyFill="1" applyBorder="1" applyAlignment="1">
      <alignment vertical="top" wrapText="1"/>
    </xf>
    <xf numFmtId="182" fontId="25" fillId="0" borderId="15" xfId="49" applyNumberFormat="1" applyFont="1" applyFill="1" applyBorder="1" applyAlignment="1">
      <alignment horizontal="center" vertical="top" wrapText="1"/>
    </xf>
    <xf numFmtId="181" fontId="14" fillId="0" borderId="11" xfId="46" applyNumberFormat="1" applyFont="1" applyFill="1" applyBorder="1" applyAlignment="1">
      <alignment horizontal="center" vertical="center" wrapText="1"/>
    </xf>
    <xf numFmtId="0" fontId="15" fillId="0" borderId="11" xfId="46" applyFont="1" applyFill="1" applyBorder="1" applyAlignment="1">
      <alignment vertical="center" wrapText="1"/>
    </xf>
    <xf numFmtId="0" fontId="15" fillId="0" borderId="37" xfId="46" applyFont="1" applyFill="1" applyBorder="1"/>
    <xf numFmtId="0" fontId="12" fillId="0" borderId="0" xfId="49" applyFont="1" applyBorder="1" applyAlignment="1">
      <alignment vertical="top"/>
    </xf>
    <xf numFmtId="0" fontId="12" fillId="0" borderId="0" xfId="57" applyFont="1" applyBorder="1" applyAlignment="1"/>
    <xf numFmtId="182" fontId="25" fillId="0" borderId="0" xfId="49" applyNumberFormat="1" applyFont="1" applyFill="1" applyBorder="1" applyAlignment="1">
      <alignment horizontal="center" vertical="top" wrapText="1"/>
    </xf>
    <xf numFmtId="0" fontId="26" fillId="0" borderId="0" xfId="57" applyFont="1" applyBorder="1" applyAlignment="1"/>
    <xf numFmtId="0" fontId="3" fillId="2" borderId="0" xfId="54" applyFont="1" applyFill="1">
      <alignment vertical="center"/>
    </xf>
    <xf numFmtId="0" fontId="3" fillId="2" borderId="0" xfId="47" applyFont="1" applyFill="1" applyAlignment="1">
      <alignment horizontal="center" vertical="center"/>
    </xf>
    <xf numFmtId="0" fontId="3" fillId="0" borderId="0" xfId="47" applyFont="1" applyAlignment="1">
      <alignment horizontal="center" vertical="center"/>
    </xf>
    <xf numFmtId="0" fontId="3" fillId="0" borderId="0" xfId="54" applyFont="1" applyAlignment="1">
      <alignment horizontal="center" vertical="center"/>
    </xf>
    <xf numFmtId="0" fontId="3" fillId="2" borderId="0" xfId="54" applyFont="1" applyFill="1" applyAlignment="1">
      <alignment horizontal="center" vertical="center"/>
    </xf>
    <xf numFmtId="0" fontId="3" fillId="2" borderId="0" xfId="47" applyFont="1" applyFill="1">
      <alignment vertical="center"/>
    </xf>
    <xf numFmtId="0" fontId="3" fillId="12" borderId="0" xfId="47" applyFont="1" applyFill="1">
      <alignment vertical="center"/>
    </xf>
    <xf numFmtId="0" fontId="3" fillId="2" borderId="0" xfId="47" applyFont="1" applyFill="1" applyAlignment="1">
      <alignment horizontal="left" vertical="center"/>
    </xf>
    <xf numFmtId="0" fontId="3" fillId="2" borderId="0" xfId="47" applyFont="1" applyFill="1" applyAlignment="1">
      <alignment vertical="center" wrapText="1"/>
    </xf>
    <xf numFmtId="0" fontId="3" fillId="2" borderId="38" xfId="54" applyFont="1" applyFill="1" applyBorder="1" applyAlignment="1">
      <alignment horizontal="left" vertical="center"/>
    </xf>
    <xf numFmtId="0" fontId="3" fillId="2" borderId="9" xfId="54" applyFont="1" applyFill="1" applyBorder="1" applyAlignment="1">
      <alignment horizontal="left" vertical="center"/>
    </xf>
    <xf numFmtId="0" fontId="3" fillId="2" borderId="37" xfId="54" applyFont="1" applyFill="1" applyBorder="1" applyAlignment="1">
      <alignment horizontal="left" vertical="center"/>
    </xf>
    <xf numFmtId="0" fontId="28" fillId="13" borderId="11" xfId="47" applyFont="1" applyFill="1" applyBorder="1" applyAlignment="1">
      <alignment horizontal="center" vertical="center" wrapText="1"/>
    </xf>
    <xf numFmtId="0" fontId="29" fillId="13" borderId="11" xfId="47" applyFont="1" applyFill="1" applyBorder="1" applyAlignment="1">
      <alignment horizontal="center" vertical="center" wrapText="1"/>
    </xf>
    <xf numFmtId="14" fontId="3" fillId="0" borderId="11" xfId="47" applyNumberFormat="1" applyFont="1" applyBorder="1" applyAlignment="1">
      <alignment vertical="center" wrapText="1"/>
    </xf>
    <xf numFmtId="0" fontId="3" fillId="0" borderId="11" xfId="54" applyFont="1" applyFill="1" applyBorder="1" applyAlignment="1">
      <alignment horizontal="center" vertical="center" wrapText="1"/>
    </xf>
    <xf numFmtId="0" fontId="3" fillId="0" borderId="19" xfId="54" applyFont="1" applyFill="1" applyBorder="1" applyAlignment="1">
      <alignment horizontal="center" vertical="center" wrapText="1"/>
    </xf>
    <xf numFmtId="14" fontId="3" fillId="0" borderId="11" xfId="47" applyNumberFormat="1" applyFont="1" applyBorder="1" applyAlignment="1">
      <alignment horizontal="left" vertical="center" wrapText="1"/>
    </xf>
    <xf numFmtId="58" fontId="3" fillId="0" borderId="11" xfId="54" applyNumberFormat="1" applyFont="1" applyBorder="1" applyAlignment="1">
      <alignment horizontal="left" vertical="center" wrapText="1"/>
    </xf>
    <xf numFmtId="0" fontId="3" fillId="0" borderId="11" xfId="54" applyFont="1" applyBorder="1" applyAlignment="1">
      <alignment horizontal="left" vertical="center" wrapText="1"/>
    </xf>
    <xf numFmtId="0" fontId="3" fillId="4" borderId="11" xfId="54" applyFont="1" applyFill="1" applyBorder="1" applyAlignment="1">
      <alignment horizontal="left" vertical="center" wrapText="1"/>
    </xf>
    <xf numFmtId="0" fontId="30" fillId="0" borderId="11" xfId="47" applyFont="1" applyBorder="1" applyAlignment="1">
      <alignment horizontal="center" vertical="center" wrapText="1"/>
    </xf>
    <xf numFmtId="0" fontId="3" fillId="2" borderId="0" xfId="54" applyFont="1" applyFill="1" applyBorder="1" applyAlignment="1">
      <alignment horizontal="center" vertical="center"/>
    </xf>
    <xf numFmtId="0" fontId="8" fillId="14" borderId="0" xfId="47" applyFont="1" applyFill="1" applyBorder="1" applyAlignment="1">
      <alignment horizontal="left" vertical="center" wrapText="1"/>
    </xf>
    <xf numFmtId="14" fontId="3" fillId="0" borderId="18" xfId="47" applyNumberFormat="1" applyFont="1" applyFill="1" applyBorder="1" applyAlignment="1">
      <alignment horizontal="left" vertical="center" wrapText="1"/>
    </xf>
    <xf numFmtId="0" fontId="12" fillId="0" borderId="0" xfId="48" applyNumberFormat="1" applyFont="1" applyAlignment="1"/>
    <xf numFmtId="14" fontId="56" fillId="0" borderId="11" xfId="47" applyNumberFormat="1" applyFont="1" applyBorder="1" applyAlignment="1">
      <alignment vertical="center" wrapText="1"/>
    </xf>
    <xf numFmtId="0" fontId="55" fillId="0" borderId="0" xfId="0" applyFont="1">
      <alignment vertical="center"/>
    </xf>
    <xf numFmtId="183" fontId="0" fillId="0" borderId="0" xfId="0" applyNumberFormat="1">
      <alignment vertical="center"/>
    </xf>
    <xf numFmtId="0" fontId="3" fillId="0" borderId="0" xfId="47" applyNumberFormat="1" applyFont="1" applyFill="1" applyAlignment="1">
      <alignment horizontal="center" vertical="center"/>
    </xf>
    <xf numFmtId="0" fontId="3" fillId="0" borderId="0" xfId="54" applyFont="1" applyFill="1" applyBorder="1" applyAlignment="1">
      <alignment horizontal="center" vertical="center"/>
    </xf>
    <xf numFmtId="0" fontId="58" fillId="15" borderId="0" xfId="0" applyFont="1" applyFill="1">
      <alignment vertical="center"/>
    </xf>
    <xf numFmtId="183" fontId="58" fillId="15" borderId="0" xfId="0" applyNumberFormat="1" applyFont="1" applyFill="1">
      <alignment vertical="center"/>
    </xf>
    <xf numFmtId="0" fontId="3" fillId="0" borderId="11" xfId="54" applyFont="1" applyBorder="1" applyAlignment="1">
      <alignment horizontal="center" vertical="center" wrapText="1"/>
    </xf>
    <xf numFmtId="0" fontId="28" fillId="13" borderId="51" xfId="47" applyFont="1" applyFill="1" applyBorder="1" applyAlignment="1">
      <alignment horizontal="center" vertical="center" wrapText="1"/>
    </xf>
    <xf numFmtId="0" fontId="3" fillId="0" borderId="51" xfId="47" applyNumberFormat="1" applyFont="1" applyFill="1" applyBorder="1" applyAlignment="1">
      <alignment horizontal="center" vertical="center"/>
    </xf>
    <xf numFmtId="0" fontId="3" fillId="0" borderId="11" xfId="47" applyNumberFormat="1" applyFont="1" applyFill="1" applyBorder="1" applyAlignment="1">
      <alignment horizontal="center" vertical="center"/>
    </xf>
    <xf numFmtId="0" fontId="3" fillId="2" borderId="0" xfId="54" applyNumberFormat="1" applyFont="1" applyFill="1" applyBorder="1" applyAlignment="1">
      <alignment horizontal="center" vertical="center"/>
    </xf>
    <xf numFmtId="0" fontId="28" fillId="13" borderId="51" xfId="47" applyNumberFormat="1" applyFont="1" applyFill="1" applyBorder="1" applyAlignment="1">
      <alignment horizontal="center" vertical="center" wrapText="1"/>
    </xf>
    <xf numFmtId="0" fontId="8" fillId="14" borderId="0" xfId="47" applyNumberFormat="1" applyFont="1" applyFill="1" applyBorder="1" applyAlignment="1">
      <alignment horizontal="center" vertical="center" wrapText="1"/>
    </xf>
    <xf numFmtId="0" fontId="3" fillId="0" borderId="51" xfId="47" applyNumberFormat="1" applyFont="1" applyBorder="1" applyAlignment="1">
      <alignment horizontal="center" vertical="center" wrapText="1"/>
    </xf>
    <xf numFmtId="0" fontId="3" fillId="0" borderId="18" xfId="47" applyNumberFormat="1" applyFont="1" applyFill="1" applyBorder="1" applyAlignment="1">
      <alignment horizontal="center" vertical="center" wrapText="1"/>
    </xf>
    <xf numFmtId="0" fontId="3" fillId="0" borderId="51" xfId="54" applyNumberFormat="1" applyFont="1" applyBorder="1" applyAlignment="1">
      <alignment horizontal="center" vertical="center" wrapText="1"/>
    </xf>
    <xf numFmtId="0" fontId="8" fillId="4" borderId="51" xfId="54" applyNumberFormat="1" applyFont="1" applyFill="1" applyBorder="1" applyAlignment="1">
      <alignment horizontal="center" vertical="center" wrapText="1"/>
    </xf>
    <xf numFmtId="0" fontId="3" fillId="2" borderId="0" xfId="47" applyNumberFormat="1" applyFont="1" applyFill="1" applyAlignment="1">
      <alignment horizontal="center" vertical="center"/>
    </xf>
    <xf numFmtId="0" fontId="3" fillId="0" borderId="51" xfId="47" applyFont="1" applyFill="1" applyBorder="1" applyAlignment="1">
      <alignment horizontal="center" vertical="center"/>
    </xf>
    <xf numFmtId="0" fontId="3" fillId="2" borderId="0" xfId="54" applyNumberFormat="1" applyFont="1" applyFill="1" applyBorder="1" applyAlignment="1">
      <alignment horizontal="center" vertical="center" wrapText="1"/>
    </xf>
    <xf numFmtId="183" fontId="3" fillId="0" borderId="51" xfId="47" applyNumberFormat="1" applyFont="1" applyBorder="1" applyAlignment="1">
      <alignment horizontal="center" vertical="center" wrapText="1"/>
    </xf>
    <xf numFmtId="184" fontId="3" fillId="0" borderId="51" xfId="47" applyNumberFormat="1" applyFont="1" applyFill="1" applyBorder="1" applyAlignment="1">
      <alignment horizontal="center" vertical="center"/>
    </xf>
    <xf numFmtId="184" fontId="3" fillId="0" borderId="51" xfId="54" applyNumberFormat="1" applyFont="1" applyFill="1" applyBorder="1" applyAlignment="1">
      <alignment horizontal="center" vertical="center" wrapText="1"/>
    </xf>
    <xf numFmtId="0" fontId="29" fillId="13" borderId="52" xfId="47" applyFont="1" applyFill="1" applyBorder="1" applyAlignment="1">
      <alignment horizontal="center" vertical="center" wrapText="1"/>
    </xf>
    <xf numFmtId="0" fontId="3" fillId="0" borderId="51" xfId="54" applyFont="1" applyFill="1" applyBorder="1" applyAlignment="1">
      <alignment horizontal="center" vertical="center" wrapText="1"/>
    </xf>
    <xf numFmtId="0" fontId="3" fillId="0" borderId="51" xfId="47" applyFont="1" applyBorder="1" applyAlignment="1">
      <alignment horizontal="center" vertical="center"/>
    </xf>
    <xf numFmtId="0" fontId="55" fillId="0" borderId="51" xfId="0" applyFont="1" applyBorder="1">
      <alignment vertical="center"/>
    </xf>
    <xf numFmtId="183" fontId="0" fillId="0" borderId="51" xfId="0" applyNumberFormat="1" applyBorder="1">
      <alignment vertical="center"/>
    </xf>
    <xf numFmtId="0" fontId="8" fillId="14" borderId="40" xfId="47" applyFont="1" applyFill="1" applyBorder="1" applyAlignment="1">
      <alignment vertical="center" wrapText="1"/>
    </xf>
    <xf numFmtId="0" fontId="8" fillId="7" borderId="40" xfId="48" applyNumberFormat="1" applyFont="1" applyFill="1" applyBorder="1" applyAlignment="1">
      <alignment horizontal="center" vertical="center" wrapText="1"/>
    </xf>
    <xf numFmtId="0" fontId="8" fillId="7" borderId="21" xfId="48" applyNumberFormat="1" applyFont="1" applyFill="1" applyBorder="1" applyAlignment="1">
      <alignment horizontal="center" vertical="center"/>
    </xf>
    <xf numFmtId="40" fontId="8" fillId="7" borderId="40" xfId="48" applyNumberFormat="1" applyFont="1" applyFill="1" applyBorder="1" applyAlignment="1">
      <alignment horizontal="center" vertical="center"/>
    </xf>
    <xf numFmtId="0" fontId="8" fillId="7" borderId="20" xfId="48" applyNumberFormat="1" applyFont="1" applyFill="1" applyBorder="1" applyAlignment="1">
      <alignment horizontal="center" vertical="center"/>
    </xf>
    <xf numFmtId="0" fontId="26" fillId="17" borderId="14" xfId="48" applyNumberFormat="1" applyFont="1" applyFill="1" applyBorder="1" applyAlignment="1">
      <alignment horizontal="center" vertical="center" wrapText="1"/>
    </xf>
    <xf numFmtId="0" fontId="26" fillId="17" borderId="0" xfId="48" applyNumberFormat="1" applyFont="1" applyFill="1" applyBorder="1" applyAlignment="1">
      <alignment horizontal="center" vertical="center"/>
    </xf>
    <xf numFmtId="40" fontId="8" fillId="7" borderId="20" xfId="48" applyNumberFormat="1" applyFont="1" applyFill="1" applyBorder="1" applyAlignment="1">
      <alignment horizontal="center" vertical="center"/>
    </xf>
    <xf numFmtId="40" fontId="8" fillId="7" borderId="21" xfId="48" applyNumberFormat="1" applyFont="1" applyFill="1" applyBorder="1" applyAlignment="1">
      <alignment horizontal="center" vertical="center"/>
    </xf>
    <xf numFmtId="0" fontId="8" fillId="7" borderId="21" xfId="48" applyNumberFormat="1" applyFont="1" applyFill="1" applyBorder="1" applyAlignment="1">
      <alignment horizontal="center" vertical="center" wrapText="1"/>
    </xf>
    <xf numFmtId="0" fontId="3" fillId="0" borderId="18" xfId="47" applyFont="1" applyFill="1" applyBorder="1" applyAlignment="1">
      <alignment horizontal="center" vertical="center"/>
    </xf>
    <xf numFmtId="0" fontId="3" fillId="0" borderId="41" xfId="47" applyFont="1" applyFill="1" applyBorder="1" applyAlignment="1">
      <alignment horizontal="center" vertical="center"/>
    </xf>
    <xf numFmtId="0" fontId="3" fillId="0" borderId="19" xfId="47" applyFont="1" applyFill="1" applyBorder="1" applyAlignment="1">
      <alignment horizontal="center" vertical="center"/>
    </xf>
    <xf numFmtId="0" fontId="3" fillId="2" borderId="0" xfId="54" applyFont="1" applyFill="1" applyBorder="1" applyAlignment="1">
      <alignment horizontal="center" vertical="center"/>
    </xf>
    <xf numFmtId="0" fontId="3" fillId="2" borderId="39" xfId="54" applyFont="1" applyFill="1" applyBorder="1" applyAlignment="1">
      <alignment horizontal="center" vertical="center"/>
    </xf>
    <xf numFmtId="0" fontId="8" fillId="4" borderId="40" xfId="54" applyFont="1" applyFill="1" applyBorder="1" applyAlignment="1">
      <alignment horizontal="left" vertical="center" wrapText="1"/>
    </xf>
    <xf numFmtId="0" fontId="8" fillId="4" borderId="20" xfId="54" applyFont="1" applyFill="1" applyBorder="1" applyAlignment="1">
      <alignment horizontal="left" vertical="center" wrapText="1"/>
    </xf>
    <xf numFmtId="0" fontId="8" fillId="4" borderId="52" xfId="54" applyFont="1" applyFill="1" applyBorder="1" applyAlignment="1">
      <alignment horizontal="left" vertical="center" wrapText="1"/>
    </xf>
    <xf numFmtId="0" fontId="10" fillId="9" borderId="20" xfId="47" applyNumberFormat="1" applyFont="1" applyFill="1" applyBorder="1" applyAlignment="1">
      <alignment horizontal="center" vertical="center"/>
    </xf>
    <xf numFmtId="0" fontId="10" fillId="9" borderId="52" xfId="47" applyNumberFormat="1" applyFont="1" applyFill="1" applyBorder="1" applyAlignment="1">
      <alignment horizontal="center" vertical="center"/>
    </xf>
    <xf numFmtId="0" fontId="10" fillId="9" borderId="20" xfId="54" applyNumberFormat="1" applyFont="1" applyFill="1" applyBorder="1" applyAlignment="1">
      <alignment horizontal="center" vertical="center"/>
    </xf>
    <xf numFmtId="0" fontId="10" fillId="9" borderId="52" xfId="54" applyNumberFormat="1" applyFont="1" applyFill="1" applyBorder="1" applyAlignment="1">
      <alignment horizontal="center" vertical="center"/>
    </xf>
    <xf numFmtId="0" fontId="7" fillId="16" borderId="20" xfId="54" applyNumberFormat="1" applyFont="1" applyFill="1" applyBorder="1" applyAlignment="1">
      <alignment horizontal="center" vertical="center"/>
    </xf>
    <xf numFmtId="0" fontId="7" fillId="16" borderId="52" xfId="54" applyNumberFormat="1" applyFont="1" applyFill="1" applyBorder="1" applyAlignment="1">
      <alignment horizontal="center" vertical="center"/>
    </xf>
    <xf numFmtId="0" fontId="27" fillId="2" borderId="0" xfId="54" applyFont="1" applyFill="1" applyBorder="1" applyAlignment="1">
      <alignment horizontal="center" vertical="center" wrapText="1"/>
    </xf>
    <xf numFmtId="0" fontId="3" fillId="2" borderId="0" xfId="54" applyFont="1" applyFill="1" applyBorder="1" applyAlignment="1">
      <alignment horizontal="center" vertical="center" wrapText="1"/>
    </xf>
    <xf numFmtId="0" fontId="3" fillId="2" borderId="39" xfId="54" applyFont="1" applyFill="1" applyBorder="1" applyAlignment="1">
      <alignment horizontal="center" vertical="center" wrapText="1"/>
    </xf>
    <xf numFmtId="0" fontId="28" fillId="13" borderId="11" xfId="47" applyFont="1" applyFill="1" applyBorder="1" applyAlignment="1">
      <alignment horizontal="center" vertical="center" wrapText="1"/>
    </xf>
    <xf numFmtId="0" fontId="8" fillId="14" borderId="40" xfId="47" applyFont="1" applyFill="1" applyBorder="1" applyAlignment="1">
      <alignment horizontal="left" vertical="center" wrapText="1"/>
    </xf>
    <xf numFmtId="0" fontId="8" fillId="14" borderId="20" xfId="47" applyFont="1" applyFill="1" applyBorder="1" applyAlignment="1">
      <alignment horizontal="left" vertical="center" wrapText="1"/>
    </xf>
    <xf numFmtId="0" fontId="8" fillId="4" borderId="11" xfId="54" applyFont="1" applyFill="1" applyBorder="1" applyAlignment="1">
      <alignment horizontal="left" vertical="center" wrapText="1"/>
    </xf>
    <xf numFmtId="0" fontId="3" fillId="0" borderId="11" xfId="47" applyFont="1" applyBorder="1" applyAlignment="1">
      <alignment horizontal="left" vertical="center" wrapText="1"/>
    </xf>
    <xf numFmtId="0" fontId="3" fillId="0" borderId="11" xfId="54" applyFont="1" applyBorder="1" applyAlignment="1">
      <alignment horizontal="center" vertical="center" wrapText="1"/>
    </xf>
    <xf numFmtId="0" fontId="3" fillId="0" borderId="11" xfId="47" applyFont="1" applyBorder="1" applyAlignment="1">
      <alignment horizontal="center" vertical="center" wrapText="1"/>
    </xf>
    <xf numFmtId="0" fontId="3" fillId="0" borderId="18" xfId="54" applyFont="1" applyBorder="1" applyAlignment="1">
      <alignment horizontal="center" vertical="center" wrapText="1"/>
    </xf>
    <xf numFmtId="0" fontId="3" fillId="0" borderId="19" xfId="54" applyFont="1" applyBorder="1" applyAlignment="1">
      <alignment horizontal="center" vertical="center" wrapText="1"/>
    </xf>
    <xf numFmtId="0" fontId="10" fillId="9" borderId="40" xfId="47" applyFont="1" applyFill="1" applyBorder="1" applyAlignment="1">
      <alignment horizontal="center" vertical="center"/>
    </xf>
    <xf numFmtId="0" fontId="10" fillId="9" borderId="20" xfId="47" applyFont="1" applyFill="1" applyBorder="1" applyAlignment="1">
      <alignment horizontal="center" vertical="center"/>
    </xf>
    <xf numFmtId="0" fontId="10" fillId="9" borderId="52" xfId="47" applyFont="1" applyFill="1" applyBorder="1" applyAlignment="1">
      <alignment horizontal="center" vertical="center"/>
    </xf>
    <xf numFmtId="0" fontId="10" fillId="9" borderId="40" xfId="54" applyFont="1" applyFill="1" applyBorder="1" applyAlignment="1">
      <alignment horizontal="center" vertical="center"/>
    </xf>
    <xf numFmtId="0" fontId="10" fillId="9" borderId="20" xfId="54" applyFont="1" applyFill="1" applyBorder="1" applyAlignment="1">
      <alignment horizontal="center" vertical="center"/>
    </xf>
    <xf numFmtId="0" fontId="10" fillId="9" borderId="52" xfId="54" applyFont="1" applyFill="1" applyBorder="1" applyAlignment="1">
      <alignment horizontal="center" vertical="center"/>
    </xf>
    <xf numFmtId="0" fontId="7" fillId="16" borderId="40" xfId="54" applyFont="1" applyFill="1" applyBorder="1" applyAlignment="1">
      <alignment horizontal="center" vertical="center"/>
    </xf>
    <xf numFmtId="0" fontId="7" fillId="16" borderId="20" xfId="54" applyFont="1" applyFill="1" applyBorder="1" applyAlignment="1">
      <alignment horizontal="center" vertical="center"/>
    </xf>
    <xf numFmtId="0" fontId="7" fillId="16" borderId="52" xfId="54" applyFont="1" applyFill="1" applyBorder="1" applyAlignment="1">
      <alignment horizontal="center" vertical="center"/>
    </xf>
    <xf numFmtId="0" fontId="24" fillId="11" borderId="2" xfId="49" applyFont="1" applyFill="1" applyBorder="1" applyAlignment="1">
      <alignment horizontal="center" vertical="center" wrapText="1"/>
    </xf>
    <xf numFmtId="0" fontId="24" fillId="11" borderId="35" xfId="49" applyFont="1" applyFill="1" applyBorder="1" applyAlignment="1">
      <alignment horizontal="center" vertical="center" wrapText="1"/>
    </xf>
    <xf numFmtId="0" fontId="16" fillId="11" borderId="11" xfId="46" applyFont="1" applyFill="1" applyBorder="1" applyAlignment="1">
      <alignment horizontal="center" vertical="center"/>
    </xf>
    <xf numFmtId="0" fontId="17" fillId="11" borderId="11" xfId="46" applyFont="1" applyFill="1" applyBorder="1" applyAlignment="1">
      <alignment horizontal="left" vertical="center"/>
    </xf>
    <xf numFmtId="0" fontId="22" fillId="0" borderId="11" xfId="62" applyFont="1" applyFill="1" applyBorder="1" applyAlignment="1">
      <alignment horizontal="left" vertical="center"/>
    </xf>
    <xf numFmtId="0" fontId="10" fillId="9" borderId="11" xfId="0" applyNumberFormat="1" applyFont="1" applyFill="1" applyBorder="1" applyAlignment="1">
      <alignment horizontal="center" vertical="center"/>
    </xf>
    <xf numFmtId="0" fontId="2" fillId="10" borderId="1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58" fontId="3" fillId="0" borderId="11"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7" borderId="0" xfId="0" applyFont="1" applyFill="1" applyAlignment="1">
      <alignment horizontal="center" vertical="center"/>
    </xf>
    <xf numFmtId="0" fontId="3" fillId="2" borderId="0" xfId="0" applyFont="1" applyFill="1" applyAlignment="1">
      <alignment horizontal="left" vertical="center" wrapText="1"/>
    </xf>
    <xf numFmtId="0" fontId="7"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4" fillId="6" borderId="6" xfId="0" applyFont="1" applyFill="1" applyBorder="1" applyAlignment="1">
      <alignment horizontal="right" vertical="center" wrapText="1"/>
    </xf>
    <xf numFmtId="0" fontId="4" fillId="6" borderId="8" xfId="0" applyFont="1" applyFill="1" applyBorder="1" applyAlignment="1">
      <alignment horizontal="right" vertical="center"/>
    </xf>
    <xf numFmtId="0" fontId="1" fillId="2" borderId="1" xfId="12" applyFont="1" applyFill="1" applyBorder="1" applyAlignment="1">
      <alignment horizontal="center" vertical="top"/>
    </xf>
    <xf numFmtId="178" fontId="4" fillId="3" borderId="4" xfId="0" applyNumberFormat="1" applyFont="1" applyFill="1" applyBorder="1" applyAlignment="1">
      <alignment vertical="center"/>
    </xf>
    <xf numFmtId="0" fontId="4" fillId="3" borderId="4" xfId="0" applyFont="1" applyFill="1" applyBorder="1" applyAlignment="1">
      <alignment vertical="center"/>
    </xf>
    <xf numFmtId="0" fontId="2" fillId="5" borderId="8" xfId="0" applyFont="1" applyFill="1" applyBorder="1" applyAlignment="1">
      <alignment horizontal="right" vertical="center"/>
    </xf>
  </cellXfs>
  <cellStyles count="64">
    <cellStyle name="_ET_STYLE_NoName_00_" xfId="3" xr:uid="{00000000-0005-0000-0000-000000000000}"/>
    <cellStyle name="0,0_x000a__x000a_NA_x000a__x000a_" xfId="12" xr:uid="{00000000-0005-0000-0000-000001000000}"/>
    <cellStyle name="0,0_x000d__x000a_NA_x000d__x000a_ 2" xfId="14" xr:uid="{00000000-0005-0000-0000-000002000000}"/>
    <cellStyle name="0,0_x000d__x000d_NA_x000d__x000d_" xfId="4" xr:uid="{00000000-0005-0000-0000-000003000000}"/>
    <cellStyle name="0,0_x005f_x000d__x005f_x000a_NA_x005f_x000d__x005f_x000a_" xfId="8" xr:uid="{00000000-0005-0000-0000-000004000000}"/>
    <cellStyle name="20% - Accent1" xfId="15" xr:uid="{00000000-0005-0000-0000-000005000000}"/>
    <cellStyle name="20% - Accent2" xfId="7" xr:uid="{00000000-0005-0000-0000-000006000000}"/>
    <cellStyle name="20% - Accent3" xfId="9" xr:uid="{00000000-0005-0000-0000-000007000000}"/>
    <cellStyle name="20% - Accent4" xfId="1" xr:uid="{00000000-0005-0000-0000-000008000000}"/>
    <cellStyle name="20% - Accent5" xfId="10" xr:uid="{00000000-0005-0000-0000-000009000000}"/>
    <cellStyle name="20% - Accent6" xfId="11" xr:uid="{00000000-0005-0000-0000-00000A000000}"/>
    <cellStyle name="40% - Accent1" xfId="16" xr:uid="{00000000-0005-0000-0000-00000B000000}"/>
    <cellStyle name="40% - Accent2" xfId="17" xr:uid="{00000000-0005-0000-0000-00000C000000}"/>
    <cellStyle name="40% - Accent3" xfId="13" xr:uid="{00000000-0005-0000-0000-00000D000000}"/>
    <cellStyle name="40% - Accent4" xfId="18" xr:uid="{00000000-0005-0000-0000-00000E000000}"/>
    <cellStyle name="40% - Accent5" xfId="19" xr:uid="{00000000-0005-0000-0000-00000F000000}"/>
    <cellStyle name="40% - Accent6" xfId="20" xr:uid="{00000000-0005-0000-0000-000010000000}"/>
    <cellStyle name="60% - Accent1" xfId="21" xr:uid="{00000000-0005-0000-0000-000011000000}"/>
    <cellStyle name="60% - Accent2" xfId="22" xr:uid="{00000000-0005-0000-0000-000012000000}"/>
    <cellStyle name="60% - Accent3" xfId="23" xr:uid="{00000000-0005-0000-0000-000013000000}"/>
    <cellStyle name="60% - Accent4" xfId="24" xr:uid="{00000000-0005-0000-0000-000014000000}"/>
    <cellStyle name="60% - Accent5" xfId="25" xr:uid="{00000000-0005-0000-0000-000015000000}"/>
    <cellStyle name="60% - Accent6" xfId="26" xr:uid="{00000000-0005-0000-0000-000016000000}"/>
    <cellStyle name="Accent1" xfId="27" xr:uid="{00000000-0005-0000-0000-000017000000}"/>
    <cellStyle name="Accent2" xfId="29" xr:uid="{00000000-0005-0000-0000-000018000000}"/>
    <cellStyle name="Accent3" xfId="30" xr:uid="{00000000-0005-0000-0000-000019000000}"/>
    <cellStyle name="Accent4" xfId="31" xr:uid="{00000000-0005-0000-0000-00001A000000}"/>
    <cellStyle name="Accent5" xfId="32" xr:uid="{00000000-0005-0000-0000-00001B000000}"/>
    <cellStyle name="Accent6" xfId="33" xr:uid="{00000000-0005-0000-0000-00001C000000}"/>
    <cellStyle name="Bad" xfId="34" xr:uid="{00000000-0005-0000-0000-00001D000000}"/>
    <cellStyle name="Calculation" xfId="35" xr:uid="{00000000-0005-0000-0000-00001E000000}"/>
    <cellStyle name="Check Cell" xfId="36" xr:uid="{00000000-0005-0000-0000-00001F000000}"/>
    <cellStyle name="Currency 2" xfId="37" xr:uid="{00000000-0005-0000-0000-000021000000}"/>
    <cellStyle name="Explanatory Text" xfId="39" xr:uid="{00000000-0005-0000-0000-000022000000}"/>
    <cellStyle name="Good" xfId="40" xr:uid="{00000000-0005-0000-0000-000023000000}"/>
    <cellStyle name="Heading 1" xfId="41" xr:uid="{00000000-0005-0000-0000-000024000000}"/>
    <cellStyle name="Heading 2" xfId="42" xr:uid="{00000000-0005-0000-0000-000025000000}"/>
    <cellStyle name="Heading 3" xfId="6" xr:uid="{00000000-0005-0000-0000-000026000000}"/>
    <cellStyle name="Heading 4" xfId="43" xr:uid="{00000000-0005-0000-0000-000027000000}"/>
    <cellStyle name="Input" xfId="5" xr:uid="{00000000-0005-0000-0000-000028000000}"/>
    <cellStyle name="Linked Cell" xfId="44" xr:uid="{00000000-0005-0000-0000-000029000000}"/>
    <cellStyle name="Neutral" xfId="45" xr:uid="{00000000-0005-0000-0000-00002A000000}"/>
    <cellStyle name="Normal 2" xfId="46" xr:uid="{00000000-0005-0000-0000-00002C000000}"/>
    <cellStyle name="Normal 3" xfId="47" xr:uid="{00000000-0005-0000-0000-00002D000000}"/>
    <cellStyle name="Normal 4" xfId="48" xr:uid="{00000000-0005-0000-0000-00002E000000}"/>
    <cellStyle name="Normal_mck_ceocircle_20060228" xfId="49" xr:uid="{00000000-0005-0000-0000-00002F000000}"/>
    <cellStyle name="Note" xfId="50" xr:uid="{00000000-0005-0000-0000-000030000000}"/>
    <cellStyle name="Output" xfId="51" xr:uid="{00000000-0005-0000-0000-000031000000}"/>
    <cellStyle name="Standard_budget BMW Deal…ng 20070530.xls" xfId="52" xr:uid="{00000000-0005-0000-0000-000032000000}"/>
    <cellStyle name="Title" xfId="53" xr:uid="{00000000-0005-0000-0000-000033000000}"/>
    <cellStyle name="Total" xfId="55" xr:uid="{00000000-0005-0000-0000-000034000000}"/>
    <cellStyle name="Warning Text" xfId="56" xr:uid="{00000000-0005-0000-0000-000035000000}"/>
    <cellStyle name="差_ATSL试驾活动" xfId="28" xr:uid="{00000000-0005-0000-0000-000036000000}"/>
    <cellStyle name="差_Copy of Copy of ATSL上市发布会+试驾 旅行社SOW (第三轮）" xfId="38" xr:uid="{00000000-0005-0000-0000-000037000000}"/>
    <cellStyle name="常规" xfId="0" builtinId="0"/>
    <cellStyle name="常规 2" xfId="54" xr:uid="{00000000-0005-0000-0000-000038000000}"/>
    <cellStyle name="常规 3" xfId="57" xr:uid="{00000000-0005-0000-0000-000039000000}"/>
    <cellStyle name="常规_Sheet1" xfId="58" xr:uid="{00000000-0005-0000-0000-00003A000000}"/>
    <cellStyle name="好_ATSL试驾活动" xfId="59" xr:uid="{00000000-0005-0000-0000-00003B000000}"/>
    <cellStyle name="好_Copy of Copy of ATSL上市发布会+试驾 旅行社SOW (第三轮）" xfId="60" xr:uid="{00000000-0005-0000-0000-00003C000000}"/>
    <cellStyle name="千位分隔" xfId="2" builtinId="3"/>
    <cellStyle name="样式 1" xfId="61" xr:uid="{00000000-0005-0000-0000-00003D000000}"/>
    <cellStyle name="样式 1 2" xfId="62" xr:uid="{00000000-0005-0000-0000-00003E000000}"/>
    <cellStyle name="一般_Sheet1" xfId="63"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
  <sheetViews>
    <sheetView view="pageBreakPreview" zoomScaleNormal="100" zoomScaleSheetLayoutView="100" workbookViewId="0">
      <selection activeCell="H2" sqref="H2"/>
    </sheetView>
  </sheetViews>
  <sheetFormatPr defaultColWidth="8.85546875" defaultRowHeight="13.75"/>
  <cols>
    <col min="1" max="1" width="12.5" style="216" customWidth="1"/>
    <col min="2" max="2" width="15" style="216" customWidth="1"/>
    <col min="3" max="3" width="15.35546875" style="216" customWidth="1"/>
    <col min="4" max="4" width="16" style="216" customWidth="1"/>
    <col min="5" max="5" width="13.5" style="216" customWidth="1"/>
    <col min="6" max="247" width="9" style="216"/>
    <col min="248" max="248" width="14.5" style="216" customWidth="1"/>
    <col min="249" max="249" width="11.5" style="216" customWidth="1"/>
    <col min="250" max="250" width="14.640625" style="216" customWidth="1"/>
    <col min="251" max="251" width="14" style="216" customWidth="1"/>
    <col min="252" max="503" width="9" style="216"/>
    <col min="504" max="504" width="14.5" style="216" customWidth="1"/>
    <col min="505" max="505" width="11.5" style="216" customWidth="1"/>
    <col min="506" max="506" width="14.640625" style="216" customWidth="1"/>
    <col min="507" max="507" width="14" style="216" customWidth="1"/>
    <col min="508" max="759" width="9" style="216"/>
    <col min="760" max="760" width="14.5" style="216" customWidth="1"/>
    <col min="761" max="761" width="11.5" style="216" customWidth="1"/>
    <col min="762" max="762" width="14.640625" style="216" customWidth="1"/>
    <col min="763" max="763" width="14" style="216" customWidth="1"/>
    <col min="764" max="1015" width="9" style="216"/>
    <col min="1016" max="1016" width="14.5" style="216" customWidth="1"/>
    <col min="1017" max="1017" width="11.5" style="216" customWidth="1"/>
    <col min="1018" max="1018" width="14.640625" style="216" customWidth="1"/>
    <col min="1019" max="1019" width="14" style="216" customWidth="1"/>
    <col min="1020" max="1271" width="9" style="216"/>
    <col min="1272" max="1272" width="14.5" style="216" customWidth="1"/>
    <col min="1273" max="1273" width="11.5" style="216" customWidth="1"/>
    <col min="1274" max="1274" width="14.640625" style="216" customWidth="1"/>
    <col min="1275" max="1275" width="14" style="216" customWidth="1"/>
    <col min="1276" max="1527" width="9" style="216"/>
    <col min="1528" max="1528" width="14.5" style="216" customWidth="1"/>
    <col min="1529" max="1529" width="11.5" style="216" customWidth="1"/>
    <col min="1530" max="1530" width="14.640625" style="216" customWidth="1"/>
    <col min="1531" max="1531" width="14" style="216" customWidth="1"/>
    <col min="1532" max="1783" width="9" style="216"/>
    <col min="1784" max="1784" width="14.5" style="216" customWidth="1"/>
    <col min="1785" max="1785" width="11.5" style="216" customWidth="1"/>
    <col min="1786" max="1786" width="14.640625" style="216" customWidth="1"/>
    <col min="1787" max="1787" width="14" style="216" customWidth="1"/>
    <col min="1788" max="2039" width="9" style="216"/>
    <col min="2040" max="2040" width="14.5" style="216" customWidth="1"/>
    <col min="2041" max="2041" width="11.5" style="216" customWidth="1"/>
    <col min="2042" max="2042" width="14.640625" style="216" customWidth="1"/>
    <col min="2043" max="2043" width="14" style="216" customWidth="1"/>
    <col min="2044" max="2295" width="9" style="216"/>
    <col min="2296" max="2296" width="14.5" style="216" customWidth="1"/>
    <col min="2297" max="2297" width="11.5" style="216" customWidth="1"/>
    <col min="2298" max="2298" width="14.640625" style="216" customWidth="1"/>
    <col min="2299" max="2299" width="14" style="216" customWidth="1"/>
    <col min="2300" max="2551" width="9" style="216"/>
    <col min="2552" max="2552" width="14.5" style="216" customWidth="1"/>
    <col min="2553" max="2553" width="11.5" style="216" customWidth="1"/>
    <col min="2554" max="2554" width="14.640625" style="216" customWidth="1"/>
    <col min="2555" max="2555" width="14" style="216" customWidth="1"/>
    <col min="2556" max="2807" width="9" style="216"/>
    <col min="2808" max="2808" width="14.5" style="216" customWidth="1"/>
    <col min="2809" max="2809" width="11.5" style="216" customWidth="1"/>
    <col min="2810" max="2810" width="14.640625" style="216" customWidth="1"/>
    <col min="2811" max="2811" width="14" style="216" customWidth="1"/>
    <col min="2812" max="3063" width="9" style="216"/>
    <col min="3064" max="3064" width="14.5" style="216" customWidth="1"/>
    <col min="3065" max="3065" width="11.5" style="216" customWidth="1"/>
    <col min="3066" max="3066" width="14.640625" style="216" customWidth="1"/>
    <col min="3067" max="3067" width="14" style="216" customWidth="1"/>
    <col min="3068" max="3319" width="9" style="216"/>
    <col min="3320" max="3320" width="14.5" style="216" customWidth="1"/>
    <col min="3321" max="3321" width="11.5" style="216" customWidth="1"/>
    <col min="3322" max="3322" width="14.640625" style="216" customWidth="1"/>
    <col min="3323" max="3323" width="14" style="216" customWidth="1"/>
    <col min="3324" max="3575" width="9" style="216"/>
    <col min="3576" max="3576" width="14.5" style="216" customWidth="1"/>
    <col min="3577" max="3577" width="11.5" style="216" customWidth="1"/>
    <col min="3578" max="3578" width="14.640625" style="216" customWidth="1"/>
    <col min="3579" max="3579" width="14" style="216" customWidth="1"/>
    <col min="3580" max="3831" width="9" style="216"/>
    <col min="3832" max="3832" width="14.5" style="216" customWidth="1"/>
    <col min="3833" max="3833" width="11.5" style="216" customWidth="1"/>
    <col min="3834" max="3834" width="14.640625" style="216" customWidth="1"/>
    <col min="3835" max="3835" width="14" style="216" customWidth="1"/>
    <col min="3836" max="4087" width="9" style="216"/>
    <col min="4088" max="4088" width="14.5" style="216" customWidth="1"/>
    <col min="4089" max="4089" width="11.5" style="216" customWidth="1"/>
    <col min="4090" max="4090" width="14.640625" style="216" customWidth="1"/>
    <col min="4091" max="4091" width="14" style="216" customWidth="1"/>
    <col min="4092" max="4343" width="9" style="216"/>
    <col min="4344" max="4344" width="14.5" style="216" customWidth="1"/>
    <col min="4345" max="4345" width="11.5" style="216" customWidth="1"/>
    <col min="4346" max="4346" width="14.640625" style="216" customWidth="1"/>
    <col min="4347" max="4347" width="14" style="216" customWidth="1"/>
    <col min="4348" max="4599" width="9" style="216"/>
    <col min="4600" max="4600" width="14.5" style="216" customWidth="1"/>
    <col min="4601" max="4601" width="11.5" style="216" customWidth="1"/>
    <col min="4602" max="4602" width="14.640625" style="216" customWidth="1"/>
    <col min="4603" max="4603" width="14" style="216" customWidth="1"/>
    <col min="4604" max="4855" width="9" style="216"/>
    <col min="4856" max="4856" width="14.5" style="216" customWidth="1"/>
    <col min="4857" max="4857" width="11.5" style="216" customWidth="1"/>
    <col min="4858" max="4858" width="14.640625" style="216" customWidth="1"/>
    <col min="4859" max="4859" width="14" style="216" customWidth="1"/>
    <col min="4860" max="5111" width="9" style="216"/>
    <col min="5112" max="5112" width="14.5" style="216" customWidth="1"/>
    <col min="5113" max="5113" width="11.5" style="216" customWidth="1"/>
    <col min="5114" max="5114" width="14.640625" style="216" customWidth="1"/>
    <col min="5115" max="5115" width="14" style="216" customWidth="1"/>
    <col min="5116" max="5367" width="9" style="216"/>
    <col min="5368" max="5368" width="14.5" style="216" customWidth="1"/>
    <col min="5369" max="5369" width="11.5" style="216" customWidth="1"/>
    <col min="5370" max="5370" width="14.640625" style="216" customWidth="1"/>
    <col min="5371" max="5371" width="14" style="216" customWidth="1"/>
    <col min="5372" max="5623" width="9" style="216"/>
    <col min="5624" max="5624" width="14.5" style="216" customWidth="1"/>
    <col min="5625" max="5625" width="11.5" style="216" customWidth="1"/>
    <col min="5626" max="5626" width="14.640625" style="216" customWidth="1"/>
    <col min="5627" max="5627" width="14" style="216" customWidth="1"/>
    <col min="5628" max="5879" width="9" style="216"/>
    <col min="5880" max="5880" width="14.5" style="216" customWidth="1"/>
    <col min="5881" max="5881" width="11.5" style="216" customWidth="1"/>
    <col min="5882" max="5882" width="14.640625" style="216" customWidth="1"/>
    <col min="5883" max="5883" width="14" style="216" customWidth="1"/>
    <col min="5884" max="6135" width="9" style="216"/>
    <col min="6136" max="6136" width="14.5" style="216" customWidth="1"/>
    <col min="6137" max="6137" width="11.5" style="216" customWidth="1"/>
    <col min="6138" max="6138" width="14.640625" style="216" customWidth="1"/>
    <col min="6139" max="6139" width="14" style="216" customWidth="1"/>
    <col min="6140" max="6391" width="9" style="216"/>
    <col min="6392" max="6392" width="14.5" style="216" customWidth="1"/>
    <col min="6393" max="6393" width="11.5" style="216" customWidth="1"/>
    <col min="6394" max="6394" width="14.640625" style="216" customWidth="1"/>
    <col min="6395" max="6395" width="14" style="216" customWidth="1"/>
    <col min="6396" max="6647" width="9" style="216"/>
    <col min="6648" max="6648" width="14.5" style="216" customWidth="1"/>
    <col min="6649" max="6649" width="11.5" style="216" customWidth="1"/>
    <col min="6650" max="6650" width="14.640625" style="216" customWidth="1"/>
    <col min="6651" max="6651" width="14" style="216" customWidth="1"/>
    <col min="6652" max="6903" width="9" style="216"/>
    <col min="6904" max="6904" width="14.5" style="216" customWidth="1"/>
    <col min="6905" max="6905" width="11.5" style="216" customWidth="1"/>
    <col min="6906" max="6906" width="14.640625" style="216" customWidth="1"/>
    <col min="6907" max="6907" width="14" style="216" customWidth="1"/>
    <col min="6908" max="7159" width="9" style="216"/>
    <col min="7160" max="7160" width="14.5" style="216" customWidth="1"/>
    <col min="7161" max="7161" width="11.5" style="216" customWidth="1"/>
    <col min="7162" max="7162" width="14.640625" style="216" customWidth="1"/>
    <col min="7163" max="7163" width="14" style="216" customWidth="1"/>
    <col min="7164" max="7415" width="9" style="216"/>
    <col min="7416" max="7416" width="14.5" style="216" customWidth="1"/>
    <col min="7417" max="7417" width="11.5" style="216" customWidth="1"/>
    <col min="7418" max="7418" width="14.640625" style="216" customWidth="1"/>
    <col min="7419" max="7419" width="14" style="216" customWidth="1"/>
    <col min="7420" max="7671" width="9" style="216"/>
    <col min="7672" max="7672" width="14.5" style="216" customWidth="1"/>
    <col min="7673" max="7673" width="11.5" style="216" customWidth="1"/>
    <col min="7674" max="7674" width="14.640625" style="216" customWidth="1"/>
    <col min="7675" max="7675" width="14" style="216" customWidth="1"/>
    <col min="7676" max="7927" width="9" style="216"/>
    <col min="7928" max="7928" width="14.5" style="216" customWidth="1"/>
    <col min="7929" max="7929" width="11.5" style="216" customWidth="1"/>
    <col min="7930" max="7930" width="14.640625" style="216" customWidth="1"/>
    <col min="7931" max="7931" width="14" style="216" customWidth="1"/>
    <col min="7932" max="8183" width="9" style="216"/>
    <col min="8184" max="8184" width="14.5" style="216" customWidth="1"/>
    <col min="8185" max="8185" width="11.5" style="216" customWidth="1"/>
    <col min="8186" max="8186" width="14.640625" style="216" customWidth="1"/>
    <col min="8187" max="8187" width="14" style="216" customWidth="1"/>
    <col min="8188" max="8439" width="9" style="216"/>
    <col min="8440" max="8440" width="14.5" style="216" customWidth="1"/>
    <col min="8441" max="8441" width="11.5" style="216" customWidth="1"/>
    <col min="8442" max="8442" width="14.640625" style="216" customWidth="1"/>
    <col min="8443" max="8443" width="14" style="216" customWidth="1"/>
    <col min="8444" max="8695" width="9" style="216"/>
    <col min="8696" max="8696" width="14.5" style="216" customWidth="1"/>
    <col min="8697" max="8697" width="11.5" style="216" customWidth="1"/>
    <col min="8698" max="8698" width="14.640625" style="216" customWidth="1"/>
    <col min="8699" max="8699" width="14" style="216" customWidth="1"/>
    <col min="8700" max="8951" width="9" style="216"/>
    <col min="8952" max="8952" width="14.5" style="216" customWidth="1"/>
    <col min="8953" max="8953" width="11.5" style="216" customWidth="1"/>
    <col min="8954" max="8954" width="14.640625" style="216" customWidth="1"/>
    <col min="8955" max="8955" width="14" style="216" customWidth="1"/>
    <col min="8956" max="9207" width="9" style="216"/>
    <col min="9208" max="9208" width="14.5" style="216" customWidth="1"/>
    <col min="9209" max="9209" width="11.5" style="216" customWidth="1"/>
    <col min="9210" max="9210" width="14.640625" style="216" customWidth="1"/>
    <col min="9211" max="9211" width="14" style="216" customWidth="1"/>
    <col min="9212" max="9463" width="9" style="216"/>
    <col min="9464" max="9464" width="14.5" style="216" customWidth="1"/>
    <col min="9465" max="9465" width="11.5" style="216" customWidth="1"/>
    <col min="9466" max="9466" width="14.640625" style="216" customWidth="1"/>
    <col min="9467" max="9467" width="14" style="216" customWidth="1"/>
    <col min="9468" max="9719" width="9" style="216"/>
    <col min="9720" max="9720" width="14.5" style="216" customWidth="1"/>
    <col min="9721" max="9721" width="11.5" style="216" customWidth="1"/>
    <col min="9722" max="9722" width="14.640625" style="216" customWidth="1"/>
    <col min="9723" max="9723" width="14" style="216" customWidth="1"/>
    <col min="9724" max="9975" width="9" style="216"/>
    <col min="9976" max="9976" width="14.5" style="216" customWidth="1"/>
    <col min="9977" max="9977" width="11.5" style="216" customWidth="1"/>
    <col min="9978" max="9978" width="14.640625" style="216" customWidth="1"/>
    <col min="9979" max="9979" width="14" style="216" customWidth="1"/>
    <col min="9980" max="10231" width="9" style="216"/>
    <col min="10232" max="10232" width="14.5" style="216" customWidth="1"/>
    <col min="10233" max="10233" width="11.5" style="216" customWidth="1"/>
    <col min="10234" max="10234" width="14.640625" style="216" customWidth="1"/>
    <col min="10235" max="10235" width="14" style="216" customWidth="1"/>
    <col min="10236" max="10487" width="9" style="216"/>
    <col min="10488" max="10488" width="14.5" style="216" customWidth="1"/>
    <col min="10489" max="10489" width="11.5" style="216" customWidth="1"/>
    <col min="10490" max="10490" width="14.640625" style="216" customWidth="1"/>
    <col min="10491" max="10491" width="14" style="216" customWidth="1"/>
    <col min="10492" max="10743" width="9" style="216"/>
    <col min="10744" max="10744" width="14.5" style="216" customWidth="1"/>
    <col min="10745" max="10745" width="11.5" style="216" customWidth="1"/>
    <col min="10746" max="10746" width="14.640625" style="216" customWidth="1"/>
    <col min="10747" max="10747" width="14" style="216" customWidth="1"/>
    <col min="10748" max="10999" width="9" style="216"/>
    <col min="11000" max="11000" width="14.5" style="216" customWidth="1"/>
    <col min="11001" max="11001" width="11.5" style="216" customWidth="1"/>
    <col min="11002" max="11002" width="14.640625" style="216" customWidth="1"/>
    <col min="11003" max="11003" width="14" style="216" customWidth="1"/>
    <col min="11004" max="11255" width="9" style="216"/>
    <col min="11256" max="11256" width="14.5" style="216" customWidth="1"/>
    <col min="11257" max="11257" width="11.5" style="216" customWidth="1"/>
    <col min="11258" max="11258" width="14.640625" style="216" customWidth="1"/>
    <col min="11259" max="11259" width="14" style="216" customWidth="1"/>
    <col min="11260" max="11511" width="9" style="216"/>
    <col min="11512" max="11512" width="14.5" style="216" customWidth="1"/>
    <col min="11513" max="11513" width="11.5" style="216" customWidth="1"/>
    <col min="11514" max="11514" width="14.640625" style="216" customWidth="1"/>
    <col min="11515" max="11515" width="14" style="216" customWidth="1"/>
    <col min="11516" max="11767" width="9" style="216"/>
    <col min="11768" max="11768" width="14.5" style="216" customWidth="1"/>
    <col min="11769" max="11769" width="11.5" style="216" customWidth="1"/>
    <col min="11770" max="11770" width="14.640625" style="216" customWidth="1"/>
    <col min="11771" max="11771" width="14" style="216" customWidth="1"/>
    <col min="11772" max="12023" width="9" style="216"/>
    <col min="12024" max="12024" width="14.5" style="216" customWidth="1"/>
    <col min="12025" max="12025" width="11.5" style="216" customWidth="1"/>
    <col min="12026" max="12026" width="14.640625" style="216" customWidth="1"/>
    <col min="12027" max="12027" width="14" style="216" customWidth="1"/>
    <col min="12028" max="12279" width="9" style="216"/>
    <col min="12280" max="12280" width="14.5" style="216" customWidth="1"/>
    <col min="12281" max="12281" width="11.5" style="216" customWidth="1"/>
    <col min="12282" max="12282" width="14.640625" style="216" customWidth="1"/>
    <col min="12283" max="12283" width="14" style="216" customWidth="1"/>
    <col min="12284" max="12535" width="9" style="216"/>
    <col min="12536" max="12536" width="14.5" style="216" customWidth="1"/>
    <col min="12537" max="12537" width="11.5" style="216" customWidth="1"/>
    <col min="12538" max="12538" width="14.640625" style="216" customWidth="1"/>
    <col min="12539" max="12539" width="14" style="216" customWidth="1"/>
    <col min="12540" max="12791" width="9" style="216"/>
    <col min="12792" max="12792" width="14.5" style="216" customWidth="1"/>
    <col min="12793" max="12793" width="11.5" style="216" customWidth="1"/>
    <col min="12794" max="12794" width="14.640625" style="216" customWidth="1"/>
    <col min="12795" max="12795" width="14" style="216" customWidth="1"/>
    <col min="12796" max="13047" width="9" style="216"/>
    <col min="13048" max="13048" width="14.5" style="216" customWidth="1"/>
    <col min="13049" max="13049" width="11.5" style="216" customWidth="1"/>
    <col min="13050" max="13050" width="14.640625" style="216" customWidth="1"/>
    <col min="13051" max="13051" width="14" style="216" customWidth="1"/>
    <col min="13052" max="13303" width="9" style="216"/>
    <col min="13304" max="13304" width="14.5" style="216" customWidth="1"/>
    <col min="13305" max="13305" width="11.5" style="216" customWidth="1"/>
    <col min="13306" max="13306" width="14.640625" style="216" customWidth="1"/>
    <col min="13307" max="13307" width="14" style="216" customWidth="1"/>
    <col min="13308" max="13559" width="9" style="216"/>
    <col min="13560" max="13560" width="14.5" style="216" customWidth="1"/>
    <col min="13561" max="13561" width="11.5" style="216" customWidth="1"/>
    <col min="13562" max="13562" width="14.640625" style="216" customWidth="1"/>
    <col min="13563" max="13563" width="14" style="216" customWidth="1"/>
    <col min="13564" max="13815" width="9" style="216"/>
    <col min="13816" max="13816" width="14.5" style="216" customWidth="1"/>
    <col min="13817" max="13817" width="11.5" style="216" customWidth="1"/>
    <col min="13818" max="13818" width="14.640625" style="216" customWidth="1"/>
    <col min="13819" max="13819" width="14" style="216" customWidth="1"/>
    <col min="13820" max="14071" width="9" style="216"/>
    <col min="14072" max="14072" width="14.5" style="216" customWidth="1"/>
    <col min="14073" max="14073" width="11.5" style="216" customWidth="1"/>
    <col min="14074" max="14074" width="14.640625" style="216" customWidth="1"/>
    <col min="14075" max="14075" width="14" style="216" customWidth="1"/>
    <col min="14076" max="14327" width="9" style="216"/>
    <col min="14328" max="14328" width="14.5" style="216" customWidth="1"/>
    <col min="14329" max="14329" width="11.5" style="216" customWidth="1"/>
    <col min="14330" max="14330" width="14.640625" style="216" customWidth="1"/>
    <col min="14331" max="14331" width="14" style="216" customWidth="1"/>
    <col min="14332" max="14583" width="9" style="216"/>
    <col min="14584" max="14584" width="14.5" style="216" customWidth="1"/>
    <col min="14585" max="14585" width="11.5" style="216" customWidth="1"/>
    <col min="14586" max="14586" width="14.640625" style="216" customWidth="1"/>
    <col min="14587" max="14587" width="14" style="216" customWidth="1"/>
    <col min="14588" max="14839" width="9" style="216"/>
    <col min="14840" max="14840" width="14.5" style="216" customWidth="1"/>
    <col min="14841" max="14841" width="11.5" style="216" customWidth="1"/>
    <col min="14842" max="14842" width="14.640625" style="216" customWidth="1"/>
    <col min="14843" max="14843" width="14" style="216" customWidth="1"/>
    <col min="14844" max="15095" width="9" style="216"/>
    <col min="15096" max="15096" width="14.5" style="216" customWidth="1"/>
    <col min="15097" max="15097" width="11.5" style="216" customWidth="1"/>
    <col min="15098" max="15098" width="14.640625" style="216" customWidth="1"/>
    <col min="15099" max="15099" width="14" style="216" customWidth="1"/>
    <col min="15100" max="15351" width="9" style="216"/>
    <col min="15352" max="15352" width="14.5" style="216" customWidth="1"/>
    <col min="15353" max="15353" width="11.5" style="216" customWidth="1"/>
    <col min="15354" max="15354" width="14.640625" style="216" customWidth="1"/>
    <col min="15355" max="15355" width="14" style="216" customWidth="1"/>
    <col min="15356" max="15607" width="9" style="216"/>
    <col min="15608" max="15608" width="14.5" style="216" customWidth="1"/>
    <col min="15609" max="15609" width="11.5" style="216" customWidth="1"/>
    <col min="15610" max="15610" width="14.640625" style="216" customWidth="1"/>
    <col min="15611" max="15611" width="14" style="216" customWidth="1"/>
    <col min="15612" max="15863" width="9" style="216"/>
    <col min="15864" max="15864" width="14.5" style="216" customWidth="1"/>
    <col min="15865" max="15865" width="11.5" style="216" customWidth="1"/>
    <col min="15866" max="15866" width="14.640625" style="216" customWidth="1"/>
    <col min="15867" max="15867" width="14" style="216" customWidth="1"/>
    <col min="15868" max="16119" width="9" style="216"/>
    <col min="16120" max="16120" width="14.5" style="216" customWidth="1"/>
    <col min="16121" max="16121" width="11.5" style="216" customWidth="1"/>
    <col min="16122" max="16122" width="14.640625" style="216" customWidth="1"/>
    <col min="16123" max="16123" width="14" style="216" customWidth="1"/>
    <col min="16124" max="16379" width="9" style="216"/>
    <col min="16380" max="16384" width="9" style="216" customWidth="1"/>
  </cols>
  <sheetData>
    <row r="1" spans="1:5" ht="79.5" customHeight="1">
      <c r="A1" s="251" t="s">
        <v>0</v>
      </c>
      <c r="B1" s="252"/>
      <c r="C1" s="252"/>
      <c r="D1" s="252"/>
      <c r="E1" s="252"/>
    </row>
    <row r="2" spans="1:5" ht="35.5" customHeight="1">
      <c r="A2" s="247" t="s">
        <v>1</v>
      </c>
      <c r="B2" s="248"/>
      <c r="C2" s="249" t="e">
        <f>#REF!</f>
        <v>#REF!</v>
      </c>
      <c r="D2" s="253"/>
      <c r="E2" s="254"/>
    </row>
    <row r="3" spans="1:5" ht="28.5" customHeight="1">
      <c r="A3" s="247" t="s">
        <v>2</v>
      </c>
      <c r="B3" s="255"/>
      <c r="C3" s="249">
        <f>活动!H73</f>
        <v>1019598.6112</v>
      </c>
      <c r="D3" s="253"/>
      <c r="E3" s="254"/>
    </row>
    <row r="4" spans="1:5" ht="28.5" customHeight="1">
      <c r="A4" s="247" t="s">
        <v>3</v>
      </c>
      <c r="B4" s="248"/>
      <c r="C4" s="249" t="e">
        <f>SUM(C2:E3)</f>
        <v>#REF!</v>
      </c>
      <c r="D4" s="250"/>
      <c r="E4" s="248"/>
    </row>
  </sheetData>
  <mergeCells count="7">
    <mergeCell ref="A4:B4"/>
    <mergeCell ref="C4:E4"/>
    <mergeCell ref="A1:E1"/>
    <mergeCell ref="A2:B2"/>
    <mergeCell ref="C2:E2"/>
    <mergeCell ref="A3:B3"/>
    <mergeCell ref="C3:E3"/>
  </mergeCells>
  <phoneticPr fontId="57" type="noConversion"/>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8"/>
  <sheetViews>
    <sheetView workbookViewId="0">
      <selection activeCell="B3" sqref="B3"/>
    </sheetView>
  </sheetViews>
  <sheetFormatPr defaultRowHeight="15"/>
  <cols>
    <col min="1" max="1" width="11.2109375" bestFit="1" customWidth="1"/>
    <col min="2" max="2" width="16.7109375" customWidth="1"/>
  </cols>
  <sheetData>
    <row r="2" spans="1:2">
      <c r="A2" s="218" t="s">
        <v>209</v>
      </c>
    </row>
    <row r="3" spans="1:2">
      <c r="A3" s="218" t="s">
        <v>201</v>
      </c>
      <c r="B3" s="219" t="e">
        <f>#REF!</f>
        <v>#REF!</v>
      </c>
    </row>
    <row r="4" spans="1:2">
      <c r="A4" s="218" t="s">
        <v>202</v>
      </c>
      <c r="B4" s="219" t="e">
        <f>'旅行社（广州站）'!#REF!</f>
        <v>#REF!</v>
      </c>
    </row>
    <row r="5" spans="1:2">
      <c r="A5" s="218" t="s">
        <v>203</v>
      </c>
      <c r="B5" s="219" t="e">
        <f>'旅行社（成渝站）'!#REF!</f>
        <v>#REF!</v>
      </c>
    </row>
    <row r="6" spans="1:2">
      <c r="A6" s="218" t="s">
        <v>204</v>
      </c>
      <c r="B6" s="219" t="e">
        <f>SUM(B3:B5)</f>
        <v>#REF!</v>
      </c>
    </row>
    <row r="7" spans="1:2">
      <c r="A7" s="218" t="s">
        <v>205</v>
      </c>
      <c r="B7" s="219">
        <v>552000</v>
      </c>
    </row>
    <row r="8" spans="1:2">
      <c r="A8" s="222" t="s">
        <v>206</v>
      </c>
      <c r="B8" s="223" t="e">
        <f>B6-B7</f>
        <v>#REF!</v>
      </c>
    </row>
  </sheetData>
  <phoneticPr fontId="5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27F8-7E97-411F-86A9-CF0193DD2462}">
  <dimension ref="A3:B6"/>
  <sheetViews>
    <sheetView tabSelected="1" workbookViewId="0">
      <selection activeCell="A11" sqref="A11"/>
    </sheetView>
  </sheetViews>
  <sheetFormatPr defaultRowHeight="15"/>
  <cols>
    <col min="1" max="1" width="21.85546875" bestFit="1" customWidth="1"/>
    <col min="2" max="2" width="11.2109375" bestFit="1" customWidth="1"/>
  </cols>
  <sheetData>
    <row r="3" spans="1:2">
      <c r="A3" s="244" t="s">
        <v>225</v>
      </c>
      <c r="B3" s="245">
        <f>'旅行社（广州站）'!E18</f>
        <v>141253.20000000001</v>
      </c>
    </row>
    <row r="4" spans="1:2">
      <c r="A4" s="244" t="s">
        <v>226</v>
      </c>
      <c r="B4" s="245">
        <f>'旅行社（成渝站）'!G22</f>
        <v>113851.99099999999</v>
      </c>
    </row>
    <row r="5" spans="1:2">
      <c r="A5" s="244" t="s">
        <v>227</v>
      </c>
      <c r="B5" s="245">
        <f>B3+B4</f>
        <v>255105.19099999999</v>
      </c>
    </row>
    <row r="6" spans="1:2">
      <c r="A6" s="244" t="s">
        <v>228</v>
      </c>
      <c r="B6" s="245">
        <v>240000</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view="pageBreakPreview" zoomScale="80" zoomScaleNormal="84" zoomScaleSheetLayoutView="80" workbookViewId="0">
      <selection activeCell="A15" sqref="A15"/>
    </sheetView>
  </sheetViews>
  <sheetFormatPr defaultColWidth="19.640625" defaultRowHeight="12.9"/>
  <cols>
    <col min="1" max="1" width="39.640625" style="198" customWidth="1"/>
    <col min="2" max="2" width="13.28515625" style="235" customWidth="1"/>
    <col min="3" max="5" width="12.140625" style="220" customWidth="1"/>
    <col min="6" max="6" width="51.5" style="199" customWidth="1"/>
    <col min="7" max="16384" width="19.640625" style="196"/>
  </cols>
  <sheetData>
    <row r="1" spans="1:6" s="191" customFormat="1" ht="32.25" customHeight="1">
      <c r="A1" s="259"/>
      <c r="B1" s="228"/>
      <c r="C1" s="221"/>
      <c r="D1" s="221"/>
      <c r="E1" s="221"/>
      <c r="F1" s="213"/>
    </row>
    <row r="2" spans="1:6" s="191" customFormat="1">
      <c r="A2" s="259"/>
      <c r="B2" s="228"/>
      <c r="C2" s="221"/>
      <c r="D2" s="221"/>
      <c r="E2" s="221"/>
      <c r="F2" s="213"/>
    </row>
    <row r="3" spans="1:6" s="191" customFormat="1">
      <c r="A3" s="259"/>
      <c r="B3" s="228"/>
      <c r="C3" s="221"/>
      <c r="D3" s="221"/>
      <c r="E3" s="221"/>
      <c r="F3" s="213"/>
    </row>
    <row r="4" spans="1:6" s="191" customFormat="1" ht="9.75" customHeight="1">
      <c r="A4" s="259"/>
      <c r="B4" s="228"/>
      <c r="C4" s="221"/>
      <c r="D4" s="221"/>
      <c r="E4" s="221"/>
      <c r="F4" s="213"/>
    </row>
    <row r="5" spans="1:6" s="191" customFormat="1">
      <c r="A5" s="260"/>
      <c r="B5" s="228"/>
      <c r="C5" s="221"/>
      <c r="D5" s="221"/>
      <c r="E5" s="221"/>
      <c r="F5" s="213"/>
    </row>
    <row r="6" spans="1:6" s="192" customFormat="1">
      <c r="A6" s="203" t="s">
        <v>5</v>
      </c>
      <c r="B6" s="229" t="s">
        <v>221</v>
      </c>
      <c r="C6" s="225" t="s">
        <v>222</v>
      </c>
      <c r="D6" s="225" t="s">
        <v>223</v>
      </c>
      <c r="E6" s="225" t="s">
        <v>224</v>
      </c>
      <c r="F6" s="241" t="s">
        <v>10</v>
      </c>
    </row>
    <row r="7" spans="1:6" s="192" customFormat="1" ht="15.45">
      <c r="A7" s="246" t="s">
        <v>11</v>
      </c>
      <c r="B7" s="230"/>
      <c r="C7" s="214"/>
      <c r="D7" s="214"/>
      <c r="E7" s="214"/>
      <c r="F7" s="214"/>
    </row>
    <row r="8" spans="1:6" s="193" customFormat="1" ht="38.6">
      <c r="A8" s="205" t="s">
        <v>14</v>
      </c>
      <c r="B8" s="231">
        <v>1200</v>
      </c>
      <c r="C8" s="226">
        <v>1</v>
      </c>
      <c r="D8" s="226">
        <v>12</v>
      </c>
      <c r="E8" s="226">
        <f>B8*C8*D8</f>
        <v>14400</v>
      </c>
      <c r="F8" s="242"/>
    </row>
    <row r="9" spans="1:6" s="193" customFormat="1" ht="38.6">
      <c r="A9" s="205" t="s">
        <v>15</v>
      </c>
      <c r="B9" s="231">
        <v>1200</v>
      </c>
      <c r="C9" s="227">
        <v>1</v>
      </c>
      <c r="D9" s="227">
        <v>6</v>
      </c>
      <c r="E9" s="226">
        <f t="shared" ref="E9:E13" si="0">B9*C9*D9</f>
        <v>7200</v>
      </c>
      <c r="F9" s="242"/>
    </row>
    <row r="10" spans="1:6" s="193" customFormat="1" ht="38.6">
      <c r="A10" s="205" t="s">
        <v>16</v>
      </c>
      <c r="B10" s="231">
        <v>875</v>
      </c>
      <c r="C10" s="227">
        <v>1</v>
      </c>
      <c r="D10" s="227">
        <v>4</v>
      </c>
      <c r="E10" s="226">
        <f t="shared" si="0"/>
        <v>3500</v>
      </c>
      <c r="F10" s="243"/>
    </row>
    <row r="11" spans="1:6" s="193" customFormat="1" ht="51.45">
      <c r="A11" s="208" t="s">
        <v>17</v>
      </c>
      <c r="B11" s="231">
        <v>30000</v>
      </c>
      <c r="C11" s="227">
        <v>2</v>
      </c>
      <c r="D11" s="227">
        <v>1</v>
      </c>
      <c r="E11" s="226">
        <f t="shared" si="0"/>
        <v>60000</v>
      </c>
      <c r="F11" s="242" t="s">
        <v>211</v>
      </c>
    </row>
    <row r="12" spans="1:6" s="193" customFormat="1" ht="25.75">
      <c r="A12" s="215" t="s">
        <v>207</v>
      </c>
      <c r="B12" s="232">
        <v>19000</v>
      </c>
      <c r="C12" s="227">
        <v>2</v>
      </c>
      <c r="D12" s="227">
        <v>1</v>
      </c>
      <c r="E12" s="226">
        <f t="shared" si="0"/>
        <v>38000</v>
      </c>
      <c r="F12" s="242" t="s">
        <v>212</v>
      </c>
    </row>
    <row r="13" spans="1:6" s="194" customFormat="1" ht="38.6">
      <c r="A13" s="209" t="s">
        <v>229</v>
      </c>
      <c r="B13" s="233">
        <v>220.8</v>
      </c>
      <c r="C13" s="227">
        <v>1</v>
      </c>
      <c r="D13" s="227">
        <v>15</v>
      </c>
      <c r="E13" s="226">
        <f t="shared" si="0"/>
        <v>3312</v>
      </c>
      <c r="F13" s="242" t="s">
        <v>210</v>
      </c>
    </row>
    <row r="14" spans="1:6" s="195" customFormat="1" ht="30.9" customHeight="1">
      <c r="A14" s="261" t="s">
        <v>231</v>
      </c>
      <c r="B14" s="262"/>
      <c r="C14" s="262"/>
      <c r="D14" s="262"/>
      <c r="E14" s="262"/>
      <c r="F14" s="263"/>
    </row>
    <row r="15" spans="1:6" s="193" customFormat="1" ht="34.5" customHeight="1">
      <c r="A15" s="208" t="s">
        <v>230</v>
      </c>
      <c r="B15" s="231">
        <v>2000</v>
      </c>
      <c r="C15" s="227">
        <v>1</v>
      </c>
      <c r="D15" s="227">
        <v>1</v>
      </c>
      <c r="E15" s="226">
        <f>B15*C15*D15</f>
        <v>2000</v>
      </c>
      <c r="F15" s="212"/>
    </row>
    <row r="16" spans="1:6" ht="15" customHeight="1">
      <c r="A16" s="264" t="s">
        <v>232</v>
      </c>
      <c r="B16" s="264"/>
      <c r="C16" s="264"/>
      <c r="D16" s="265"/>
      <c r="E16" s="236">
        <f>SUM(E8:E15)</f>
        <v>128412</v>
      </c>
      <c r="F16" s="256"/>
    </row>
    <row r="17" spans="1:6" ht="15" customHeight="1">
      <c r="A17" s="266" t="s">
        <v>233</v>
      </c>
      <c r="B17" s="266"/>
      <c r="C17" s="266"/>
      <c r="D17" s="267"/>
      <c r="E17" s="236">
        <f>E16*0.1</f>
        <v>12841.2</v>
      </c>
      <c r="F17" s="257"/>
    </row>
    <row r="18" spans="1:6" s="197" customFormat="1" ht="15" customHeight="1">
      <c r="A18" s="268" t="s">
        <v>234</v>
      </c>
      <c r="B18" s="268"/>
      <c r="C18" s="268"/>
      <c r="D18" s="269"/>
      <c r="E18" s="236">
        <f>E16+E17</f>
        <v>141253.20000000001</v>
      </c>
      <c r="F18" s="258"/>
    </row>
  </sheetData>
  <mergeCells count="6">
    <mergeCell ref="F16:F18"/>
    <mergeCell ref="A1:A5"/>
    <mergeCell ref="A14:F14"/>
    <mergeCell ref="A16:D16"/>
    <mergeCell ref="A17:D17"/>
    <mergeCell ref="A18:D18"/>
  </mergeCells>
  <phoneticPr fontId="57" type="noConversion"/>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2"/>
  <sheetViews>
    <sheetView view="pageBreakPreview" topLeftCell="A13" zoomScale="70" zoomScaleNormal="70" zoomScaleSheetLayoutView="70" workbookViewId="0">
      <selection activeCell="E10" sqref="E10"/>
    </sheetView>
  </sheetViews>
  <sheetFormatPr defaultColWidth="19.640625" defaultRowHeight="12.9"/>
  <cols>
    <col min="1" max="1" width="66" style="196" customWidth="1"/>
    <col min="2" max="2" width="22.5" style="198" customWidth="1"/>
    <col min="3" max="3" width="32.140625" style="198" customWidth="1"/>
    <col min="4" max="4" width="13.35546875" style="235" customWidth="1"/>
    <col min="5" max="7" width="12.140625" style="220" customWidth="1"/>
    <col min="8" max="8" width="51.5" style="199" customWidth="1"/>
    <col min="9" max="16384" width="19.640625" style="196"/>
  </cols>
  <sheetData>
    <row r="1" spans="1:8" s="191" customFormat="1" ht="32.25" customHeight="1">
      <c r="A1" s="200" t="s">
        <v>25</v>
      </c>
      <c r="B1" s="270"/>
      <c r="C1" s="271"/>
      <c r="D1" s="237"/>
      <c r="E1" s="221"/>
      <c r="F1" s="221"/>
      <c r="G1" s="221"/>
      <c r="H1" s="213"/>
    </row>
    <row r="2" spans="1:8" s="191" customFormat="1">
      <c r="A2" s="201" t="s">
        <v>26</v>
      </c>
      <c r="B2" s="271"/>
      <c r="C2" s="271"/>
      <c r="D2" s="237"/>
      <c r="E2" s="221"/>
      <c r="F2" s="221"/>
      <c r="G2" s="221"/>
      <c r="H2" s="213"/>
    </row>
    <row r="3" spans="1:8" s="191" customFormat="1">
      <c r="A3" s="201" t="s">
        <v>27</v>
      </c>
      <c r="B3" s="271"/>
      <c r="C3" s="271"/>
      <c r="D3" s="237"/>
      <c r="E3" s="221"/>
      <c r="F3" s="221"/>
      <c r="G3" s="221"/>
      <c r="H3" s="213"/>
    </row>
    <row r="4" spans="1:8" s="191" customFormat="1" ht="9.75" customHeight="1">
      <c r="A4" s="201" t="s">
        <v>28</v>
      </c>
      <c r="B4" s="271"/>
      <c r="C4" s="271"/>
      <c r="D4" s="237"/>
      <c r="E4" s="221"/>
      <c r="F4" s="221"/>
      <c r="G4" s="221"/>
      <c r="H4" s="213"/>
    </row>
    <row r="5" spans="1:8" s="191" customFormat="1">
      <c r="A5" s="202" t="s">
        <v>29</v>
      </c>
      <c r="B5" s="272"/>
      <c r="C5" s="272"/>
      <c r="D5" s="237"/>
      <c r="E5" s="221"/>
      <c r="F5" s="221"/>
      <c r="G5" s="221"/>
      <c r="H5" s="213"/>
    </row>
    <row r="6" spans="1:8" s="192" customFormat="1">
      <c r="A6" s="273" t="s">
        <v>4</v>
      </c>
      <c r="B6" s="273"/>
      <c r="C6" s="203" t="s">
        <v>5</v>
      </c>
      <c r="D6" s="229" t="s">
        <v>221</v>
      </c>
      <c r="E6" s="225" t="s">
        <v>7</v>
      </c>
      <c r="F6" s="225" t="s">
        <v>8</v>
      </c>
      <c r="G6" s="225" t="s">
        <v>224</v>
      </c>
      <c r="H6" s="204" t="s">
        <v>10</v>
      </c>
    </row>
    <row r="7" spans="1:8" s="192" customFormat="1" ht="15.45">
      <c r="A7" s="274" t="s">
        <v>11</v>
      </c>
      <c r="B7" s="275"/>
      <c r="C7" s="275"/>
      <c r="D7" s="230"/>
      <c r="E7" s="214"/>
      <c r="F7" s="214"/>
      <c r="G7" s="214"/>
      <c r="H7" s="214"/>
    </row>
    <row r="8" spans="1:8" s="193" customFormat="1" ht="61.75" customHeight="1">
      <c r="A8" s="277" t="s">
        <v>12</v>
      </c>
      <c r="B8" s="279" t="s">
        <v>13</v>
      </c>
      <c r="C8" s="205" t="s">
        <v>217</v>
      </c>
      <c r="D8" s="238">
        <v>1096.1300000000001</v>
      </c>
      <c r="E8" s="227">
        <v>1</v>
      </c>
      <c r="F8" s="227">
        <v>7</v>
      </c>
      <c r="G8" s="226">
        <f>D8*E8*F8</f>
        <v>7672.9100000000008</v>
      </c>
      <c r="H8" s="206" t="s">
        <v>213</v>
      </c>
    </row>
    <row r="9" spans="1:8" s="193" customFormat="1" ht="38.6">
      <c r="A9" s="277"/>
      <c r="B9" s="279"/>
      <c r="C9" s="217" t="s">
        <v>200</v>
      </c>
      <c r="D9" s="238">
        <v>1096.1500000000001</v>
      </c>
      <c r="E9" s="227">
        <v>1</v>
      </c>
      <c r="F9" s="227">
        <v>6</v>
      </c>
      <c r="G9" s="226">
        <f t="shared" ref="G9:G16" si="0">D9*E9*F9</f>
        <v>6576.9000000000005</v>
      </c>
      <c r="H9" s="207"/>
    </row>
    <row r="10" spans="1:8" s="193" customFormat="1" ht="128.6">
      <c r="A10" s="277"/>
      <c r="B10" s="279"/>
      <c r="C10" s="205" t="s">
        <v>218</v>
      </c>
      <c r="D10" s="231">
        <v>350</v>
      </c>
      <c r="E10" s="227">
        <v>1</v>
      </c>
      <c r="F10" s="227">
        <v>15</v>
      </c>
      <c r="G10" s="226">
        <f t="shared" si="0"/>
        <v>5250</v>
      </c>
      <c r="H10" s="207" t="s">
        <v>214</v>
      </c>
    </row>
    <row r="11" spans="1:8" s="193" customFormat="1" ht="38.6">
      <c r="A11" s="277"/>
      <c r="B11" s="279"/>
      <c r="C11" s="205" t="s">
        <v>30</v>
      </c>
      <c r="D11" s="231">
        <v>350</v>
      </c>
      <c r="E11" s="227">
        <v>1</v>
      </c>
      <c r="F11" s="227">
        <v>4</v>
      </c>
      <c r="G11" s="226">
        <f t="shared" si="0"/>
        <v>1400</v>
      </c>
      <c r="H11" s="207"/>
    </row>
    <row r="12" spans="1:8" s="193" customFormat="1" ht="102.9">
      <c r="A12" s="277"/>
      <c r="B12" s="279"/>
      <c r="C12" s="205" t="s">
        <v>219</v>
      </c>
      <c r="D12" s="238">
        <v>1000</v>
      </c>
      <c r="E12" s="227">
        <v>1</v>
      </c>
      <c r="F12" s="227">
        <v>16</v>
      </c>
      <c r="G12" s="239">
        <f t="shared" si="0"/>
        <v>16000</v>
      </c>
      <c r="H12" s="207" t="s">
        <v>215</v>
      </c>
    </row>
    <row r="13" spans="1:8" s="193" customFormat="1" ht="38.6">
      <c r="A13" s="277"/>
      <c r="B13" s="279"/>
      <c r="C13" s="205" t="s">
        <v>220</v>
      </c>
      <c r="D13" s="238">
        <v>1000</v>
      </c>
      <c r="E13" s="227">
        <v>1</v>
      </c>
      <c r="F13" s="227">
        <v>5</v>
      </c>
      <c r="G13" s="239">
        <f t="shared" si="0"/>
        <v>5000</v>
      </c>
      <c r="H13" s="207"/>
    </row>
    <row r="14" spans="1:8" s="193" customFormat="1" ht="25.75">
      <c r="A14" s="277"/>
      <c r="B14" s="279"/>
      <c r="C14" s="208" t="s">
        <v>208</v>
      </c>
      <c r="D14" s="231">
        <v>15000</v>
      </c>
      <c r="E14" s="227">
        <v>2</v>
      </c>
      <c r="F14" s="227">
        <v>1</v>
      </c>
      <c r="G14" s="226">
        <f t="shared" si="0"/>
        <v>30000</v>
      </c>
      <c r="H14" s="207"/>
    </row>
    <row r="15" spans="1:8" s="193" customFormat="1" ht="38.6">
      <c r="A15" s="277"/>
      <c r="B15" s="279"/>
      <c r="C15" s="208" t="s">
        <v>31</v>
      </c>
      <c r="D15" s="231">
        <v>9137</v>
      </c>
      <c r="E15" s="227">
        <v>2</v>
      </c>
      <c r="F15" s="227">
        <v>1</v>
      </c>
      <c r="G15" s="226">
        <f t="shared" si="0"/>
        <v>18274</v>
      </c>
      <c r="H15" s="207"/>
    </row>
    <row r="16" spans="1:8" s="193" customFormat="1" ht="25.75">
      <c r="A16" s="278" t="s">
        <v>18</v>
      </c>
      <c r="B16" s="280" t="s">
        <v>19</v>
      </c>
      <c r="C16" s="209" t="s">
        <v>32</v>
      </c>
      <c r="D16" s="233">
        <v>137</v>
      </c>
      <c r="E16" s="227">
        <v>1</v>
      </c>
      <c r="F16" s="227">
        <v>20</v>
      </c>
      <c r="G16" s="226">
        <f t="shared" si="0"/>
        <v>2740</v>
      </c>
      <c r="H16" s="206"/>
    </row>
    <row r="17" spans="1:8" s="193" customFormat="1" ht="25.75">
      <c r="A17" s="278"/>
      <c r="B17" s="281"/>
      <c r="C17" s="209" t="s">
        <v>33</v>
      </c>
      <c r="D17" s="233">
        <v>81</v>
      </c>
      <c r="E17" s="227">
        <v>1</v>
      </c>
      <c r="F17" s="227">
        <v>36</v>
      </c>
      <c r="G17" s="226">
        <v>2950</v>
      </c>
      <c r="H17" s="206"/>
    </row>
    <row r="18" spans="1:8" s="194" customFormat="1" ht="25.75">
      <c r="A18" s="224"/>
      <c r="B18" s="210" t="s">
        <v>34</v>
      </c>
      <c r="C18" s="209" t="s">
        <v>20</v>
      </c>
      <c r="D18" s="233">
        <v>181.85</v>
      </c>
      <c r="E18" s="227">
        <v>1</v>
      </c>
      <c r="F18" s="227">
        <v>42</v>
      </c>
      <c r="G18" s="226">
        <v>7638</v>
      </c>
      <c r="H18" s="206" t="s">
        <v>216</v>
      </c>
    </row>
    <row r="19" spans="1:8" s="195" customFormat="1" ht="15.45">
      <c r="A19" s="276" t="s">
        <v>21</v>
      </c>
      <c r="B19" s="276"/>
      <c r="C19" s="276"/>
      <c r="D19" s="234"/>
      <c r="E19" s="234"/>
      <c r="F19" s="234"/>
      <c r="G19" s="234"/>
      <c r="H19" s="211"/>
    </row>
    <row r="20" spans="1:8">
      <c r="A20" s="282" t="s">
        <v>22</v>
      </c>
      <c r="B20" s="283"/>
      <c r="C20" s="283"/>
      <c r="D20" s="283"/>
      <c r="E20" s="283"/>
      <c r="F20" s="284"/>
      <c r="G20" s="240">
        <f>SUM(G8:G18)</f>
        <v>103501.81</v>
      </c>
      <c r="H20" s="256"/>
    </row>
    <row r="21" spans="1:8">
      <c r="A21" s="285" t="s">
        <v>23</v>
      </c>
      <c r="B21" s="286"/>
      <c r="C21" s="286"/>
      <c r="D21" s="286"/>
      <c r="E21" s="286"/>
      <c r="F21" s="287"/>
      <c r="G21" s="239">
        <f>G20*0.1</f>
        <v>10350.181</v>
      </c>
      <c r="H21" s="257"/>
    </row>
    <row r="22" spans="1:8" s="197" customFormat="1">
      <c r="A22" s="288" t="s">
        <v>24</v>
      </c>
      <c r="B22" s="289"/>
      <c r="C22" s="289"/>
      <c r="D22" s="289"/>
      <c r="E22" s="289"/>
      <c r="F22" s="290"/>
      <c r="G22" s="239">
        <f>G20+G21</f>
        <v>113851.99099999999</v>
      </c>
      <c r="H22" s="258"/>
    </row>
  </sheetData>
  <mergeCells count="12">
    <mergeCell ref="H20:H22"/>
    <mergeCell ref="B1:C5"/>
    <mergeCell ref="A6:B6"/>
    <mergeCell ref="A7:C7"/>
    <mergeCell ref="A19:C19"/>
    <mergeCell ref="A8:A15"/>
    <mergeCell ref="A16:A17"/>
    <mergeCell ref="B8:B15"/>
    <mergeCell ref="B16:B17"/>
    <mergeCell ref="A20:F20"/>
    <mergeCell ref="A21:F21"/>
    <mergeCell ref="A22:F22"/>
  </mergeCells>
  <phoneticPr fontId="57" type="noConversion"/>
  <printOptions horizontalCentered="1"/>
  <pageMargins left="0.39370078740157483" right="0.39370078740157483" top="0.59055118110236227" bottom="0.59055118110236227" header="0.31496062992125984"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73"/>
  <sheetViews>
    <sheetView showGridLines="0" view="pageBreakPreview" zoomScale="85" zoomScaleNormal="80" zoomScaleSheetLayoutView="85" workbookViewId="0">
      <selection activeCell="B2" sqref="B2:I2"/>
    </sheetView>
  </sheetViews>
  <sheetFormatPr defaultColWidth="14" defaultRowHeight="13.75"/>
  <cols>
    <col min="1" max="1" width="3" style="77" customWidth="1"/>
    <col min="2" max="2" width="3.5" style="77" customWidth="1"/>
    <col min="3" max="3" width="35" style="77" customWidth="1"/>
    <col min="4" max="4" width="4.85546875" style="77" customWidth="1"/>
    <col min="5" max="5" width="7.5" style="77" customWidth="1"/>
    <col min="6" max="6" width="5.5" style="77" customWidth="1"/>
    <col min="7" max="7" width="14" style="78"/>
    <col min="8" max="8" width="19.85546875" style="79" customWidth="1"/>
    <col min="9" max="9" width="53.5" style="80" customWidth="1"/>
    <col min="10" max="16384" width="14" style="77"/>
  </cols>
  <sheetData>
    <row r="1" spans="2:9" ht="15" customHeight="1"/>
    <row r="2" spans="2:9" s="69" customFormat="1" ht="47.5" customHeight="1">
      <c r="B2" s="293" t="s">
        <v>35</v>
      </c>
      <c r="C2" s="293"/>
      <c r="D2" s="293"/>
      <c r="E2" s="293"/>
      <c r="F2" s="293"/>
      <c r="G2" s="293"/>
      <c r="H2" s="293"/>
      <c r="I2" s="293"/>
    </row>
    <row r="3" spans="2:9" s="70" customFormat="1" ht="20.25" customHeight="1">
      <c r="B3" s="81"/>
      <c r="C3" s="82" t="s">
        <v>36</v>
      </c>
      <c r="D3" s="83" t="s">
        <v>37</v>
      </c>
      <c r="E3" s="83" t="s">
        <v>38</v>
      </c>
      <c r="F3" s="83" t="s">
        <v>39</v>
      </c>
      <c r="G3" s="84" t="s">
        <v>6</v>
      </c>
      <c r="H3" s="84" t="s">
        <v>9</v>
      </c>
      <c r="I3" s="83" t="s">
        <v>40</v>
      </c>
    </row>
    <row r="4" spans="2:9" s="71" customFormat="1" ht="29.25" customHeight="1">
      <c r="B4" s="294" t="s">
        <v>41</v>
      </c>
      <c r="C4" s="294"/>
      <c r="D4" s="294"/>
      <c r="E4" s="294"/>
      <c r="F4" s="294"/>
      <c r="G4" s="294"/>
      <c r="H4" s="294"/>
      <c r="I4" s="294"/>
    </row>
    <row r="5" spans="2:9" s="71" customFormat="1" ht="41.15">
      <c r="B5" s="85"/>
      <c r="C5" s="86" t="s">
        <v>41</v>
      </c>
      <c r="D5" s="87" t="s">
        <v>36</v>
      </c>
      <c r="E5" s="88">
        <v>1</v>
      </c>
      <c r="F5" s="89">
        <v>2</v>
      </c>
      <c r="G5" s="90">
        <v>100000</v>
      </c>
      <c r="H5" s="91">
        <f>G5*F5*E5</f>
        <v>200000</v>
      </c>
      <c r="I5" s="172" t="s">
        <v>42</v>
      </c>
    </row>
    <row r="6" spans="2:9" s="71" customFormat="1">
      <c r="B6" s="92"/>
      <c r="C6" s="93"/>
      <c r="D6" s="94"/>
      <c r="E6" s="95"/>
      <c r="F6" s="96"/>
      <c r="G6" s="97"/>
      <c r="H6" s="98"/>
      <c r="I6" s="173"/>
    </row>
    <row r="7" spans="2:9" s="71" customFormat="1" ht="17.149999999999999">
      <c r="B7" s="99"/>
      <c r="C7" s="100"/>
      <c r="D7" s="101"/>
      <c r="E7" s="102" t="s">
        <v>43</v>
      </c>
      <c r="F7" s="103"/>
      <c r="G7" s="104"/>
      <c r="H7" s="105">
        <f>SUM(H5:H5)</f>
        <v>200000</v>
      </c>
      <c r="I7" s="174"/>
    </row>
    <row r="8" spans="2:9" s="71" customFormat="1" ht="23.15">
      <c r="B8" s="294" t="s">
        <v>44</v>
      </c>
      <c r="C8" s="294"/>
      <c r="D8" s="294"/>
      <c r="E8" s="294"/>
      <c r="F8" s="294"/>
      <c r="G8" s="294"/>
      <c r="H8" s="294"/>
      <c r="I8" s="294"/>
    </row>
    <row r="9" spans="2:9" s="72" customFormat="1" ht="15.45">
      <c r="B9" s="106"/>
      <c r="C9" s="295" t="s">
        <v>45</v>
      </c>
      <c r="D9" s="295"/>
      <c r="E9" s="295"/>
      <c r="F9" s="295"/>
      <c r="G9" s="295"/>
      <c r="H9" s="295"/>
      <c r="I9" s="295"/>
    </row>
    <row r="10" spans="2:9" s="72" customFormat="1" ht="14.6">
      <c r="B10" s="106"/>
      <c r="C10" s="107" t="s">
        <v>46</v>
      </c>
      <c r="D10" s="108" t="s">
        <v>47</v>
      </c>
      <c r="E10" s="108">
        <v>1</v>
      </c>
      <c r="F10" s="108">
        <v>4</v>
      </c>
      <c r="G10" s="109">
        <v>2500</v>
      </c>
      <c r="H10" s="110">
        <f t="shared" ref="H10:H38" si="0">E10*F10*G10</f>
        <v>10000</v>
      </c>
      <c r="I10" s="175" t="s">
        <v>48</v>
      </c>
    </row>
    <row r="11" spans="2:9" s="72" customFormat="1" ht="14.6">
      <c r="B11" s="106"/>
      <c r="C11" s="107" t="s">
        <v>49</v>
      </c>
      <c r="D11" s="108" t="s">
        <v>50</v>
      </c>
      <c r="E11" s="108">
        <v>14</v>
      </c>
      <c r="F11" s="108">
        <v>12</v>
      </c>
      <c r="G11" s="109">
        <v>500</v>
      </c>
      <c r="H11" s="110">
        <f t="shared" si="0"/>
        <v>84000</v>
      </c>
      <c r="I11" s="175" t="s">
        <v>51</v>
      </c>
    </row>
    <row r="12" spans="2:9" s="72" customFormat="1" ht="14.6">
      <c r="B12" s="106"/>
      <c r="C12" s="107" t="s">
        <v>52</v>
      </c>
      <c r="D12" s="108" t="s">
        <v>38</v>
      </c>
      <c r="E12" s="108">
        <v>14</v>
      </c>
      <c r="F12" s="108">
        <v>12</v>
      </c>
      <c r="G12" s="109">
        <v>100</v>
      </c>
      <c r="H12" s="110">
        <f t="shared" si="0"/>
        <v>16800</v>
      </c>
      <c r="I12" s="175" t="s">
        <v>53</v>
      </c>
    </row>
    <row r="13" spans="2:9" s="72" customFormat="1" ht="14.6">
      <c r="B13" s="106"/>
      <c r="C13" s="107" t="s">
        <v>54</v>
      </c>
      <c r="D13" s="108" t="s">
        <v>38</v>
      </c>
      <c r="E13" s="108">
        <v>14</v>
      </c>
      <c r="F13" s="108">
        <v>5</v>
      </c>
      <c r="G13" s="111">
        <v>800</v>
      </c>
      <c r="H13" s="110">
        <f t="shared" si="0"/>
        <v>56000</v>
      </c>
      <c r="I13" s="175" t="s">
        <v>55</v>
      </c>
    </row>
    <row r="14" spans="2:9" s="72" customFormat="1" ht="14.6">
      <c r="B14" s="106"/>
      <c r="C14" s="107" t="s">
        <v>56</v>
      </c>
      <c r="D14" s="108" t="s">
        <v>57</v>
      </c>
      <c r="E14" s="108">
        <v>14</v>
      </c>
      <c r="F14" s="108">
        <v>5</v>
      </c>
      <c r="G14" s="111">
        <v>300</v>
      </c>
      <c r="H14" s="110">
        <f t="shared" si="0"/>
        <v>21000</v>
      </c>
      <c r="I14" s="175" t="s">
        <v>58</v>
      </c>
    </row>
    <row r="15" spans="2:9" s="72" customFormat="1" ht="14.6">
      <c r="B15" s="106"/>
      <c r="C15" s="107" t="s">
        <v>59</v>
      </c>
      <c r="D15" s="108" t="s">
        <v>60</v>
      </c>
      <c r="E15" s="108">
        <v>14</v>
      </c>
      <c r="F15" s="108">
        <v>12</v>
      </c>
      <c r="G15" s="111">
        <v>100</v>
      </c>
      <c r="H15" s="110">
        <f t="shared" si="0"/>
        <v>16800</v>
      </c>
      <c r="I15" s="175" t="s">
        <v>61</v>
      </c>
    </row>
    <row r="16" spans="2:9" s="72" customFormat="1" ht="14.6">
      <c r="B16" s="106"/>
      <c r="C16" s="107" t="s">
        <v>62</v>
      </c>
      <c r="D16" s="108" t="s">
        <v>38</v>
      </c>
      <c r="E16" s="108">
        <v>8</v>
      </c>
      <c r="F16" s="108">
        <v>2</v>
      </c>
      <c r="G16" s="111">
        <v>5000</v>
      </c>
      <c r="H16" s="110">
        <f t="shared" si="0"/>
        <v>80000</v>
      </c>
      <c r="I16" s="175" t="s">
        <v>63</v>
      </c>
    </row>
    <row r="17" spans="2:9" s="72" customFormat="1" ht="14.6">
      <c r="B17" s="106"/>
      <c r="C17" s="107" t="s">
        <v>64</v>
      </c>
      <c r="D17" s="108" t="s">
        <v>38</v>
      </c>
      <c r="E17" s="108">
        <v>8</v>
      </c>
      <c r="F17" s="108">
        <v>2</v>
      </c>
      <c r="G17" s="111">
        <v>5000</v>
      </c>
      <c r="H17" s="110">
        <f t="shared" si="0"/>
        <v>80000</v>
      </c>
      <c r="I17" s="175" t="s">
        <v>63</v>
      </c>
    </row>
    <row r="18" spans="2:9" s="72" customFormat="1" ht="14.6">
      <c r="B18" s="106"/>
      <c r="C18" s="107" t="s">
        <v>65</v>
      </c>
      <c r="D18" s="108" t="s">
        <v>38</v>
      </c>
      <c r="E18" s="108">
        <v>4</v>
      </c>
      <c r="F18" s="108">
        <v>1</v>
      </c>
      <c r="G18" s="111">
        <v>8000</v>
      </c>
      <c r="H18" s="110">
        <f t="shared" si="0"/>
        <v>32000</v>
      </c>
      <c r="I18" s="175" t="s">
        <v>63</v>
      </c>
    </row>
    <row r="19" spans="2:9" s="72" customFormat="1" ht="14.6">
      <c r="B19" s="106"/>
      <c r="C19" s="107" t="s">
        <v>66</v>
      </c>
      <c r="D19" s="108" t="s">
        <v>67</v>
      </c>
      <c r="E19" s="108">
        <v>1</v>
      </c>
      <c r="F19" s="108">
        <v>40</v>
      </c>
      <c r="G19" s="111">
        <v>0</v>
      </c>
      <c r="H19" s="110">
        <f t="shared" si="0"/>
        <v>0</v>
      </c>
      <c r="I19" s="175" t="s">
        <v>68</v>
      </c>
    </row>
    <row r="20" spans="2:9" s="72" customFormat="1" ht="14.6">
      <c r="B20" s="106"/>
      <c r="C20" s="107" t="s">
        <v>69</v>
      </c>
      <c r="D20" s="108" t="s">
        <v>67</v>
      </c>
      <c r="E20" s="108">
        <v>1</v>
      </c>
      <c r="F20" s="108">
        <v>48</v>
      </c>
      <c r="G20" s="111">
        <v>10</v>
      </c>
      <c r="H20" s="110">
        <f t="shared" si="0"/>
        <v>480</v>
      </c>
      <c r="I20" s="175" t="s">
        <v>70</v>
      </c>
    </row>
    <row r="21" spans="2:9" s="72" customFormat="1" ht="14.6">
      <c r="B21" s="106"/>
      <c r="C21" s="112" t="s">
        <v>71</v>
      </c>
      <c r="D21" s="113" t="s">
        <v>72</v>
      </c>
      <c r="E21" s="113">
        <v>1</v>
      </c>
      <c r="F21" s="108">
        <v>48</v>
      </c>
      <c r="G21" s="111">
        <v>5</v>
      </c>
      <c r="H21" s="114">
        <f t="shared" si="0"/>
        <v>240</v>
      </c>
      <c r="I21" s="175" t="s">
        <v>70</v>
      </c>
    </row>
    <row r="22" spans="2:9" s="72" customFormat="1" ht="14.6">
      <c r="B22" s="106"/>
      <c r="C22" s="112" t="s">
        <v>73</v>
      </c>
      <c r="D22" s="113" t="s">
        <v>72</v>
      </c>
      <c r="E22" s="113">
        <v>3</v>
      </c>
      <c r="F22" s="108">
        <v>48</v>
      </c>
      <c r="G22" s="111">
        <v>3</v>
      </c>
      <c r="H22" s="114">
        <f t="shared" si="0"/>
        <v>432</v>
      </c>
      <c r="I22" s="175" t="s">
        <v>70</v>
      </c>
    </row>
    <row r="23" spans="2:9" s="72" customFormat="1" ht="14.6">
      <c r="B23" s="106"/>
      <c r="C23" s="112" t="s">
        <v>74</v>
      </c>
      <c r="D23" s="113" t="s">
        <v>67</v>
      </c>
      <c r="E23" s="113">
        <v>1</v>
      </c>
      <c r="F23" s="113">
        <v>48</v>
      </c>
      <c r="G23" s="111">
        <v>40</v>
      </c>
      <c r="H23" s="114">
        <f t="shared" si="0"/>
        <v>1920</v>
      </c>
      <c r="I23" s="176"/>
    </row>
    <row r="24" spans="2:9" s="72" customFormat="1" ht="14.6">
      <c r="B24" s="106"/>
      <c r="C24" s="112" t="s">
        <v>75</v>
      </c>
      <c r="D24" s="113" t="s">
        <v>76</v>
      </c>
      <c r="E24" s="113">
        <v>6</v>
      </c>
      <c r="F24" s="113">
        <v>48</v>
      </c>
      <c r="G24" s="111">
        <v>14</v>
      </c>
      <c r="H24" s="114">
        <f t="shared" si="0"/>
        <v>4032</v>
      </c>
      <c r="I24" s="175" t="s">
        <v>70</v>
      </c>
    </row>
    <row r="25" spans="2:9" s="72" customFormat="1" ht="14.6">
      <c r="B25" s="106"/>
      <c r="C25" s="112" t="s">
        <v>77</v>
      </c>
      <c r="D25" s="113" t="s">
        <v>72</v>
      </c>
      <c r="E25" s="113">
        <v>1</v>
      </c>
      <c r="F25" s="113">
        <v>48</v>
      </c>
      <c r="G25" s="111">
        <v>300</v>
      </c>
      <c r="H25" s="114">
        <f t="shared" si="0"/>
        <v>14400</v>
      </c>
      <c r="I25" s="176"/>
    </row>
    <row r="26" spans="2:9" s="72" customFormat="1" ht="14.6">
      <c r="B26" s="106"/>
      <c r="C26" s="112" t="s">
        <v>78</v>
      </c>
      <c r="D26" s="113" t="s">
        <v>67</v>
      </c>
      <c r="E26" s="113">
        <v>1</v>
      </c>
      <c r="F26" s="113">
        <v>48</v>
      </c>
      <c r="G26" s="111">
        <v>5</v>
      </c>
      <c r="H26" s="114">
        <f t="shared" si="0"/>
        <v>240</v>
      </c>
      <c r="I26" s="176" t="s">
        <v>79</v>
      </c>
    </row>
    <row r="27" spans="2:9" s="72" customFormat="1" ht="14.6">
      <c r="B27" s="106"/>
      <c r="C27" s="112" t="s">
        <v>80</v>
      </c>
      <c r="D27" s="113" t="s">
        <v>67</v>
      </c>
      <c r="E27" s="113">
        <v>1</v>
      </c>
      <c r="F27" s="113">
        <v>48</v>
      </c>
      <c r="G27" s="111">
        <v>50</v>
      </c>
      <c r="H27" s="114">
        <f t="shared" si="0"/>
        <v>2400</v>
      </c>
      <c r="I27" s="176" t="s">
        <v>81</v>
      </c>
    </row>
    <row r="28" spans="2:9" s="72" customFormat="1" ht="14.6">
      <c r="B28" s="106"/>
      <c r="C28" s="112" t="s">
        <v>82</v>
      </c>
      <c r="D28" s="113" t="s">
        <v>67</v>
      </c>
      <c r="E28" s="113">
        <v>4</v>
      </c>
      <c r="F28" s="113">
        <v>48</v>
      </c>
      <c r="G28" s="111">
        <v>1</v>
      </c>
      <c r="H28" s="114">
        <f t="shared" si="0"/>
        <v>192</v>
      </c>
      <c r="I28" s="176"/>
    </row>
    <row r="29" spans="2:9" s="72" customFormat="1" ht="14.6">
      <c r="B29" s="106"/>
      <c r="C29" s="112" t="s">
        <v>83</v>
      </c>
      <c r="D29" s="113" t="s">
        <v>50</v>
      </c>
      <c r="E29" s="113">
        <v>1</v>
      </c>
      <c r="F29" s="113">
        <v>4</v>
      </c>
      <c r="G29" s="111">
        <v>500</v>
      </c>
      <c r="H29" s="114">
        <f t="shared" si="0"/>
        <v>2000</v>
      </c>
      <c r="I29" s="176"/>
    </row>
    <row r="30" spans="2:9" s="72" customFormat="1" ht="14.6">
      <c r="B30" s="106"/>
      <c r="C30" s="112" t="s">
        <v>84</v>
      </c>
      <c r="D30" s="113" t="s">
        <v>67</v>
      </c>
      <c r="E30" s="113">
        <v>1</v>
      </c>
      <c r="F30" s="113">
        <v>120</v>
      </c>
      <c r="G30" s="111">
        <v>5</v>
      </c>
      <c r="H30" s="114">
        <f t="shared" si="0"/>
        <v>600</v>
      </c>
      <c r="I30" s="176"/>
    </row>
    <row r="31" spans="2:9" s="72" customFormat="1" ht="14.6">
      <c r="B31" s="106"/>
      <c r="C31" s="112" t="s">
        <v>85</v>
      </c>
      <c r="D31" s="113" t="s">
        <v>86</v>
      </c>
      <c r="E31" s="113">
        <v>1</v>
      </c>
      <c r="F31" s="113">
        <v>120</v>
      </c>
      <c r="G31" s="111">
        <v>5</v>
      </c>
      <c r="H31" s="114">
        <f t="shared" si="0"/>
        <v>600</v>
      </c>
      <c r="I31" s="176"/>
    </row>
    <row r="32" spans="2:9" s="72" customFormat="1" ht="14.6">
      <c r="B32" s="106"/>
      <c r="C32" s="112" t="s">
        <v>87</v>
      </c>
      <c r="D32" s="113" t="s">
        <v>86</v>
      </c>
      <c r="E32" s="113">
        <v>1</v>
      </c>
      <c r="F32" s="113">
        <v>120</v>
      </c>
      <c r="G32" s="111">
        <v>1</v>
      </c>
      <c r="H32" s="114">
        <f t="shared" si="0"/>
        <v>120</v>
      </c>
      <c r="I32" s="176"/>
    </row>
    <row r="33" spans="2:9" s="72" customFormat="1" ht="14.6">
      <c r="B33" s="106"/>
      <c r="C33" s="112" t="s">
        <v>88</v>
      </c>
      <c r="D33" s="113" t="s">
        <v>86</v>
      </c>
      <c r="E33" s="113">
        <v>3</v>
      </c>
      <c r="F33" s="113">
        <v>120</v>
      </c>
      <c r="G33" s="111">
        <v>5</v>
      </c>
      <c r="H33" s="114">
        <f t="shared" si="0"/>
        <v>1800</v>
      </c>
      <c r="I33" s="176"/>
    </row>
    <row r="34" spans="2:9" s="72" customFormat="1" ht="14.6">
      <c r="B34" s="106"/>
      <c r="C34" s="112" t="s">
        <v>89</v>
      </c>
      <c r="D34" s="113" t="s">
        <v>86</v>
      </c>
      <c r="E34" s="113">
        <v>3</v>
      </c>
      <c r="F34" s="113">
        <v>120</v>
      </c>
      <c r="G34" s="111">
        <v>5</v>
      </c>
      <c r="H34" s="114">
        <f t="shared" si="0"/>
        <v>1800</v>
      </c>
      <c r="I34" s="176"/>
    </row>
    <row r="35" spans="2:9" s="72" customFormat="1" ht="14.6">
      <c r="B35" s="106"/>
      <c r="C35" s="115" t="s">
        <v>90</v>
      </c>
      <c r="D35" s="113" t="s">
        <v>60</v>
      </c>
      <c r="E35" s="113">
        <v>1</v>
      </c>
      <c r="F35" s="113">
        <v>4</v>
      </c>
      <c r="G35" s="111">
        <v>700</v>
      </c>
      <c r="H35" s="114">
        <v>0</v>
      </c>
      <c r="I35" s="115" t="s">
        <v>91</v>
      </c>
    </row>
    <row r="36" spans="2:9" s="72" customFormat="1" ht="14.6">
      <c r="B36" s="106"/>
      <c r="C36" s="115" t="s">
        <v>92</v>
      </c>
      <c r="D36" s="113" t="s">
        <v>60</v>
      </c>
      <c r="E36" s="113">
        <v>14</v>
      </c>
      <c r="F36" s="113">
        <v>1</v>
      </c>
      <c r="G36" s="111">
        <v>400</v>
      </c>
      <c r="H36" s="114">
        <f t="shared" si="0"/>
        <v>5600</v>
      </c>
      <c r="I36" s="113"/>
    </row>
    <row r="37" spans="2:9" s="72" customFormat="1" ht="14.6">
      <c r="B37" s="106"/>
      <c r="C37" s="115" t="s">
        <v>93</v>
      </c>
      <c r="D37" s="113" t="s">
        <v>94</v>
      </c>
      <c r="E37" s="113">
        <v>1</v>
      </c>
      <c r="F37" s="113">
        <v>400</v>
      </c>
      <c r="G37" s="111">
        <v>6</v>
      </c>
      <c r="H37" s="114">
        <f t="shared" si="0"/>
        <v>2400</v>
      </c>
      <c r="I37" s="115" t="s">
        <v>95</v>
      </c>
    </row>
    <row r="38" spans="2:9" s="72" customFormat="1" ht="14.6">
      <c r="B38" s="106"/>
      <c r="C38" s="115" t="s">
        <v>96</v>
      </c>
      <c r="D38" s="113" t="s">
        <v>50</v>
      </c>
      <c r="E38" s="113">
        <v>1</v>
      </c>
      <c r="F38" s="113">
        <v>1</v>
      </c>
      <c r="G38" s="111">
        <v>3000</v>
      </c>
      <c r="H38" s="114">
        <f t="shared" si="0"/>
        <v>3000</v>
      </c>
      <c r="I38" s="115" t="s">
        <v>97</v>
      </c>
    </row>
    <row r="39" spans="2:9" s="72" customFormat="1" ht="15.45">
      <c r="B39" s="106"/>
      <c r="C39" s="116" t="s">
        <v>98</v>
      </c>
      <c r="D39" s="116"/>
      <c r="E39" s="116"/>
      <c r="F39" s="116"/>
      <c r="G39" s="117"/>
      <c r="H39" s="118"/>
      <c r="I39" s="116"/>
    </row>
    <row r="40" spans="2:9" s="72" customFormat="1" ht="14.6">
      <c r="B40" s="106"/>
      <c r="C40" s="107" t="s">
        <v>99</v>
      </c>
      <c r="D40" s="108" t="s">
        <v>57</v>
      </c>
      <c r="E40" s="108">
        <v>1</v>
      </c>
      <c r="F40" s="108">
        <v>168</v>
      </c>
      <c r="G40" s="109">
        <v>100</v>
      </c>
      <c r="H40" s="119">
        <f>G40*F40*E40</f>
        <v>16800</v>
      </c>
      <c r="I40" s="175" t="s">
        <v>100</v>
      </c>
    </row>
    <row r="41" spans="2:9" s="72" customFormat="1" ht="14.6">
      <c r="B41" s="120"/>
      <c r="C41" s="121"/>
      <c r="D41" s="122"/>
      <c r="E41" s="122"/>
      <c r="F41" s="122"/>
      <c r="G41" s="123"/>
      <c r="H41" s="124"/>
      <c r="I41" s="177"/>
    </row>
    <row r="42" spans="2:9" s="72" customFormat="1" ht="17.149999999999999">
      <c r="B42" s="125"/>
      <c r="C42" s="126"/>
      <c r="D42" s="127"/>
      <c r="E42" s="127"/>
      <c r="F42" s="128" t="s">
        <v>43</v>
      </c>
      <c r="G42" s="129"/>
      <c r="H42" s="130">
        <f>SUM(H9:H40)</f>
        <v>455656</v>
      </c>
      <c r="I42" s="178"/>
    </row>
    <row r="43" spans="2:9" s="73" customFormat="1" ht="25.5" customHeight="1">
      <c r="B43" s="131" t="s">
        <v>101</v>
      </c>
      <c r="C43" s="132"/>
      <c r="D43" s="132"/>
      <c r="E43" s="132"/>
      <c r="F43" s="132"/>
      <c r="G43" s="133"/>
      <c r="H43" s="134"/>
      <c r="I43" s="179"/>
    </row>
    <row r="44" spans="2:9" s="74" customFormat="1" ht="20.25" customHeight="1">
      <c r="B44" s="135">
        <v>1</v>
      </c>
      <c r="C44" s="136" t="s">
        <v>102</v>
      </c>
      <c r="D44" s="137"/>
      <c r="E44" s="137"/>
      <c r="F44" s="137"/>
      <c r="G44" s="138"/>
      <c r="H44" s="139"/>
      <c r="I44" s="180"/>
    </row>
    <row r="45" spans="2:9" s="75" customFormat="1" ht="20.25" customHeight="1">
      <c r="B45" s="140">
        <v>1</v>
      </c>
      <c r="C45" s="141" t="s">
        <v>103</v>
      </c>
      <c r="D45" s="291"/>
      <c r="E45" s="291"/>
      <c r="F45" s="291"/>
      <c r="G45" s="291"/>
      <c r="H45" s="291"/>
      <c r="I45" s="292"/>
    </row>
    <row r="46" spans="2:9" s="76" customFormat="1" ht="20.25" customHeight="1">
      <c r="B46" s="142"/>
      <c r="C46" s="143" t="s">
        <v>104</v>
      </c>
      <c r="D46" s="144" t="s">
        <v>37</v>
      </c>
      <c r="E46" s="145" t="s">
        <v>38</v>
      </c>
      <c r="F46" s="145" t="s">
        <v>39</v>
      </c>
      <c r="G46" s="146" t="s">
        <v>6</v>
      </c>
      <c r="H46" s="147" t="s">
        <v>9</v>
      </c>
      <c r="I46" s="181" t="s">
        <v>40</v>
      </c>
    </row>
    <row r="47" spans="2:9" s="75" customFormat="1" ht="20.25" customHeight="1">
      <c r="B47" s="148"/>
      <c r="C47" s="149" t="s">
        <v>105</v>
      </c>
      <c r="D47" s="150" t="s">
        <v>57</v>
      </c>
      <c r="E47" s="113">
        <v>14</v>
      </c>
      <c r="F47" s="151">
        <v>1</v>
      </c>
      <c r="G47" s="152">
        <v>3000</v>
      </c>
      <c r="H47" s="153">
        <f>G47*F47*E47</f>
        <v>42000</v>
      </c>
      <c r="I47" s="175"/>
    </row>
    <row r="48" spans="2:9" s="75" customFormat="1" ht="20.25" customHeight="1">
      <c r="B48" s="148"/>
      <c r="C48" s="149" t="s">
        <v>106</v>
      </c>
      <c r="D48" s="150" t="s">
        <v>57</v>
      </c>
      <c r="E48" s="113">
        <v>14</v>
      </c>
      <c r="F48" s="151">
        <v>2</v>
      </c>
      <c r="G48" s="152">
        <v>2500</v>
      </c>
      <c r="H48" s="153">
        <f>G48*F48*E48</f>
        <v>70000</v>
      </c>
      <c r="I48" s="175"/>
    </row>
    <row r="49" spans="2:9" s="75" customFormat="1" ht="20.25" customHeight="1">
      <c r="B49" s="148"/>
      <c r="C49" s="149" t="s">
        <v>107</v>
      </c>
      <c r="D49" s="150" t="s">
        <v>57</v>
      </c>
      <c r="E49" s="113">
        <v>14</v>
      </c>
      <c r="F49" s="151">
        <v>2</v>
      </c>
      <c r="G49" s="152">
        <v>2000</v>
      </c>
      <c r="H49" s="153">
        <f>G49*F49*E49</f>
        <v>56000</v>
      </c>
      <c r="I49" s="175"/>
    </row>
    <row r="50" spans="2:9" s="75" customFormat="1" ht="20.25" customHeight="1">
      <c r="B50" s="154"/>
      <c r="D50" s="155"/>
      <c r="E50" s="156"/>
      <c r="F50" s="156"/>
      <c r="G50" s="157"/>
      <c r="H50" s="158"/>
      <c r="I50" s="182"/>
    </row>
    <row r="51" spans="2:9" s="75" customFormat="1" ht="20.25" customHeight="1">
      <c r="B51" s="159"/>
      <c r="D51" s="155"/>
      <c r="E51" s="160" t="s">
        <v>43</v>
      </c>
      <c r="F51" s="160"/>
      <c r="G51" s="161"/>
      <c r="H51" s="162">
        <f>SUM(H47:H49)</f>
        <v>168000</v>
      </c>
      <c r="I51" s="183"/>
    </row>
    <row r="52" spans="2:9" s="74" customFormat="1" ht="20.25" customHeight="1">
      <c r="B52" s="135">
        <v>2</v>
      </c>
      <c r="C52" s="136" t="s">
        <v>108</v>
      </c>
      <c r="D52" s="137"/>
      <c r="E52" s="137"/>
      <c r="F52" s="137"/>
      <c r="G52" s="138"/>
      <c r="H52" s="139"/>
      <c r="I52" s="180"/>
    </row>
    <row r="53" spans="2:9" s="75" customFormat="1" ht="20.25" customHeight="1">
      <c r="B53" s="140">
        <v>1</v>
      </c>
      <c r="C53" s="141" t="s">
        <v>103</v>
      </c>
      <c r="D53" s="291"/>
      <c r="E53" s="291"/>
      <c r="F53" s="291"/>
      <c r="G53" s="291"/>
      <c r="H53" s="291"/>
      <c r="I53" s="292"/>
    </row>
    <row r="54" spans="2:9" s="76" customFormat="1" ht="20.25" customHeight="1">
      <c r="B54" s="163"/>
      <c r="C54" s="143" t="s">
        <v>36</v>
      </c>
      <c r="D54" s="144"/>
      <c r="E54" s="145" t="s">
        <v>38</v>
      </c>
      <c r="F54" s="145" t="s">
        <v>39</v>
      </c>
      <c r="G54" s="146" t="s">
        <v>6</v>
      </c>
      <c r="H54" s="147" t="s">
        <v>9</v>
      </c>
      <c r="I54" s="181" t="s">
        <v>40</v>
      </c>
    </row>
    <row r="55" spans="2:9" s="72" customFormat="1" ht="20.25" customHeight="1">
      <c r="B55" s="164"/>
      <c r="C55" s="165" t="s">
        <v>109</v>
      </c>
      <c r="D55" s="150"/>
      <c r="E55" s="166"/>
      <c r="F55" s="166"/>
      <c r="G55" s="167"/>
      <c r="H55" s="168"/>
      <c r="I55" s="184"/>
    </row>
    <row r="56" spans="2:9" s="72" customFormat="1" ht="18" customHeight="1">
      <c r="B56" s="169"/>
      <c r="C56" s="112" t="s">
        <v>110</v>
      </c>
      <c r="D56" s="150" t="s">
        <v>57</v>
      </c>
      <c r="E56" s="108">
        <v>8</v>
      </c>
      <c r="F56" s="108">
        <v>2</v>
      </c>
      <c r="G56" s="111">
        <v>1200</v>
      </c>
      <c r="H56" s="119">
        <f>G56*F56*E56</f>
        <v>19200</v>
      </c>
      <c r="I56" s="175"/>
    </row>
    <row r="57" spans="2:9" s="72" customFormat="1" ht="20.25" customHeight="1">
      <c r="B57" s="169"/>
      <c r="C57" s="112" t="s">
        <v>111</v>
      </c>
      <c r="D57" s="150" t="s">
        <v>57</v>
      </c>
      <c r="E57" s="113">
        <v>8</v>
      </c>
      <c r="F57" s="108">
        <v>2</v>
      </c>
      <c r="G57" s="109">
        <v>300</v>
      </c>
      <c r="H57" s="119">
        <f>G57*F57*E57</f>
        <v>4800</v>
      </c>
      <c r="I57" s="175"/>
    </row>
    <row r="58" spans="2:9" s="72" customFormat="1" ht="20.25" customHeight="1">
      <c r="B58" s="169"/>
      <c r="C58" s="170" t="s">
        <v>112</v>
      </c>
      <c r="D58" s="150" t="s">
        <v>57</v>
      </c>
      <c r="E58" s="113">
        <v>8</v>
      </c>
      <c r="F58" s="108">
        <v>2</v>
      </c>
      <c r="G58" s="109">
        <v>90</v>
      </c>
      <c r="H58" s="119">
        <f>G58*F58*E58</f>
        <v>1440</v>
      </c>
      <c r="I58" s="175"/>
    </row>
    <row r="59" spans="2:9" s="72" customFormat="1" ht="20.25" customHeight="1">
      <c r="B59" s="169"/>
      <c r="C59" s="170" t="s">
        <v>113</v>
      </c>
      <c r="D59" s="150" t="s">
        <v>57</v>
      </c>
      <c r="E59" s="113">
        <v>8</v>
      </c>
      <c r="F59" s="108">
        <v>2</v>
      </c>
      <c r="G59" s="109">
        <v>100</v>
      </c>
      <c r="H59" s="119">
        <f>G59*F59*E59</f>
        <v>1600</v>
      </c>
      <c r="I59" s="175"/>
    </row>
    <row r="60" spans="2:9" s="72" customFormat="1" ht="20.25" customHeight="1">
      <c r="B60" s="164"/>
      <c r="C60" s="165" t="s">
        <v>114</v>
      </c>
      <c r="D60" s="171"/>
      <c r="E60" s="166"/>
      <c r="F60" s="166"/>
      <c r="G60" s="167"/>
      <c r="H60" s="168"/>
      <c r="I60" s="185"/>
    </row>
    <row r="61" spans="2:9" s="72" customFormat="1" ht="18" customHeight="1">
      <c r="B61" s="169"/>
      <c r="C61" s="112" t="s">
        <v>110</v>
      </c>
      <c r="D61" s="150" t="s">
        <v>57</v>
      </c>
      <c r="E61" s="108">
        <v>8</v>
      </c>
      <c r="F61" s="108">
        <v>5</v>
      </c>
      <c r="G61" s="111">
        <v>1200</v>
      </c>
      <c r="H61" s="119">
        <f>G61*F61*E61</f>
        <v>48000</v>
      </c>
      <c r="I61" s="175"/>
    </row>
    <row r="62" spans="2:9" s="72" customFormat="1" ht="20.25" customHeight="1">
      <c r="B62" s="169"/>
      <c r="C62" s="112" t="s">
        <v>111</v>
      </c>
      <c r="D62" s="150" t="s">
        <v>57</v>
      </c>
      <c r="E62" s="113">
        <v>14</v>
      </c>
      <c r="F62" s="108">
        <v>5</v>
      </c>
      <c r="G62" s="109">
        <v>300</v>
      </c>
      <c r="H62" s="119">
        <f>G62*F62*E62</f>
        <v>21000</v>
      </c>
      <c r="I62" s="175"/>
    </row>
    <row r="63" spans="2:9" s="72" customFormat="1" ht="20.25" customHeight="1">
      <c r="B63" s="169"/>
      <c r="C63" s="170" t="s">
        <v>112</v>
      </c>
      <c r="D63" s="150" t="s">
        <v>57</v>
      </c>
      <c r="E63" s="113">
        <v>14</v>
      </c>
      <c r="F63" s="108">
        <v>5</v>
      </c>
      <c r="G63" s="109">
        <v>90</v>
      </c>
      <c r="H63" s="119">
        <f>G63*F63*E63</f>
        <v>6300</v>
      </c>
      <c r="I63" s="175"/>
    </row>
    <row r="64" spans="2:9" s="72" customFormat="1" ht="20.25" customHeight="1">
      <c r="B64" s="169"/>
      <c r="C64" s="170" t="s">
        <v>113</v>
      </c>
      <c r="D64" s="150" t="s">
        <v>57</v>
      </c>
      <c r="E64" s="113">
        <v>14</v>
      </c>
      <c r="F64" s="108">
        <v>5</v>
      </c>
      <c r="G64" s="109">
        <v>100</v>
      </c>
      <c r="H64" s="119">
        <f>G64*F64*E64</f>
        <v>7000</v>
      </c>
      <c r="I64" s="175"/>
    </row>
    <row r="65" spans="2:9" s="72" customFormat="1" ht="20.25" customHeight="1">
      <c r="B65" s="164"/>
      <c r="C65" s="165" t="s">
        <v>115</v>
      </c>
      <c r="D65" s="150"/>
      <c r="E65" s="166"/>
      <c r="F65" s="166"/>
      <c r="G65" s="167"/>
      <c r="H65" s="168"/>
      <c r="I65" s="185"/>
    </row>
    <row r="66" spans="2:9" s="72" customFormat="1" ht="20.25" customHeight="1">
      <c r="B66" s="169"/>
      <c r="C66" s="112" t="s">
        <v>111</v>
      </c>
      <c r="D66" s="150" t="s">
        <v>57</v>
      </c>
      <c r="E66" s="113">
        <v>8</v>
      </c>
      <c r="F66" s="108">
        <v>4</v>
      </c>
      <c r="G66" s="109">
        <v>350</v>
      </c>
      <c r="H66" s="119">
        <f>G66*F66*E66</f>
        <v>11200</v>
      </c>
      <c r="I66" s="175"/>
    </row>
    <row r="67" spans="2:9" s="72" customFormat="1" ht="20.25" customHeight="1">
      <c r="B67" s="169"/>
      <c r="C67" s="170" t="s">
        <v>112</v>
      </c>
      <c r="D67" s="150" t="s">
        <v>57</v>
      </c>
      <c r="E67" s="113">
        <v>8</v>
      </c>
      <c r="F67" s="108">
        <v>4</v>
      </c>
      <c r="G67" s="109">
        <v>200</v>
      </c>
      <c r="H67" s="119">
        <f>G67*F67*E67</f>
        <v>6400</v>
      </c>
      <c r="I67" s="185"/>
    </row>
    <row r="68" spans="2:9" s="72" customFormat="1" ht="20.25" customHeight="1">
      <c r="B68" s="186"/>
      <c r="C68" s="170" t="s">
        <v>113</v>
      </c>
      <c r="D68" s="150" t="s">
        <v>57</v>
      </c>
      <c r="E68" s="113">
        <v>8</v>
      </c>
      <c r="F68" s="108">
        <v>4</v>
      </c>
      <c r="G68" s="109">
        <v>150</v>
      </c>
      <c r="H68" s="119">
        <f>G68*F68*E68</f>
        <v>4800</v>
      </c>
      <c r="I68" s="185"/>
    </row>
    <row r="70" spans="2:9" s="75" customFormat="1" ht="20.25" customHeight="1">
      <c r="B70" s="187"/>
      <c r="D70" s="155"/>
      <c r="E70" s="160" t="s">
        <v>43</v>
      </c>
      <c r="F70" s="160"/>
      <c r="G70" s="161"/>
      <c r="H70" s="161">
        <f>SUM(H56:H68)</f>
        <v>131740</v>
      </c>
      <c r="I70" s="189"/>
    </row>
    <row r="71" spans="2:9" s="75" customFormat="1" ht="20.25" customHeight="1">
      <c r="B71" s="187"/>
      <c r="D71" s="155"/>
      <c r="E71" s="160" t="s">
        <v>9</v>
      </c>
      <c r="F71" s="160"/>
      <c r="G71" s="161"/>
      <c r="H71" s="161">
        <f>SUM(H70+H51+H42+H7)</f>
        <v>955396</v>
      </c>
      <c r="I71" s="189"/>
    </row>
    <row r="72" spans="2:9" s="75" customFormat="1" ht="20.25" customHeight="1">
      <c r="B72" s="187"/>
      <c r="D72" s="155"/>
      <c r="E72" s="160" t="s">
        <v>116</v>
      </c>
      <c r="F72" s="160"/>
      <c r="G72" s="161"/>
      <c r="H72" s="161">
        <f>SUM(H71*0.0672)</f>
        <v>64202.611199999999</v>
      </c>
      <c r="I72" s="189"/>
    </row>
    <row r="73" spans="2:9" ht="23.15">
      <c r="B73" s="188"/>
      <c r="C73" s="188"/>
      <c r="D73" s="188"/>
      <c r="E73" s="160" t="s">
        <v>117</v>
      </c>
      <c r="F73" s="160"/>
      <c r="G73" s="161"/>
      <c r="H73" s="161">
        <f>SUM(H71:H72)</f>
        <v>1019598.6112</v>
      </c>
      <c r="I73" s="190"/>
    </row>
  </sheetData>
  <mergeCells count="6">
    <mergeCell ref="D53:I53"/>
    <mergeCell ref="B2:I2"/>
    <mergeCell ref="B4:I4"/>
    <mergeCell ref="B8:I8"/>
    <mergeCell ref="C9:I9"/>
    <mergeCell ref="D45:I45"/>
  </mergeCells>
  <phoneticPr fontId="57" type="noConversion"/>
  <printOptions horizontalCentered="1"/>
  <pageMargins left="0.39370078740157499" right="0.39370078740157499" top="0.74803149606299202" bottom="0.74803149606299202" header="0.31496062992126" footer="0.31496062992126"/>
  <pageSetup paperSize="9" scale="61" fitToHeight="0" orientation="portrait" r:id="rId1"/>
  <headerFooter alignWithMargins="0">
    <oddFooter>&amp;CPage &amp;P of &amp;N</oddFooter>
  </headerFooter>
  <rowBreaks count="2" manualBreakCount="2">
    <brk id="53" max="8" man="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topLeftCell="A13" workbookViewId="0">
      <selection activeCell="H10" sqref="H10"/>
    </sheetView>
  </sheetViews>
  <sheetFormatPr defaultColWidth="19.640625" defaultRowHeight="12.9"/>
  <cols>
    <col min="1" max="1" width="30" style="44" customWidth="1" collapsed="1"/>
    <col min="2" max="2" width="17.5" style="45" customWidth="1" collapsed="1"/>
    <col min="3" max="3" width="31.640625" style="45" customWidth="1"/>
    <col min="4" max="7" width="12" style="46" customWidth="1"/>
    <col min="8" max="8" width="11.5" style="47" customWidth="1"/>
    <col min="9" max="16384" width="19.640625" style="48"/>
  </cols>
  <sheetData>
    <row r="1" spans="1:8" ht="46" customHeight="1">
      <c r="A1" s="311"/>
      <c r="B1" s="311"/>
      <c r="C1" s="311"/>
    </row>
    <row r="2" spans="1:8" ht="32.25" customHeight="1">
      <c r="A2" s="45" t="s">
        <v>25</v>
      </c>
      <c r="B2" s="312" t="s">
        <v>118</v>
      </c>
      <c r="C2" s="312"/>
      <c r="D2" s="312"/>
      <c r="E2" s="312"/>
    </row>
    <row r="3" spans="1:8">
      <c r="A3" s="45" t="s">
        <v>26</v>
      </c>
      <c r="B3" s="49" t="s">
        <v>119</v>
      </c>
    </row>
    <row r="4" spans="1:8">
      <c r="A4" s="45" t="s">
        <v>27</v>
      </c>
    </row>
    <row r="5" spans="1:8" ht="9.75" hidden="1" customHeight="1">
      <c r="A5" s="45" t="s">
        <v>28</v>
      </c>
    </row>
    <row r="6" spans="1:8" hidden="1">
      <c r="A6" s="45" t="s">
        <v>29</v>
      </c>
    </row>
    <row r="7" spans="1:8" s="41" customFormat="1">
      <c r="A7" s="313" t="s">
        <v>36</v>
      </c>
      <c r="B7" s="313"/>
      <c r="C7" s="50" t="s">
        <v>120</v>
      </c>
      <c r="D7" s="51" t="s">
        <v>6</v>
      </c>
      <c r="E7" s="51" t="s">
        <v>121</v>
      </c>
      <c r="F7" s="51" t="s">
        <v>39</v>
      </c>
      <c r="G7" s="51" t="s">
        <v>43</v>
      </c>
      <c r="H7" s="52" t="s">
        <v>122</v>
      </c>
    </row>
    <row r="8" spans="1:8" s="41" customFormat="1" ht="15.45">
      <c r="A8" s="314" t="s">
        <v>123</v>
      </c>
      <c r="B8" s="314"/>
      <c r="C8" s="314"/>
      <c r="D8" s="314"/>
      <c r="E8" s="314"/>
      <c r="F8" s="314"/>
      <c r="G8" s="53"/>
      <c r="H8" s="54"/>
    </row>
    <row r="9" spans="1:8" s="42" customFormat="1" ht="43.4" customHeight="1">
      <c r="A9" s="298" t="s">
        <v>124</v>
      </c>
      <c r="B9" s="303" t="s">
        <v>13</v>
      </c>
      <c r="C9" s="55" t="s">
        <v>125</v>
      </c>
      <c r="D9" s="56">
        <v>1000</v>
      </c>
      <c r="E9" s="56">
        <v>1</v>
      </c>
      <c r="F9" s="56">
        <v>25</v>
      </c>
      <c r="G9" s="56">
        <f t="shared" ref="G9:G17" si="0">D9*E9*F9</f>
        <v>25000</v>
      </c>
      <c r="H9" s="57"/>
    </row>
    <row r="10" spans="1:8" s="42" customFormat="1" ht="43.4" customHeight="1">
      <c r="A10" s="299"/>
      <c r="B10" s="304"/>
      <c r="C10" s="55" t="s">
        <v>126</v>
      </c>
      <c r="D10" s="56">
        <v>1000</v>
      </c>
      <c r="E10" s="56">
        <v>1</v>
      </c>
      <c r="F10" s="56">
        <v>78</v>
      </c>
      <c r="G10" s="56">
        <f t="shared" si="0"/>
        <v>78000</v>
      </c>
      <c r="H10" s="57"/>
    </row>
    <row r="11" spans="1:8" s="42" customFormat="1" ht="42.75" customHeight="1">
      <c r="A11" s="299"/>
      <c r="B11" s="304"/>
      <c r="C11" s="55" t="s">
        <v>127</v>
      </c>
      <c r="D11" s="56">
        <v>1000</v>
      </c>
      <c r="E11" s="56">
        <v>1</v>
      </c>
      <c r="F11" s="56">
        <v>75</v>
      </c>
      <c r="G11" s="56">
        <f t="shared" si="0"/>
        <v>75000</v>
      </c>
      <c r="H11" s="57"/>
    </row>
    <row r="12" spans="1:8" s="42" customFormat="1" ht="42.75" customHeight="1">
      <c r="A12" s="299"/>
      <c r="B12" s="304"/>
      <c r="C12" s="55" t="s">
        <v>128</v>
      </c>
      <c r="D12" s="56">
        <v>1000</v>
      </c>
      <c r="E12" s="56">
        <v>1</v>
      </c>
      <c r="F12" s="56">
        <v>24</v>
      </c>
      <c r="G12" s="56">
        <f t="shared" si="0"/>
        <v>24000</v>
      </c>
      <c r="H12" s="57"/>
    </row>
    <row r="13" spans="1:8" s="42" customFormat="1" ht="42.75" customHeight="1">
      <c r="A13" s="299"/>
      <c r="B13" s="304"/>
      <c r="C13" s="55" t="s">
        <v>129</v>
      </c>
      <c r="D13" s="56">
        <v>1000</v>
      </c>
      <c r="E13" s="56">
        <v>5</v>
      </c>
      <c r="F13" s="56">
        <v>5</v>
      </c>
      <c r="G13" s="56">
        <f t="shared" si="0"/>
        <v>25000</v>
      </c>
      <c r="H13" s="57"/>
    </row>
    <row r="14" spans="1:8" s="42" customFormat="1" ht="42.75" customHeight="1">
      <c r="A14" s="300"/>
      <c r="B14" s="305"/>
      <c r="C14" s="55" t="s">
        <v>130</v>
      </c>
      <c r="D14" s="56">
        <v>1000</v>
      </c>
      <c r="E14" s="56">
        <v>2</v>
      </c>
      <c r="F14" s="56">
        <v>2</v>
      </c>
      <c r="G14" s="56">
        <f t="shared" si="0"/>
        <v>4000</v>
      </c>
      <c r="H14" s="57"/>
    </row>
    <row r="15" spans="1:8" s="42" customFormat="1" ht="30.75" customHeight="1">
      <c r="A15" s="298" t="s">
        <v>131</v>
      </c>
      <c r="B15" s="303"/>
      <c r="C15" s="55" t="s">
        <v>132</v>
      </c>
      <c r="D15" s="56">
        <v>30000</v>
      </c>
      <c r="E15" s="58">
        <v>1</v>
      </c>
      <c r="F15" s="58">
        <v>5</v>
      </c>
      <c r="G15" s="56">
        <f t="shared" si="0"/>
        <v>150000</v>
      </c>
      <c r="H15" s="57"/>
    </row>
    <row r="16" spans="1:8" s="42" customFormat="1" ht="28" customHeight="1">
      <c r="A16" s="300"/>
      <c r="B16" s="305"/>
      <c r="C16" s="55" t="s">
        <v>133</v>
      </c>
      <c r="D16" s="56">
        <v>150</v>
      </c>
      <c r="E16" s="58">
        <v>1</v>
      </c>
      <c r="F16" s="58">
        <v>102</v>
      </c>
      <c r="G16" s="56">
        <f t="shared" si="0"/>
        <v>15300</v>
      </c>
      <c r="H16" s="57"/>
    </row>
    <row r="17" spans="1:8" s="42" customFormat="1" ht="89.25" customHeight="1">
      <c r="A17" s="301" t="s">
        <v>134</v>
      </c>
      <c r="B17" s="59" t="s">
        <v>135</v>
      </c>
      <c r="C17" s="60" t="s">
        <v>136</v>
      </c>
      <c r="D17" s="56">
        <v>300</v>
      </c>
      <c r="E17" s="56">
        <v>1</v>
      </c>
      <c r="F17" s="58">
        <v>222</v>
      </c>
      <c r="G17" s="56">
        <f t="shared" si="0"/>
        <v>66600</v>
      </c>
      <c r="H17" s="57"/>
    </row>
    <row r="18" spans="1:8" s="42" customFormat="1" ht="33.75" customHeight="1">
      <c r="A18" s="302"/>
      <c r="B18" s="57"/>
      <c r="C18" s="61"/>
      <c r="D18" s="62"/>
      <c r="E18" s="56"/>
      <c r="F18" s="58"/>
      <c r="G18" s="56"/>
      <c r="H18" s="57"/>
    </row>
    <row r="19" spans="1:8" s="42" customFormat="1" ht="27.75" customHeight="1">
      <c r="A19" s="57" t="s">
        <v>137</v>
      </c>
      <c r="B19" s="57" t="s">
        <v>138</v>
      </c>
      <c r="C19" s="60"/>
      <c r="D19" s="56">
        <v>4000</v>
      </c>
      <c r="E19" s="56">
        <v>6</v>
      </c>
      <c r="F19" s="56">
        <v>1</v>
      </c>
      <c r="G19" s="56">
        <f>D19*E19*F19</f>
        <v>24000</v>
      </c>
      <c r="H19" s="57"/>
    </row>
    <row r="20" spans="1:8" s="41" customFormat="1" ht="15" customHeight="1">
      <c r="A20" s="309" t="s">
        <v>139</v>
      </c>
      <c r="B20" s="309"/>
      <c r="C20" s="309"/>
      <c r="D20" s="309"/>
      <c r="E20" s="309"/>
      <c r="F20" s="309"/>
      <c r="G20" s="63"/>
      <c r="H20" s="63"/>
    </row>
    <row r="21" spans="1:8" s="41" customFormat="1" ht="15" customHeight="1">
      <c r="A21" s="310" t="s">
        <v>140</v>
      </c>
      <c r="B21" s="310"/>
      <c r="C21" s="60" t="s">
        <v>141</v>
      </c>
      <c r="D21" s="56">
        <v>1500</v>
      </c>
      <c r="E21" s="56">
        <v>1</v>
      </c>
      <c r="F21" s="56">
        <v>1</v>
      </c>
      <c r="G21" s="56">
        <f>D21*E21*F21</f>
        <v>1500</v>
      </c>
      <c r="H21" s="60"/>
    </row>
    <row r="22" spans="1:8" s="42" customFormat="1" ht="14.25" customHeight="1">
      <c r="A22" s="306" t="s">
        <v>142</v>
      </c>
      <c r="B22" s="306"/>
      <c r="C22" s="60" t="s">
        <v>143</v>
      </c>
      <c r="D22" s="56">
        <v>600</v>
      </c>
      <c r="E22" s="56">
        <v>1</v>
      </c>
      <c r="F22" s="56">
        <v>3</v>
      </c>
      <c r="G22" s="56">
        <f>D22*E22*F22</f>
        <v>1800</v>
      </c>
      <c r="H22" s="60"/>
    </row>
    <row r="23" spans="1:8" s="42" customFormat="1" ht="14.25" customHeight="1">
      <c r="A23" s="306"/>
      <c r="B23" s="306"/>
      <c r="C23" s="60" t="s">
        <v>144</v>
      </c>
      <c r="D23" s="56">
        <v>1100</v>
      </c>
      <c r="E23" s="56">
        <v>1</v>
      </c>
      <c r="F23" s="56">
        <v>1</v>
      </c>
      <c r="G23" s="56">
        <f>D22*E23*F22</f>
        <v>1800</v>
      </c>
      <c r="H23" s="60"/>
    </row>
    <row r="24" spans="1:8" s="42" customFormat="1">
      <c r="A24" s="306" t="s">
        <v>145</v>
      </c>
      <c r="B24" s="306"/>
      <c r="C24" s="60" t="s">
        <v>146</v>
      </c>
      <c r="D24" s="56">
        <v>2800</v>
      </c>
      <c r="E24" s="58">
        <v>1</v>
      </c>
      <c r="F24" s="56">
        <v>2</v>
      </c>
      <c r="G24" s="58">
        <f>D23*E24*F23</f>
        <v>1100</v>
      </c>
      <c r="H24" s="60"/>
    </row>
    <row r="25" spans="1:8" s="42" customFormat="1" ht="14.25" customHeight="1">
      <c r="A25" s="306" t="s">
        <v>147</v>
      </c>
      <c r="B25" s="306"/>
      <c r="C25" s="60" t="s">
        <v>148</v>
      </c>
      <c r="D25" s="56">
        <v>1000</v>
      </c>
      <c r="E25" s="56">
        <v>1</v>
      </c>
      <c r="F25" s="56">
        <v>1</v>
      </c>
      <c r="G25" s="56">
        <f>D24*E25*F24</f>
        <v>5600</v>
      </c>
      <c r="H25" s="60"/>
    </row>
    <row r="26" spans="1:8" s="42" customFormat="1" ht="14.25" customHeight="1">
      <c r="A26" s="306"/>
      <c r="B26" s="306"/>
      <c r="C26" s="61" t="s">
        <v>149</v>
      </c>
      <c r="D26" s="56">
        <v>1500</v>
      </c>
      <c r="E26" s="56">
        <v>1</v>
      </c>
      <c r="F26" s="58">
        <v>1</v>
      </c>
      <c r="G26" s="56">
        <f>D25*E26*F25</f>
        <v>1000</v>
      </c>
      <c r="H26" s="60"/>
    </row>
    <row r="27" spans="1:8" s="42" customFormat="1">
      <c r="A27" s="306" t="s">
        <v>150</v>
      </c>
      <c r="B27" s="306"/>
      <c r="C27" s="60" t="s">
        <v>151</v>
      </c>
      <c r="D27" s="56">
        <v>1000</v>
      </c>
      <c r="E27" s="56">
        <v>1</v>
      </c>
      <c r="F27" s="56">
        <v>2</v>
      </c>
      <c r="G27" s="56">
        <f>D27*E27*F27</f>
        <v>2000</v>
      </c>
      <c r="H27" s="60"/>
    </row>
    <row r="28" spans="1:8" s="42" customFormat="1" ht="14.25" customHeight="1">
      <c r="A28" s="306"/>
      <c r="B28" s="306"/>
      <c r="C28" s="60" t="s">
        <v>144</v>
      </c>
      <c r="D28" s="56">
        <v>1100</v>
      </c>
      <c r="E28" s="56">
        <v>1</v>
      </c>
      <c r="F28" s="56">
        <v>1</v>
      </c>
      <c r="G28" s="56">
        <f>D28*E28*F28</f>
        <v>1100</v>
      </c>
      <c r="H28" s="60"/>
    </row>
    <row r="29" spans="1:8" s="42" customFormat="1" ht="14.25" customHeight="1">
      <c r="A29" s="306"/>
      <c r="B29" s="306"/>
      <c r="C29" s="61" t="s">
        <v>149</v>
      </c>
      <c r="D29" s="56">
        <v>1500</v>
      </c>
      <c r="E29" s="58">
        <v>1</v>
      </c>
      <c r="F29" s="58">
        <v>2</v>
      </c>
      <c r="G29" s="58">
        <f>D29*E29*F29</f>
        <v>3000</v>
      </c>
      <c r="H29" s="60"/>
    </row>
    <row r="30" spans="1:8" s="42" customFormat="1" ht="14.25" customHeight="1">
      <c r="A30" s="306" t="s">
        <v>152</v>
      </c>
      <c r="B30" s="306"/>
      <c r="C30" s="60" t="s">
        <v>153</v>
      </c>
      <c r="D30" s="56">
        <v>4500</v>
      </c>
      <c r="E30" s="56">
        <v>1</v>
      </c>
      <c r="F30" s="56">
        <v>2</v>
      </c>
      <c r="G30" s="56">
        <f t="shared" ref="G30:G38" si="1">D30*E30*F30</f>
        <v>9000</v>
      </c>
      <c r="H30" s="60"/>
    </row>
    <row r="31" spans="1:8" s="42" customFormat="1">
      <c r="A31" s="306" t="s">
        <v>154</v>
      </c>
      <c r="B31" s="306"/>
      <c r="C31" s="60" t="s">
        <v>148</v>
      </c>
      <c r="D31" s="56">
        <v>1000</v>
      </c>
      <c r="E31" s="56">
        <v>1</v>
      </c>
      <c r="F31" s="56">
        <v>3</v>
      </c>
      <c r="G31" s="56">
        <f t="shared" si="1"/>
        <v>3000</v>
      </c>
      <c r="H31" s="60"/>
    </row>
    <row r="32" spans="1:8" s="42" customFormat="1" ht="14.25" customHeight="1">
      <c r="A32" s="306"/>
      <c r="B32" s="306"/>
      <c r="C32" s="60" t="s">
        <v>144</v>
      </c>
      <c r="D32" s="56">
        <v>1100</v>
      </c>
      <c r="E32" s="56">
        <v>1</v>
      </c>
      <c r="F32" s="56">
        <v>1</v>
      </c>
      <c r="G32" s="56">
        <f t="shared" si="1"/>
        <v>1100</v>
      </c>
      <c r="H32" s="60"/>
    </row>
    <row r="33" spans="1:8" s="42" customFormat="1" ht="14.25" customHeight="1">
      <c r="A33" s="306" t="s">
        <v>155</v>
      </c>
      <c r="B33" s="306"/>
      <c r="C33" s="60" t="s">
        <v>143</v>
      </c>
      <c r="D33" s="56">
        <v>600</v>
      </c>
      <c r="E33" s="56">
        <v>1</v>
      </c>
      <c r="F33" s="56">
        <v>3</v>
      </c>
      <c r="G33" s="56">
        <f t="shared" si="1"/>
        <v>1800</v>
      </c>
      <c r="H33" s="60"/>
    </row>
    <row r="34" spans="1:8" s="42" customFormat="1" ht="14.25" customHeight="1">
      <c r="A34" s="306"/>
      <c r="B34" s="306"/>
      <c r="C34" s="60" t="s">
        <v>144</v>
      </c>
      <c r="D34" s="56">
        <v>1100</v>
      </c>
      <c r="E34" s="56">
        <v>1</v>
      </c>
      <c r="F34" s="56">
        <v>1</v>
      </c>
      <c r="G34" s="56">
        <f t="shared" si="1"/>
        <v>1100</v>
      </c>
      <c r="H34" s="60"/>
    </row>
    <row r="35" spans="1:8" s="42" customFormat="1" ht="14.25" customHeight="1">
      <c r="A35" s="306" t="s">
        <v>156</v>
      </c>
      <c r="B35" s="306"/>
      <c r="C35" s="60" t="s">
        <v>157</v>
      </c>
      <c r="D35" s="56">
        <v>600</v>
      </c>
      <c r="E35" s="56">
        <v>1</v>
      </c>
      <c r="F35" s="56">
        <v>3</v>
      </c>
      <c r="G35" s="56">
        <f t="shared" si="1"/>
        <v>1800</v>
      </c>
      <c r="H35" s="60"/>
    </row>
    <row r="36" spans="1:8" s="42" customFormat="1" ht="14.25" customHeight="1">
      <c r="A36" s="306"/>
      <c r="B36" s="306"/>
      <c r="C36" s="60" t="s">
        <v>144</v>
      </c>
      <c r="D36" s="56">
        <v>1100</v>
      </c>
      <c r="E36" s="56">
        <v>1</v>
      </c>
      <c r="F36" s="56">
        <v>1</v>
      </c>
      <c r="G36" s="56">
        <f t="shared" si="1"/>
        <v>1100</v>
      </c>
      <c r="H36" s="60"/>
    </row>
    <row r="37" spans="1:8" s="42" customFormat="1">
      <c r="A37" s="306" t="s">
        <v>158</v>
      </c>
      <c r="B37" s="306"/>
      <c r="C37" s="60" t="s">
        <v>148</v>
      </c>
      <c r="D37" s="56">
        <v>1000</v>
      </c>
      <c r="E37" s="56">
        <v>1</v>
      </c>
      <c r="F37" s="56">
        <v>3</v>
      </c>
      <c r="G37" s="56">
        <f t="shared" si="1"/>
        <v>3000</v>
      </c>
      <c r="H37" s="60"/>
    </row>
    <row r="38" spans="1:8" s="42" customFormat="1" ht="14.25" customHeight="1">
      <c r="A38" s="306"/>
      <c r="B38" s="306"/>
      <c r="C38" s="60" t="s">
        <v>144</v>
      </c>
      <c r="D38" s="56">
        <v>1100</v>
      </c>
      <c r="E38" s="56">
        <v>1</v>
      </c>
      <c r="F38" s="56">
        <v>1</v>
      </c>
      <c r="G38" s="56">
        <f t="shared" si="1"/>
        <v>1100</v>
      </c>
      <c r="H38" s="60"/>
    </row>
    <row r="39" spans="1:8" s="42" customFormat="1" ht="16.5" customHeight="1">
      <c r="A39" s="309" t="s">
        <v>159</v>
      </c>
      <c r="B39" s="309"/>
      <c r="C39" s="309"/>
      <c r="D39" s="309"/>
      <c r="E39" s="309"/>
      <c r="F39" s="309"/>
      <c r="G39" s="54"/>
      <c r="H39" s="54"/>
    </row>
    <row r="40" spans="1:8" s="42" customFormat="1" ht="30.75" customHeight="1">
      <c r="A40" s="307" t="s">
        <v>160</v>
      </c>
      <c r="B40" s="308"/>
      <c r="C40" s="64"/>
      <c r="D40" s="56">
        <v>800</v>
      </c>
      <c r="E40" s="56">
        <v>2</v>
      </c>
      <c r="F40" s="56">
        <v>12</v>
      </c>
      <c r="G40" s="56">
        <f>D40*E40*F40</f>
        <v>19200</v>
      </c>
      <c r="H40" s="57" t="s">
        <v>161</v>
      </c>
    </row>
    <row r="41" spans="1:8" s="42" customFormat="1" ht="30.75" customHeight="1">
      <c r="A41" s="307" t="s">
        <v>162</v>
      </c>
      <c r="B41" s="308"/>
      <c r="C41" s="64"/>
      <c r="D41" s="56">
        <v>100</v>
      </c>
      <c r="E41" s="56">
        <v>1</v>
      </c>
      <c r="F41" s="56">
        <v>12</v>
      </c>
      <c r="G41" s="56">
        <f>D41*E41*F41</f>
        <v>1200</v>
      </c>
      <c r="H41" s="57" t="s">
        <v>161</v>
      </c>
    </row>
    <row r="42" spans="1:8" s="42" customFormat="1" ht="16.5" customHeight="1">
      <c r="A42" s="309" t="s">
        <v>163</v>
      </c>
      <c r="B42" s="309"/>
      <c r="C42" s="309"/>
      <c r="D42" s="309"/>
      <c r="E42" s="309"/>
      <c r="F42" s="309"/>
      <c r="G42" s="54"/>
      <c r="H42" s="54"/>
    </row>
    <row r="43" spans="1:8" s="42" customFormat="1" ht="28.5" customHeight="1">
      <c r="A43" s="307" t="s">
        <v>164</v>
      </c>
      <c r="B43" s="308"/>
      <c r="C43" s="60"/>
      <c r="D43" s="65">
        <v>200</v>
      </c>
      <c r="E43" s="65">
        <v>3</v>
      </c>
      <c r="F43" s="56">
        <v>12</v>
      </c>
      <c r="G43" s="56">
        <f>D43*E43*F43</f>
        <v>7200</v>
      </c>
      <c r="H43" s="57" t="s">
        <v>161</v>
      </c>
    </row>
    <row r="44" spans="1:8" s="42" customFormat="1" ht="30.75" customHeight="1">
      <c r="A44" s="307" t="s">
        <v>165</v>
      </c>
      <c r="B44" s="308"/>
      <c r="C44" s="64" t="s">
        <v>166</v>
      </c>
      <c r="D44" s="56">
        <v>20000</v>
      </c>
      <c r="E44" s="56">
        <v>1</v>
      </c>
      <c r="F44" s="56">
        <v>1</v>
      </c>
      <c r="G44" s="56">
        <f>D44*E44*F44</f>
        <v>20000</v>
      </c>
      <c r="H44" s="57" t="s">
        <v>161</v>
      </c>
    </row>
    <row r="45" spans="1:8" s="42" customFormat="1" ht="30.75" customHeight="1">
      <c r="A45" s="307" t="s">
        <v>167</v>
      </c>
      <c r="B45" s="308"/>
      <c r="C45" s="64"/>
      <c r="D45" s="56">
        <v>500</v>
      </c>
      <c r="E45" s="56">
        <v>1</v>
      </c>
      <c r="F45" s="56">
        <v>94</v>
      </c>
      <c r="G45" s="56">
        <f>D45*E45*F45</f>
        <v>47000</v>
      </c>
      <c r="H45" s="57" t="s">
        <v>168</v>
      </c>
    </row>
    <row r="46" spans="1:8" s="43" customFormat="1" ht="15" customHeight="1">
      <c r="A46" s="296" t="s">
        <v>22</v>
      </c>
      <c r="B46" s="296"/>
      <c r="C46" s="296"/>
      <c r="D46" s="296"/>
      <c r="E46" s="296"/>
      <c r="F46" s="296"/>
      <c r="G46" s="67">
        <f>SUM(G9:G45)</f>
        <v>623400</v>
      </c>
    </row>
    <row r="47" spans="1:8" s="43" customFormat="1" ht="15" customHeight="1">
      <c r="A47" s="296" t="s">
        <v>23</v>
      </c>
      <c r="B47" s="296"/>
      <c r="C47" s="296"/>
      <c r="D47" s="296"/>
      <c r="E47" s="296"/>
      <c r="F47" s="296"/>
      <c r="G47" s="66">
        <f>G46*0.1</f>
        <v>62340</v>
      </c>
    </row>
    <row r="48" spans="1:8" s="43" customFormat="1" ht="15" customHeight="1">
      <c r="A48" s="296" t="s">
        <v>169</v>
      </c>
      <c r="B48" s="296"/>
      <c r="C48" s="296"/>
      <c r="D48" s="296"/>
      <c r="E48" s="296"/>
      <c r="F48" s="296"/>
      <c r="G48" s="66">
        <f>G47*0.055</f>
        <v>3428.7</v>
      </c>
    </row>
    <row r="49" spans="1:7" s="43" customFormat="1" ht="15" customHeight="1">
      <c r="A49" s="297" t="s">
        <v>170</v>
      </c>
      <c r="B49" s="297"/>
      <c r="C49" s="297"/>
      <c r="D49" s="297"/>
      <c r="E49" s="297"/>
      <c r="F49" s="297"/>
      <c r="G49" s="68">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57"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workbookViewId="0">
      <selection activeCell="E9" sqref="E9"/>
    </sheetView>
  </sheetViews>
  <sheetFormatPr defaultColWidth="7.85546875" defaultRowHeight="11.6"/>
  <cols>
    <col min="1" max="1" width="6.85546875" style="4" customWidth="1"/>
    <col min="2" max="2" width="28.5" style="5" customWidth="1"/>
    <col min="3" max="3" width="42.35546875" style="5" customWidth="1"/>
    <col min="4" max="4" width="31.35546875" style="5" customWidth="1"/>
    <col min="5" max="5" width="12.5" style="6" customWidth="1"/>
    <col min="6" max="6" width="5.5" style="5" customWidth="1"/>
    <col min="7" max="7" width="7" style="7" customWidth="1"/>
    <col min="8" max="8" width="15.85546875" style="8" customWidth="1"/>
    <col min="9" max="9" width="10.85546875" style="5" customWidth="1"/>
    <col min="10" max="16384" width="7.85546875" style="5"/>
  </cols>
  <sheetData>
    <row r="1" spans="1:10" s="1" customFormat="1">
      <c r="A1" s="9" t="s">
        <v>171</v>
      </c>
      <c r="B1" s="10" t="s">
        <v>172</v>
      </c>
      <c r="C1" s="10"/>
      <c r="D1" s="10"/>
      <c r="E1" s="317"/>
      <c r="F1" s="317"/>
      <c r="G1" s="317"/>
      <c r="H1" s="11"/>
    </row>
    <row r="2" spans="1:10" s="1" customFormat="1">
      <c r="A2" s="9" t="s">
        <v>173</v>
      </c>
      <c r="B2" s="10"/>
      <c r="C2" s="12" t="s">
        <v>174</v>
      </c>
      <c r="D2" s="10"/>
      <c r="E2" s="317"/>
      <c r="F2" s="317"/>
      <c r="G2" s="317"/>
      <c r="H2" s="11"/>
    </row>
    <row r="3" spans="1:10" s="1" customFormat="1">
      <c r="A3" s="9" t="s">
        <v>175</v>
      </c>
      <c r="B3" s="10"/>
      <c r="C3" s="10" t="s">
        <v>176</v>
      </c>
      <c r="D3" s="10"/>
      <c r="E3" s="317"/>
      <c r="F3" s="317"/>
      <c r="G3" s="317"/>
      <c r="H3" s="11"/>
    </row>
    <row r="4" spans="1:10" s="1" customFormat="1" ht="14.25" customHeight="1">
      <c r="A4" s="13" t="s">
        <v>177</v>
      </c>
      <c r="B4" s="14" t="s">
        <v>178</v>
      </c>
      <c r="C4" s="10"/>
      <c r="D4" s="10"/>
      <c r="E4" s="10"/>
      <c r="F4" s="10"/>
      <c r="G4" s="10"/>
      <c r="H4" s="15"/>
    </row>
    <row r="5" spans="1:10" s="2" customFormat="1" ht="21" customHeight="1">
      <c r="A5" s="16" t="s">
        <v>179</v>
      </c>
      <c r="B5" s="17" t="s">
        <v>180</v>
      </c>
      <c r="C5" s="17" t="s">
        <v>181</v>
      </c>
      <c r="D5" s="17" t="s">
        <v>182</v>
      </c>
      <c r="E5" s="18" t="s">
        <v>183</v>
      </c>
      <c r="F5" s="318" t="s">
        <v>184</v>
      </c>
      <c r="G5" s="319"/>
      <c r="H5" s="19" t="s">
        <v>185</v>
      </c>
      <c r="I5" s="40"/>
    </row>
    <row r="6" spans="1:10" s="3" customFormat="1" ht="21" customHeight="1">
      <c r="A6" s="20">
        <v>1.1000000000000001</v>
      </c>
      <c r="B6" s="21" t="s">
        <v>186</v>
      </c>
      <c r="C6" s="21"/>
      <c r="D6" s="21"/>
      <c r="E6" s="21"/>
      <c r="F6" s="21"/>
      <c r="G6" s="21"/>
      <c r="H6" s="22"/>
    </row>
    <row r="7" spans="1:10" s="4" customFormat="1" ht="26.25" customHeight="1">
      <c r="A7" s="23">
        <v>1</v>
      </c>
      <c r="B7" s="24" t="s">
        <v>187</v>
      </c>
      <c r="C7" s="25" t="s">
        <v>188</v>
      </c>
      <c r="D7" s="26"/>
      <c r="E7" s="27">
        <v>2580</v>
      </c>
      <c r="F7" s="28">
        <v>26</v>
      </c>
      <c r="G7" s="29" t="s">
        <v>189</v>
      </c>
      <c r="H7" s="30">
        <f t="shared" ref="H7:H12" si="0">E7*F7</f>
        <v>67080</v>
      </c>
    </row>
    <row r="8" spans="1:10" s="4" customFormat="1" ht="26.25" customHeight="1">
      <c r="A8" s="23">
        <v>2</v>
      </c>
      <c r="B8" s="26" t="s">
        <v>187</v>
      </c>
      <c r="C8" s="25" t="s">
        <v>190</v>
      </c>
      <c r="D8" s="26"/>
      <c r="E8" s="27">
        <v>2800</v>
      </c>
      <c r="F8" s="28">
        <v>9</v>
      </c>
      <c r="G8" s="29" t="s">
        <v>189</v>
      </c>
      <c r="H8" s="30">
        <f t="shared" si="0"/>
        <v>25200</v>
      </c>
    </row>
    <row r="9" spans="1:10" s="4" customFormat="1" ht="26.25" customHeight="1">
      <c r="A9" s="23">
        <v>3</v>
      </c>
      <c r="B9" s="24" t="s">
        <v>187</v>
      </c>
      <c r="C9" s="25" t="s">
        <v>191</v>
      </c>
      <c r="D9" s="26"/>
      <c r="E9" s="27">
        <v>3620</v>
      </c>
      <c r="F9" s="28">
        <v>1</v>
      </c>
      <c r="G9" s="29" t="s">
        <v>192</v>
      </c>
      <c r="H9" s="30">
        <f t="shared" si="0"/>
        <v>3620</v>
      </c>
    </row>
    <row r="10" spans="1:10" s="4" customFormat="1" ht="26.25" customHeight="1">
      <c r="A10" s="23">
        <v>4</v>
      </c>
      <c r="B10" s="24" t="s">
        <v>187</v>
      </c>
      <c r="C10" s="25" t="s">
        <v>193</v>
      </c>
      <c r="D10" s="26"/>
      <c r="E10" s="27">
        <v>3200</v>
      </c>
      <c r="F10" s="28">
        <v>1</v>
      </c>
      <c r="G10" s="29" t="s">
        <v>192</v>
      </c>
      <c r="H10" s="30">
        <f t="shared" si="0"/>
        <v>3200</v>
      </c>
    </row>
    <row r="11" spans="1:10" s="4" customFormat="1" ht="26.25" customHeight="1">
      <c r="A11" s="23">
        <v>5</v>
      </c>
      <c r="B11" s="24" t="s">
        <v>194</v>
      </c>
      <c r="C11" s="25" t="s">
        <v>195</v>
      </c>
      <c r="D11" s="26"/>
      <c r="E11" s="27">
        <v>2860</v>
      </c>
      <c r="F11" s="28">
        <v>1</v>
      </c>
      <c r="G11" s="31" t="s">
        <v>196</v>
      </c>
      <c r="H11" s="30">
        <f t="shared" si="0"/>
        <v>2860</v>
      </c>
    </row>
    <row r="12" spans="1:10" s="4" customFormat="1" ht="26.25" customHeight="1">
      <c r="A12" s="23">
        <v>6</v>
      </c>
      <c r="B12" s="26" t="s">
        <v>197</v>
      </c>
      <c r="C12" s="25" t="s">
        <v>198</v>
      </c>
      <c r="D12" s="26"/>
      <c r="E12" s="27">
        <v>2580</v>
      </c>
      <c r="F12" s="28">
        <v>6</v>
      </c>
      <c r="G12" s="29" t="s">
        <v>192</v>
      </c>
      <c r="H12" s="30">
        <f t="shared" si="0"/>
        <v>15480</v>
      </c>
    </row>
    <row r="13" spans="1:10" s="3" customFormat="1">
      <c r="A13" s="32"/>
      <c r="B13" s="320"/>
      <c r="C13" s="320"/>
      <c r="D13" s="320"/>
      <c r="E13" s="320"/>
      <c r="F13" s="320"/>
      <c r="G13" s="320"/>
      <c r="H13" s="33">
        <f>H7+H8+H9+H10+H11+H12</f>
        <v>117440</v>
      </c>
    </row>
    <row r="14" spans="1:10" s="4" customFormat="1" ht="15">
      <c r="A14" s="34"/>
      <c r="B14" s="35"/>
      <c r="C14" s="35"/>
      <c r="D14" s="35"/>
      <c r="E14" s="36"/>
      <c r="F14" s="35"/>
      <c r="G14" s="37"/>
      <c r="H14" s="38"/>
    </row>
    <row r="15" spans="1:10" s="3" customFormat="1" ht="26.25" customHeight="1">
      <c r="A15" s="315" t="s">
        <v>199</v>
      </c>
      <c r="B15" s="316"/>
      <c r="C15" s="316"/>
      <c r="D15" s="316"/>
      <c r="E15" s="316"/>
      <c r="F15" s="316"/>
      <c r="G15" s="316"/>
      <c r="H15" s="39">
        <v>117440</v>
      </c>
      <c r="I15" s="4"/>
      <c r="J15" s="4"/>
    </row>
  </sheetData>
  <mergeCells count="6">
    <mergeCell ref="A15:G15"/>
    <mergeCell ref="E1:G1"/>
    <mergeCell ref="E2:G2"/>
    <mergeCell ref="E3:G3"/>
    <mergeCell ref="F5:G5"/>
    <mergeCell ref="B13:G13"/>
  </mergeCells>
  <phoneticPr fontId="5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8</vt:i4>
      </vt:variant>
      <vt:variant>
        <vt:lpstr>命名范围</vt:lpstr>
      </vt:variant>
      <vt:variant>
        <vt:i4>3</vt:i4>
      </vt:variant>
    </vt:vector>
  </HeadingPairs>
  <TitlesOfParts>
    <vt:vector size="11" baseType="lpstr">
      <vt:lpstr>summary</vt:lpstr>
      <vt:lpstr>总计</vt:lpstr>
      <vt:lpstr>总计 </vt:lpstr>
      <vt:lpstr>旅行社（广州站）</vt:lpstr>
      <vt:lpstr>旅行社（成渝站）</vt:lpstr>
      <vt:lpstr>活动</vt:lpstr>
      <vt:lpstr>希尔顿</vt:lpstr>
      <vt:lpstr>Airfare</vt:lpstr>
      <vt:lpstr>summary!Print_Area</vt:lpstr>
      <vt:lpstr>活动!Print_Area</vt:lpstr>
      <vt:lpstr>'旅行社（广州站）'!Print_Area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2021-05-13T07:39:54Z</cp:lastPrinted>
  <dcterms:created xsi:type="dcterms:W3CDTF">1996-12-17T01:32:00Z</dcterms:created>
  <dcterms:modified xsi:type="dcterms:W3CDTF">2021-08-23T08:18:05Z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