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yangmiaomiao/Desktop/看见音乐 结算/未命名文件夹/调整/终版结算单/"/>
    </mc:Choice>
  </mc:AlternateContent>
  <xr:revisionPtr revIDLastSave="0" documentId="8_{5FEF7FDC-998D-3547-903D-EE6F9FC67573}" xr6:coauthVersionLast="47" xr6:coauthVersionMax="47" xr10:uidLastSave="{00000000-0000-0000-0000-000000000000}"/>
  <bookViews>
    <workbookView xWindow="0" yWindow="500" windowWidth="28800" windowHeight="17500" tabRatio="679" activeTab="1" xr2:uid="{00000000-000D-0000-FFFF-FFFF00000000}"/>
  </bookViews>
  <sheets>
    <sheet name="1.报价汇总" sheetId="15" r:id="rId1"/>
    <sheet name="2.报价结算清单" sheetId="14" r:id="rId2"/>
    <sheet name="3.框架内物料" sheetId="12" r:id="rId3"/>
  </sheets>
  <externalReferences>
    <externalReference r:id="rId4"/>
  </externalReferences>
  <definedNames>
    <definedName name="_xlnm._FilterDatabase" localSheetId="2" hidden="1">'3.框架内物料'!$A$1:$I$749</definedName>
    <definedName name="_xlnm.Print_Area" localSheetId="1">'2.报价结算清单'!$A$1:$V$71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4" l="1"/>
  <c r="K39" i="14"/>
  <c r="M62" i="14"/>
  <c r="M61" i="14"/>
  <c r="M60" i="14"/>
  <c r="M59" i="14"/>
  <c r="M58" i="14"/>
  <c r="Q34" i="14"/>
  <c r="Q36" i="14"/>
  <c r="Q35" i="14"/>
  <c r="Q40" i="14"/>
  <c r="Q39" i="14"/>
  <c r="M57" i="14"/>
  <c r="Q57" i="14"/>
  <c r="Q51" i="14"/>
  <c r="Q52" i="14"/>
  <c r="Q53" i="14"/>
  <c r="Q54" i="14"/>
  <c r="Q50" i="14"/>
  <c r="Q49" i="14"/>
  <c r="Q37" i="14"/>
  <c r="Q38" i="14"/>
  <c r="Q41" i="14"/>
  <c r="Q42" i="14"/>
  <c r="Q43" i="14"/>
  <c r="Q24" i="14"/>
  <c r="Q25" i="14"/>
  <c r="Q26" i="14"/>
  <c r="Q19" i="14"/>
  <c r="Q20" i="14"/>
  <c r="Q21" i="14"/>
  <c r="Q22" i="14"/>
  <c r="Q23" i="14"/>
  <c r="Q17" i="14"/>
  <c r="Q18" i="14"/>
  <c r="Q16" i="14"/>
  <c r="Q3" i="14"/>
  <c r="Q4" i="14"/>
  <c r="Q5" i="14"/>
  <c r="Q6" i="14"/>
  <c r="Q7" i="14"/>
  <c r="Q8" i="14"/>
  <c r="Q9" i="14"/>
  <c r="Q10" i="14"/>
  <c r="Q11" i="14"/>
  <c r="Q12" i="14"/>
  <c r="Q13" i="14"/>
  <c r="Q2" i="14"/>
  <c r="Q15" i="14"/>
  <c r="Q60" i="14"/>
  <c r="Q61" i="14"/>
  <c r="Q58" i="14"/>
  <c r="Q62" i="14"/>
  <c r="Q56" i="14"/>
  <c r="Q59" i="14"/>
  <c r="Q64" i="14"/>
  <c r="R62" i="14"/>
  <c r="J62" i="14"/>
  <c r="I62" i="14"/>
  <c r="H62" i="14"/>
  <c r="G62" i="14"/>
  <c r="K2" i="14"/>
  <c r="K3" i="14"/>
  <c r="K4" i="14"/>
  <c r="K5" i="14"/>
  <c r="K7" i="14"/>
  <c r="K8" i="14"/>
  <c r="K9" i="14"/>
  <c r="K10" i="14"/>
  <c r="K11" i="14"/>
  <c r="K12" i="14"/>
  <c r="K13" i="14"/>
  <c r="K26" i="14"/>
  <c r="K16" i="14"/>
  <c r="K17" i="14"/>
  <c r="K18" i="14"/>
  <c r="K20" i="14"/>
  <c r="K25" i="14"/>
  <c r="M37" i="14"/>
  <c r="K41" i="14"/>
  <c r="K42" i="14"/>
  <c r="K43" i="14"/>
  <c r="K50" i="14"/>
  <c r="K51" i="14"/>
  <c r="K52" i="14"/>
  <c r="K53" i="14"/>
  <c r="K54" i="14"/>
  <c r="J58" i="14"/>
  <c r="P58" i="14"/>
  <c r="R58" i="14"/>
  <c r="I58" i="14"/>
  <c r="H58" i="14"/>
  <c r="G58" i="14"/>
  <c r="R61" i="14"/>
  <c r="J61" i="14"/>
  <c r="I61" i="14"/>
  <c r="H61" i="14"/>
  <c r="G61" i="14"/>
  <c r="J2" i="14"/>
  <c r="P2" i="14"/>
  <c r="J3" i="14"/>
  <c r="P3" i="14"/>
  <c r="J4" i="14"/>
  <c r="P4" i="14"/>
  <c r="J5" i="14"/>
  <c r="P5" i="14"/>
  <c r="J6" i="14"/>
  <c r="P6" i="14"/>
  <c r="J11" i="14"/>
  <c r="P11" i="14"/>
  <c r="J12" i="14"/>
  <c r="P12" i="14"/>
  <c r="P15" i="14"/>
  <c r="J16" i="14"/>
  <c r="P16" i="14"/>
  <c r="J17" i="14"/>
  <c r="P17" i="14"/>
  <c r="J18" i="14"/>
  <c r="P18" i="14"/>
  <c r="P22" i="14"/>
  <c r="P26" i="14"/>
  <c r="L60" i="14"/>
  <c r="J50" i="14"/>
  <c r="P50" i="14"/>
  <c r="L59" i="14"/>
  <c r="J29" i="14"/>
  <c r="P29" i="14"/>
  <c r="J30" i="14"/>
  <c r="P30" i="14"/>
  <c r="J31" i="14"/>
  <c r="P31" i="14"/>
  <c r="J32" i="14"/>
  <c r="P32" i="14"/>
  <c r="J33" i="14"/>
  <c r="P33" i="14"/>
  <c r="J34" i="14"/>
  <c r="P34" i="14"/>
  <c r="J35" i="14"/>
  <c r="P35" i="14"/>
  <c r="J36" i="14"/>
  <c r="P36" i="14"/>
  <c r="J40" i="14"/>
  <c r="P40" i="14"/>
  <c r="J44" i="14"/>
  <c r="P44" i="14"/>
  <c r="P45" i="14"/>
  <c r="P46" i="14"/>
  <c r="J47" i="14"/>
  <c r="P47" i="14"/>
  <c r="P49" i="14"/>
  <c r="Q29" i="14"/>
  <c r="Q30" i="14"/>
  <c r="Q31" i="14"/>
  <c r="Q32" i="14"/>
  <c r="Q33" i="14"/>
  <c r="Q44" i="14"/>
  <c r="Q45" i="14"/>
  <c r="Q46" i="14"/>
  <c r="Q47" i="14"/>
  <c r="R41" i="14"/>
  <c r="R42" i="14"/>
  <c r="J37" i="14"/>
  <c r="J38" i="14"/>
  <c r="I38" i="14"/>
  <c r="H38" i="14"/>
  <c r="G38" i="14"/>
  <c r="I37" i="14"/>
  <c r="H37" i="14"/>
  <c r="G37" i="14"/>
  <c r="R39" i="14"/>
  <c r="R37" i="14"/>
  <c r="R38" i="14"/>
  <c r="R43" i="14"/>
  <c r="I40" i="14"/>
  <c r="R51" i="14"/>
  <c r="R21" i="14"/>
  <c r="R20" i="14"/>
  <c r="K24" i="14"/>
  <c r="K23" i="14"/>
  <c r="R19" i="14"/>
  <c r="J19" i="14"/>
  <c r="I19" i="14"/>
  <c r="H19" i="14"/>
  <c r="G19" i="14"/>
  <c r="H18" i="14"/>
  <c r="I18" i="14"/>
  <c r="P56" i="14"/>
  <c r="R54" i="14"/>
  <c r="R53" i="14"/>
  <c r="R52" i="14"/>
  <c r="R50" i="14"/>
  <c r="G50" i="14"/>
  <c r="R33" i="14"/>
  <c r="R32" i="14"/>
  <c r="R31" i="14"/>
  <c r="R30" i="14"/>
  <c r="R29" i="14"/>
  <c r="Q28" i="14"/>
  <c r="J23" i="14"/>
  <c r="P23" i="14"/>
  <c r="J24" i="14"/>
  <c r="P24" i="14"/>
  <c r="P28" i="14"/>
  <c r="J60" i="14"/>
  <c r="P60" i="14"/>
  <c r="L57" i="14"/>
  <c r="J57" i="14"/>
  <c r="P57" i="14"/>
  <c r="J59" i="14"/>
  <c r="P59" i="14"/>
  <c r="P64" i="14"/>
  <c r="P66" i="14"/>
  <c r="P67" i="14"/>
  <c r="P69" i="14"/>
  <c r="J25" i="14"/>
  <c r="I25" i="14"/>
  <c r="H25" i="14"/>
  <c r="G25" i="14"/>
  <c r="R25" i="14"/>
  <c r="R10" i="14"/>
  <c r="R13" i="14"/>
  <c r="R9" i="14"/>
  <c r="R8" i="14"/>
  <c r="R7" i="14"/>
  <c r="R3" i="14"/>
  <c r="K6" i="14"/>
  <c r="R26" i="14"/>
  <c r="I60" i="14"/>
  <c r="H60" i="14"/>
  <c r="G60" i="14"/>
  <c r="I59" i="14"/>
  <c r="H59" i="14"/>
  <c r="G59" i="14"/>
  <c r="I57" i="14"/>
  <c r="H57" i="14"/>
  <c r="G57" i="14"/>
  <c r="I24" i="14"/>
  <c r="H24" i="14"/>
  <c r="G24" i="14"/>
  <c r="I23" i="14"/>
  <c r="H23" i="14"/>
  <c r="G23" i="14"/>
  <c r="I12" i="14"/>
  <c r="H12" i="14"/>
  <c r="G12" i="14"/>
  <c r="I2" i="14"/>
  <c r="H2" i="14"/>
  <c r="G2" i="14"/>
  <c r="I11" i="14"/>
  <c r="H11" i="14"/>
  <c r="G11" i="14"/>
  <c r="I6" i="14"/>
  <c r="H6" i="14"/>
  <c r="G6" i="14"/>
  <c r="I5" i="14"/>
  <c r="H5" i="14"/>
  <c r="G5" i="14"/>
  <c r="I4" i="14"/>
  <c r="H4" i="14"/>
  <c r="G4" i="14"/>
  <c r="H40" i="14"/>
  <c r="G40" i="14"/>
  <c r="I36" i="14"/>
  <c r="H36" i="14"/>
  <c r="G36" i="14"/>
  <c r="I35" i="14"/>
  <c r="H35" i="14"/>
  <c r="G35" i="14"/>
  <c r="H34" i="14"/>
  <c r="I34" i="14"/>
  <c r="G34" i="14"/>
  <c r="G18" i="14"/>
  <c r="R47" i="14"/>
  <c r="R45" i="14"/>
  <c r="R46" i="14"/>
  <c r="R44" i="14"/>
  <c r="R40" i="14"/>
  <c r="R36" i="14"/>
  <c r="R35" i="14"/>
  <c r="R3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67" i="14"/>
  <c r="I17" i="14"/>
  <c r="H17" i="14"/>
  <c r="G17" i="14"/>
  <c r="I16" i="14"/>
  <c r="H16" i="14"/>
  <c r="G16" i="14"/>
  <c r="E20" i="15"/>
  <c r="G20" i="15" s="1"/>
  <c r="C20" i="15"/>
  <c r="C15" i="15"/>
  <c r="R59" i="14"/>
  <c r="C17" i="15"/>
  <c r="C16" i="15"/>
  <c r="E13" i="15"/>
  <c r="R67" i="14"/>
  <c r="R12" i="14"/>
  <c r="C11" i="15"/>
  <c r="R4" i="14"/>
  <c r="R5" i="14"/>
  <c r="R16" i="14"/>
  <c r="R23" i="14"/>
  <c r="E15" i="15"/>
  <c r="G15" i="15" s="1"/>
  <c r="C13" i="15"/>
  <c r="R11" i="14"/>
  <c r="R22" i="14"/>
  <c r="R18" i="14"/>
  <c r="C14" i="15"/>
  <c r="R6" i="14"/>
  <c r="R2" i="14"/>
  <c r="R17" i="14"/>
  <c r="R24" i="14"/>
  <c r="R49" i="14"/>
  <c r="C12" i="15"/>
  <c r="G12" i="15" s="1"/>
  <c r="R57" i="14"/>
  <c r="C10" i="15"/>
  <c r="C18" i="15"/>
  <c r="R56" i="14"/>
  <c r="R28" i="14"/>
  <c r="E12" i="15"/>
  <c r="E10" i="15"/>
  <c r="G10" i="15" s="1"/>
  <c r="R15" i="14"/>
  <c r="G13" i="15"/>
  <c r="E11" i="15"/>
  <c r="E18" i="15"/>
  <c r="E17" i="15"/>
  <c r="G17" i="15" s="1"/>
  <c r="E16" i="15"/>
  <c r="Q66" i="14"/>
  <c r="E14" i="15"/>
  <c r="G14" i="15" s="1"/>
  <c r="R60" i="14"/>
  <c r="G11" i="15"/>
  <c r="G18" i="15"/>
  <c r="G16" i="15"/>
  <c r="Q69" i="14"/>
  <c r="R64" i="14"/>
  <c r="Q70" i="14"/>
  <c r="Q72" i="14"/>
  <c r="Q71" i="14"/>
  <c r="E22" i="15"/>
  <c r="G22" i="15" s="1"/>
  <c r="E21" i="15"/>
  <c r="F12" i="15" s="1"/>
  <c r="R66" i="14"/>
  <c r="F15" i="15"/>
  <c r="F13" i="15"/>
  <c r="F11" i="15"/>
  <c r="F10" i="15"/>
  <c r="F17" i="15"/>
  <c r="F18" i="15"/>
  <c r="F16" i="15"/>
  <c r="C21" i="15"/>
  <c r="D11" i="15" s="1"/>
  <c r="P71" i="14"/>
  <c r="P72" i="14"/>
  <c r="C22" i="15"/>
  <c r="P70" i="14"/>
  <c r="R69" i="14"/>
  <c r="D20" i="15"/>
  <c r="D12" i="15"/>
  <c r="D21" i="15"/>
  <c r="D10" i="15"/>
  <c r="D13" i="15"/>
  <c r="D14" i="15"/>
  <c r="G21" i="15"/>
  <c r="F14" i="15" l="1"/>
  <c r="D18" i="15"/>
  <c r="D16" i="15"/>
  <c r="F21" i="15"/>
  <c r="D17" i="15"/>
  <c r="F20" i="15"/>
  <c r="D15" i="15"/>
</calcChain>
</file>

<file path=xl/sharedStrings.xml><?xml version="1.0" encoding="utf-8"?>
<sst xmlns="http://schemas.openxmlformats.org/spreadsheetml/2006/main" count="3248" uniqueCount="1863">
  <si>
    <t>M939882570313748482</t>
  </si>
  <si>
    <t>AVL设备类-结构-Windlass 
葫芦-Local Electric Windlass 2 Ton
国产电动葫芦2 吨--</t>
  </si>
  <si>
    <t>台</t>
  </si>
  <si>
    <t>M939882570566639617</t>
  </si>
  <si>
    <t>搭建制作-制作-装饰材料-仿真植物墙-混搭植物</t>
  </si>
  <si>
    <t>平米</t>
  </si>
  <si>
    <t>M939882570587611138</t>
  </si>
  <si>
    <t>AVL设备类-灯光-Fixture 
常规灯具-ETC Source Four Profile spotlight( 26°,19°,50°,36°)
ETC Source Four 造型灯( 26°,19°,50°,36°)--</t>
  </si>
  <si>
    <t>只</t>
  </si>
  <si>
    <t>M939882570587611140</t>
  </si>
  <si>
    <t>服务费税费-项目税费-项目税费-onsite人员服务费-增值税比例</t>
  </si>
  <si>
    <t>项</t>
  </si>
  <si>
    <t>M939882570594766849</t>
  </si>
  <si>
    <t>AVL设备类-结构-Truss Syste
Truss 结构-TRUSS (678 x 1018mm)
灯光吊架(678 x 1018 毫米)--</t>
  </si>
  <si>
    <t>米</t>
  </si>
  <si>
    <t>M939882570796093442</t>
  </si>
  <si>
    <t>AVL设备类-视频-Video Control System 
操作系统--视频处理器-Barco Folsom Encore E2
Barco Folsom Encore 高清视频处理器-品牌：Barco，型号：E2</t>
  </si>
  <si>
    <t>M939882570800287745</t>
  </si>
  <si>
    <t>AVL设备类-结构-Windlass 
葫芦-Local Electric Windlass 1 Ton
国产电动葫芦1 吨--</t>
  </si>
  <si>
    <t>M939882570804482050</t>
  </si>
  <si>
    <t>AVL设备类-签到-短信服务-短信提醒-按每条计算，起订量不低于300条</t>
  </si>
  <si>
    <t>条</t>
  </si>
  <si>
    <t>M939882570839269377</t>
  </si>
  <si>
    <t>搭建制作-制作-地台结构-铁制地台 0.5m--1.5m-国标3*5钢架结构+两层15厘夹板</t>
  </si>
  <si>
    <t>M939882570881212418</t>
  </si>
  <si>
    <t>搭建制作-车辆-车辆物流-货车-市内运输-4.2m 货车，距离30km内</t>
  </si>
  <si>
    <t>车次</t>
  </si>
  <si>
    <t>M939882570888368129</t>
  </si>
  <si>
    <t>AVL设备类-音频-Mixer
调音台-YAMAHA M7CL Digital Mixer (48ch)
YAMAHA M7CL 数字调音台（48 路）-YAMAHA</t>
  </si>
  <si>
    <t>M939882570888368131</t>
  </si>
  <si>
    <t>Onsite 人员-导游-普通英文导游-人员劳务费。不含住宿、交通、补贴等费用，每天不超过8小时</t>
  </si>
  <si>
    <t>人/天</t>
  </si>
  <si>
    <t>M939882570952515585</t>
  </si>
  <si>
    <t>搭建制作-印刷-手提袋-无纺布-350mm*250mm*100mm，含彩色logo印刷</t>
  </si>
  <si>
    <t>个</t>
  </si>
  <si>
    <t>M939882571077238785</t>
  </si>
  <si>
    <t>AVL设备类-直播-视频设备-导播台-切换台（HD）-1ME Panasonic AV-HS410 50I 切换台1个、监视器+线缆 或同级设备</t>
  </si>
  <si>
    <t>台/天</t>
  </si>
  <si>
    <t>M939882571174813698</t>
  </si>
  <si>
    <t>接待用车-车辆-车辆物流-运营车辆-50人座大巴车，超公里收费</t>
  </si>
  <si>
    <t>车/公里</t>
  </si>
  <si>
    <t>M939882571202940930</t>
  </si>
  <si>
    <t>AVL设备类-视频-显示器-42 寸等离子显示器-Panasonic TH-42PWD 42″ Plasma Display
松下42 寸等离子显示器</t>
  </si>
  <si>
    <t>M939882571534290945</t>
  </si>
  <si>
    <t>搭建制作-制作-常规背景结构-木质背板-单面木质背板：木结构, 表面贴画面写真（高度3m以上）</t>
  </si>
  <si>
    <t>M939882571538485250</t>
  </si>
  <si>
    <t>搭建制作-制作-板材-雪佛板20mm-密度板单面裱写真画面</t>
  </si>
  <si>
    <t>M939882571853058049</t>
  </si>
  <si>
    <t>搭建制作-制作-常规背景结构-木质背板-双面木质烤漆背板：木质烤漆，含支撑</t>
  </si>
  <si>
    <t>M939882572285198337</t>
  </si>
  <si>
    <t>AVL设备类-音频-Mixer
调音台-YAMAHA CL5 Digital Mixer (72ch)
YAMAHA CL5 数字调音台（72 路）-YAMAHA</t>
  </si>
  <si>
    <t>M939882572377473026</t>
  </si>
  <si>
    <t>AVL设备类-视频-LED斜角屏-P3 LED Display Indoor Screen
国产 P3 斜角屏-光翔</t>
  </si>
  <si>
    <t>M939882572759154689</t>
  </si>
  <si>
    <t>搭建制作-电器-电器-空调-2匹，租赁价，3天为1展期</t>
  </si>
  <si>
    <t>M939882572792709122</t>
  </si>
  <si>
    <t>搭建制作-电器-电器-空调-5匹，租赁价，3天为1展期</t>
  </si>
  <si>
    <t>M939882572793815041</t>
  </si>
  <si>
    <t>AVL设备类-音频-Loudspeaker
高档音箱-全频音箱-JBL、EAW、Meyersound、D&amp;B</t>
  </si>
  <si>
    <t>M939882572821942274</t>
  </si>
  <si>
    <t>搭建制作-制作-展柜-木制防火板-高度2.4米内，含抽屉、开门</t>
  </si>
  <si>
    <t>延米</t>
  </si>
  <si>
    <t>M939882573115543553</t>
  </si>
  <si>
    <t>搭建制作-展示灯具-射灯-575车展灯-150WLED 聚光</t>
  </si>
  <si>
    <t>M939882573182779393</t>
  </si>
  <si>
    <t>AVL设备类-视频-Video Control System 
操作系统-视频转换器-MAGNIMAGE MIG-590 转换器 --</t>
  </si>
  <si>
    <t>M939882573354618882</t>
  </si>
  <si>
    <t>接待用车-车辆-车辆物流-运营车辆-豪华轿车-奥迪A6，超公里收费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</si>
  <si>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</si>
  <si>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</si>
  <si>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</si>
  <si>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</si>
  <si>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</si>
  <si>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</si>
  <si>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M939882573660930049</t>
  </si>
  <si>
    <t>AVL设备类-灯光-Effect Lights 
效果灯-LED频闪,5头,光束,染色,像素控制以及无极旋转功能于一体-ACME CM560Z</t>
  </si>
  <si>
    <t>M939882573665124354</t>
  </si>
  <si>
    <t>AVL设备类-灯光-Fixture 
常规灯具-Follow Spot (1200w)
追光灯--</t>
  </si>
  <si>
    <t>M939882573765787649</t>
  </si>
  <si>
    <t>AVL设备类-结构-Truss Syste
Truss 结构-TRUSS (520 x 760 mm)
灯光吊架(520 x 760 毫米)--</t>
  </si>
  <si>
    <t>M939882573841158145</t>
  </si>
  <si>
    <t>搭建制作-家具及办公设备-柱头牌-A4柱头牌-说明：铁质喷漆
规格：A4大小</t>
  </si>
  <si>
    <t>M939882573845479426</t>
  </si>
  <si>
    <t>搭建制作-制作-抽奖箱-亚克力材料-50*50*50cm，含画面</t>
  </si>
  <si>
    <t>M939882573849546754</t>
  </si>
  <si>
    <t>搭建制作-制作-地毯-加厚展览地毯-5-7mm</t>
  </si>
  <si>
    <t>M939882573888528385</t>
  </si>
  <si>
    <t>第三方人员类-搭建人员-搭建人员-搭建人工-人员劳务费，每场不超过8小时</t>
  </si>
  <si>
    <t>M939882573925044225</t>
  </si>
  <si>
    <t>搭建制作-印刷-单页-A4彩色双面200克铜板纸-数量(501-5000)</t>
  </si>
  <si>
    <t>张</t>
  </si>
  <si>
    <t>M939882574113787906</t>
  </si>
  <si>
    <t>搭建制作-制作-常规背景结构-木质背板-单面木质烤漆背板：木质烤漆，含支撑</t>
  </si>
  <si>
    <t>M939882574747127809</t>
  </si>
  <si>
    <t>搭建制作-制作-常规背景结构-木质背板-双面木质背板：木结构, 表面刷涂料</t>
  </si>
  <si>
    <t>M939882574831013890</t>
  </si>
  <si>
    <t>搭建制作-制作-灯箱-内嵌灯箱-木结构开凹槽， 藏led550贴片，外表与墙体齐平，深度大于150mm</t>
  </si>
  <si>
    <t>M939882574878384130</t>
  </si>
  <si>
    <t>搭建制作-家具及办公设备-其他-A4彩色激光打印机-租赁价，3天为1展期</t>
  </si>
  <si>
    <t>M939882574969425921</t>
  </si>
  <si>
    <t>搭建制作-印刷-手提袋-纸质印刷-350mm*250mm*100mm（500-5000）</t>
  </si>
  <si>
    <t>M939882575455965186</t>
  </si>
  <si>
    <t>AVL设备类-直播-摄像设备-aja硬盘+录机--</t>
  </si>
  <si>
    <t>M939882578874449921</t>
  </si>
  <si>
    <t>搭建制作-制作-装饰材料-烤漆-三层烤漆,普通品牌</t>
  </si>
  <si>
    <t>M939882578945626113</t>
  </si>
  <si>
    <t>搭建制作-制作-板材-雪佛板10-15mm厚-密度板单面裱写真画面</t>
  </si>
  <si>
    <t>M939882579331502082</t>
  </si>
  <si>
    <t>搭建制作-制作-装饰材料-无限镜-框架结构，最外层玻璃，内侧镜子结构</t>
  </si>
  <si>
    <t>M939882579960647681</t>
  </si>
  <si>
    <t>搭建制作-家具及办公设备-其他-硒鼓--</t>
  </si>
  <si>
    <t>套</t>
  </si>
  <si>
    <t>M939882580049960961</t>
  </si>
  <si>
    <t>搭建制作-制作-板材-KT板-KT板单面裱写真画面</t>
  </si>
  <si>
    <t>M939882580598181889</t>
  </si>
  <si>
    <t>搭建制作-家具及办公设备-桌椅-单人面包凳-租赁价，3天为1展期</t>
  </si>
  <si>
    <t>M939882581059555330</t>
  </si>
  <si>
    <t>搭建制作-制作-布艺-旗帜布-0.6-0.7米宽幅，无味（环保）油墨</t>
  </si>
  <si>
    <t>M939882581512667137</t>
  </si>
  <si>
    <t>AVL设备类-音频-音箱-小音箱-雅马哈（YAMAHA）NX-N500</t>
  </si>
  <si>
    <t>对</t>
  </si>
  <si>
    <t>M939882581652185090</t>
  </si>
  <si>
    <t>服务费税费-项目服务费-项目服务费-制作搭建、AVL设备、第三方人员服务费-服务费比例</t>
  </si>
  <si>
    <t>M939882582330556417</t>
  </si>
  <si>
    <t>搭建制作-印刷-单页-A4彩色单面250克铜板纸-数量(1-500)</t>
  </si>
  <si>
    <t>M939882582363983873</t>
  </si>
  <si>
    <t>搭建制作-制作-地台-舞台结构-钢结构地台支撑 高10cm</t>
  </si>
  <si>
    <t>M939882583207165953</t>
  </si>
  <si>
    <t>AVL设备类-视频-Other Video Auxiliary Equipment 
其它视频辅助设备-Apple iMac
Apple 一体机电脑-近两年款机型（设备租赁）</t>
  </si>
  <si>
    <t>M939882583425269761</t>
  </si>
  <si>
    <t>AVL设备类-视频-显示器-65 寸等离子显示器-Panasonic TH-65PF10CK 65″HDTV Plasma Display
松下65 寸等离子显示器（70“）</t>
  </si>
  <si>
    <t>M939882584503078914</t>
  </si>
  <si>
    <t>搭建制作-制作-桁架-宝丽布+桁架-3.2m宽幅，黑底材质+无味（环保）油墨</t>
  </si>
  <si>
    <t>M939882584591286273</t>
  </si>
  <si>
    <t>搭建制作-家具及办公设备-桌椅-IBM长桌-1200*400，租赁价，3天为1展期</t>
  </si>
  <si>
    <t>M939882585367105538</t>
  </si>
  <si>
    <t>AVL设备类-视频-LED户外屏-P3 LED Display Indoor Screen
国产 P3 户外防水屏-光翔</t>
  </si>
  <si>
    <t>M939882585740398594</t>
  </si>
  <si>
    <t>搭建制作-印刷-喷绘宝丽布-宝丽布-3.2m宽幅，黑底材质+无味（环保）油墨</t>
  </si>
  <si>
    <t>M939882585786535937</t>
  </si>
  <si>
    <t>AVL设备类-音频-Loudspeaker
高档音箱-线阵反送-L-acoustics、D&amp;B、EAW、Meyersound、C-MARK</t>
  </si>
  <si>
    <t>M939882586172411906</t>
  </si>
  <si>
    <t>AVL设备类-音频-Loudspeaker
中档音箱-全频反送-力素(NEXO)、JBL、JVC</t>
  </si>
  <si>
    <t>M939882586844733441</t>
  </si>
  <si>
    <t>搭建制作-制作-布艺-单片铁架綳软膜--</t>
  </si>
  <si>
    <t>M939882587237765121</t>
  </si>
  <si>
    <t>AVL设备类-灯光-Lighting Control System 
灯光控制系统-灯光控台-灯光信号分配器-Lighting DA</t>
  </si>
  <si>
    <t>M939882587279708162</t>
  </si>
  <si>
    <t>搭建制作-家具及办公设备-其他-穿衣镜（大）-含折旧维护费，租赁价，3天为1展期</t>
  </si>
  <si>
    <t>M939882588072558593</t>
  </si>
  <si>
    <t>AVL设备类-音频-Other Audio Auxiliary Equipment 
其它音频辅助设备-5G无线数字内通，LT750 主机-LAON</t>
  </si>
  <si>
    <t>M939882588298924034</t>
  </si>
  <si>
    <t>搭建制作-制作-常规背景结构-木质背板-异形木质背板：木结构, 表面刷涂料</t>
  </si>
  <si>
    <t>M939882589189349378</t>
  </si>
  <si>
    <t>搭建制作-家具及办公设备-其他-安全出口指示灯-含折旧维护费，租赁价，3天为1展期</t>
  </si>
  <si>
    <t>M939882589636907010</t>
  </si>
  <si>
    <t>搭建制作-印刷-椅背贴-不干胶印刷-150mm*100mm</t>
  </si>
  <si>
    <t>M939882589835272194</t>
  </si>
  <si>
    <t>AVL设备类-直播-摄像设备-高清摄像机（天眼）-SONY-2580</t>
  </si>
  <si>
    <t>M939882589917925378</t>
  </si>
  <si>
    <t>搭建制作-制作-布艺-旗帜布-1.1-1.2米宽幅，无味（环保）油墨</t>
  </si>
  <si>
    <t>M939882590615412737</t>
  </si>
  <si>
    <t>AVL设备类-结构-Truss Syste
Truss 结构-TRUSS (600 x 1200mm)
灯光吊架(600 x 1200 毫米)--</t>
  </si>
  <si>
    <t>M939882590997094402</t>
  </si>
  <si>
    <t>搭建制作-制作-装饰材料-油漆-亮面漆</t>
  </si>
  <si>
    <t>M939882591068397569</t>
  </si>
  <si>
    <t>AVL设备类-音频-Mixer
调音台-Digico SD8 Digital Sound Console 数字调音台-Digico</t>
  </si>
  <si>
    <t>M939882591671144450</t>
  </si>
  <si>
    <t>AVL设备类-音频-Loudspeaker
中档音箱-线阵反送-JBL、Hivi、JVC、Peavey Electronics</t>
  </si>
  <si>
    <t>M939882592322494466</t>
  </si>
  <si>
    <t>搭建制作-家具及办公设备-其他-移动白板-移动白板，1200*900mm</t>
  </si>
  <si>
    <t>M939882592371720193</t>
  </si>
  <si>
    <t>AVL设备类-视频-Screen 投影幕-300″Front/Rear Fast-fold Screen
300 寸正/背折叠投影幕--</t>
  </si>
  <si>
    <t>块</t>
  </si>
  <si>
    <t>M939882593421402114</t>
  </si>
  <si>
    <t>搭建制作-制作-指引-易拉宝-铝合金材质，120*200cm，含写真画面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</si>
  <si>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</si>
  <si>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</si>
  <si>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M939882593764102146</t>
  </si>
  <si>
    <t>AVL设备类-灯光-电脑灯-电脑图案灯2000W SPOT-FINEART SPOT 1000E</t>
  </si>
  <si>
    <t>M939882594229669889</t>
  </si>
  <si>
    <t>搭建制作-制作-立体雕刻字-木烤漆字--</t>
  </si>
  <si>
    <t>M939882594456162306</t>
  </si>
  <si>
    <t>搭建制作-制作-装饰材料-钢化玻璃-青玻-厚度8mm</t>
  </si>
  <si>
    <t>M939882595064463361</t>
  </si>
  <si>
    <t>AVL设备类-音频-Mixer
调音台-Digico SD5 Digital Sound Console 数字调音台-Digico</t>
  </si>
  <si>
    <t>M939882595135766530</t>
  </si>
  <si>
    <t>搭建制作-制作-装饰材料-防火板-国产，厚度3mm</t>
  </si>
  <si>
    <t>M939882595458600961</t>
  </si>
  <si>
    <t>接待用车-车辆-车辆物流-运营车辆-中型车-考斯特，超公里收费</t>
  </si>
  <si>
    <t>M939882596175826946</t>
  </si>
  <si>
    <t>搭建制作-制作-灯箱-外挂灯箱-藏led550贴片，外表突出墙体，深度大于150mm</t>
  </si>
  <si>
    <t>M939882596523954178</t>
  </si>
  <si>
    <t>第三方人员类-内容制作-H5-H5前端程序开发-前端页面制作，动效实现</t>
  </si>
  <si>
    <t>页</t>
  </si>
  <si>
    <t>M939882596713930754</t>
  </si>
  <si>
    <t>接待用车-车辆-车辆物流-运营车辆-商务乘用车-GL8，可使用同等类型车辆，1天8小时 or 100km计算，超出公里数及时间另计费</t>
  </si>
  <si>
    <t>M939882597509615618</t>
  </si>
  <si>
    <t>搭建制作-制作-地台-舞台结构-木结构，LED支撑地台 高80cm</t>
  </si>
  <si>
    <t>M939882597903880193</t>
  </si>
  <si>
    <t>搭建制作-制作-立体雕刻字-密度板字--</t>
  </si>
  <si>
    <t>M939882598316154881</t>
  </si>
  <si>
    <t>Onsite 人员-导游-高级英文导游-人员劳务费。不含住宿、交通、补贴等费用，每天不超过8小时</t>
  </si>
  <si>
    <t>M939882599015497730</t>
  </si>
  <si>
    <t>搭建制作-制作-装饰材料-墙纸-国产，单色</t>
  </si>
  <si>
    <t>M939882599195725825</t>
  </si>
  <si>
    <t>搭建制作-制作-布艺-AV架弹力布0.6m*0.6m-內遮光布+弾力布</t>
  </si>
  <si>
    <t>M939882599540891650</t>
  </si>
  <si>
    <t>搭建制作-制作-布艺-遮光布-单层</t>
  </si>
  <si>
    <t>M939882600122667010</t>
  </si>
  <si>
    <t>搭建制作-制作-地台面材-强化复合木地板/多层板--</t>
  </si>
  <si>
    <t>M939882600491765761</t>
  </si>
  <si>
    <t>AVL设备类-音频-Loudspeaker
高档音箱-全频低音音箱-JBL、EAW、Meyersound、D&amp;B</t>
  </si>
  <si>
    <t>M939882600781299714</t>
  </si>
  <si>
    <t>AVL设备类-视频-Other Video Auxiliary Equipment 
其它视频辅助设备-Apple Mac Pro
Apple 台式电脑-近两年款机型</t>
  </si>
  <si>
    <t>M939882601309655041</t>
  </si>
  <si>
    <t>搭建制作-制作-板材-KT板-KT板双面裱写真画面</t>
  </si>
  <si>
    <t>M939882601838264322</t>
  </si>
  <si>
    <t>搭建制作-展示灯具-筒灯-节能灯-15W</t>
  </si>
  <si>
    <t>M939882601926217730</t>
  </si>
  <si>
    <t>AVL设备类-音频-Loudspeaker
中档音箱-线阵音箱-JBL、Hivi、JVC、Peavey Electronics</t>
  </si>
  <si>
    <t>M939882602840702977</t>
  </si>
  <si>
    <t>搭建制作-印刷-单页-A4彩色双面250克铜板纸-数量(501-5000)</t>
  </si>
  <si>
    <t>M939882603244462081</t>
  </si>
  <si>
    <t>搭建制作-制作-地台面材-三聚氰铵地板-15mm</t>
  </si>
  <si>
    <t>M939882603638726657</t>
  </si>
  <si>
    <t>AVL设备类-音频-AMP
功放-数字功放-Nexo、D&amp;B、Crown</t>
  </si>
  <si>
    <t>M939882603784294401</t>
  </si>
  <si>
    <t>搭建制作-制作-立体雕刻字-不锈钢字--</t>
  </si>
  <si>
    <t>M939882604258250753</t>
  </si>
  <si>
    <t>AVL设备类-音频-Other Audio Auxiliary Equipment 
其它音频辅助设备-5G无线数字内通，LT750 子机+耳机-LAON</t>
  </si>
  <si>
    <t>M939882604300193794</t>
  </si>
  <si>
    <t>搭建制作-印刷-写真刀刮布-刀刮布-喷绘UV，3.2m宽幅，刀刮布+无味（环保）油墨</t>
  </si>
  <si>
    <t>M939882604723818498</t>
  </si>
  <si>
    <t>AVL设备类-视频-Video Control System 
操作系统-视频处理器-MAGNIMAGE MIG-V3 2K视频处理器--</t>
  </si>
  <si>
    <t>M939882604976709634</t>
  </si>
  <si>
    <t>AVL设备类-视频-Lens 镜头-进口 变焦中长焦镜头-Barco High Brightness TLD Zoom Len
Barco 变焦中长焦镜头</t>
  </si>
  <si>
    <t>M939882605701091329</t>
  </si>
  <si>
    <t>搭建制作-家具及办公设备-其他-化妆镜-含折旧维护费，租赁价，3天为1展期</t>
  </si>
  <si>
    <t>M939882605761044482</t>
  </si>
  <si>
    <t>接待用车-车辆-车辆物流-运营车辆-接送机-GL8，60公里内，高速费另计</t>
  </si>
  <si>
    <t>辆/趟</t>
  </si>
  <si>
    <t>M939882606024052738</t>
  </si>
  <si>
    <t>AVL设备类-视频-Video Control System 
操作系统-控台-MAGNIMAGE MIG-H1 控制台--</t>
  </si>
  <si>
    <t>M939882606988742658</t>
  </si>
  <si>
    <t>AVL设备类-灯光-Effect Lights 
效果灯-LED集频闪、光束、染色效果于一体的多功能频闪灯-ACME STROBE 5 IP</t>
  </si>
  <si>
    <t>M939882607181680641</t>
  </si>
  <si>
    <t>报批及安保-运营人员-服务人员-手持金属检测器--</t>
  </si>
  <si>
    <t>M939882607920005122</t>
  </si>
  <si>
    <t>搭建制作-印刷-单页-A4彩色双面200克铜板纸-数量(1-500)</t>
  </si>
  <si>
    <t>M939882608205217793</t>
  </si>
  <si>
    <t>搭建制作-车辆-车辆物流-货车-市内运输-12.5m 货车，距离30km内</t>
  </si>
  <si>
    <t>M939882608213606402</t>
  </si>
  <si>
    <t>搭建制作-制作-地毯-圈绒地毯--</t>
  </si>
  <si>
    <t>M939882608804876290</t>
  </si>
  <si>
    <t>AVL设备类-视频-Screen 投影幕-200″Front/Rear Fast-fold Screen
200 寸正/背投影幕--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</si>
  <si>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</si>
  <si>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</si>
  <si>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M939882609882812417</t>
  </si>
  <si>
    <t>AVL设备类-视频-显示器-100寸等离子-小米/夏普100吋等离子电视</t>
  </si>
  <si>
    <t>M939882609983602689</t>
  </si>
  <si>
    <t>搭建制作-制作-地台结构-地台包边-宽度35mm，厚度6mm铝合金</t>
  </si>
  <si>
    <t>M939882610457432066</t>
  </si>
  <si>
    <t>AVL设备类-视频-国产投影-10000流明-SANYO PLC-XF710C LCD Projector
SANYO PLC-XF710C LCD 三洋10000流明投影机</t>
  </si>
  <si>
    <t>M939882610784714754</t>
  </si>
  <si>
    <t>服务费税费-项目服务费-项目服务费-机票、用车、用餐等第三方资源-服务费比例</t>
  </si>
  <si>
    <t>M939882611431743489</t>
  </si>
  <si>
    <t>AVL设备类-灯光-Fixture 
常规灯具-Moving LED Par
摇头LED PAR 灯-ACME CM系列/EK 系列</t>
  </si>
  <si>
    <t>M939882611997974530</t>
  </si>
  <si>
    <t>搭建制作-制作-网格架-铁丝网格架-黑色铁丝网架，喷漆加槽钢固定</t>
  </si>
  <si>
    <t>M939882612567166978</t>
  </si>
  <si>
    <t>搭建制作-印刷-服装-纯棉polo-200g纯棉，丝印单色logo，热转印面积≤20*30cm，50件起订</t>
  </si>
  <si>
    <t>件</t>
  </si>
  <si>
    <t>M939882612760231937</t>
  </si>
  <si>
    <t>搭建制作-家具及办公设备-其他-大型绿植-大型景观绿植（如绿萝、散尾葵等）</t>
  </si>
  <si>
    <t>盆</t>
  </si>
  <si>
    <t>M939882612778115073</t>
  </si>
  <si>
    <t>AVL设备类-视频-Other Video Auxiliary Equipment 
其它视频辅助设备-D′San Cue lights PC-433-mini
D′San PC-433-mini 无线长距离翻页提示器--</t>
  </si>
  <si>
    <t>M939882613515079682</t>
  </si>
  <si>
    <t>搭建制作-家具及办公设备-其他-挂衣龙门架-含折旧维护费，租赁价，3天为1展期</t>
  </si>
  <si>
    <t>M939882613759582209</t>
  </si>
  <si>
    <t>接待用车-车辆-车辆物流-运营车辆-商务乘用车-GL8，超公里收费</t>
  </si>
  <si>
    <t>M939882613775126529</t>
  </si>
  <si>
    <t>搭建制作-印刷-写真-可转移背胶+覆膜-125g</t>
  </si>
  <si>
    <t>M939882614325813250</t>
  </si>
  <si>
    <t>接待用车-车辆-车辆物流-运营车辆-接送机-50座大巴车，60公里内，高速费另计</t>
  </si>
  <si>
    <t>M939882614664445954</t>
  </si>
  <si>
    <t>AVL设备类-灯光-电脑灯-电脑光束灯330W BEAM-JOLLY COUPE X-5 /GTD-330</t>
  </si>
  <si>
    <t>M939882615034650625</t>
  </si>
  <si>
    <t>搭建制作-印刷-热转印布-热转印布-3.2m宽幅，白底材质</t>
  </si>
  <si>
    <t>M939882615319863298</t>
  </si>
  <si>
    <t>搭建制作-制作-布艺-星空幕 （含星空灯）--</t>
  </si>
  <si>
    <t>M939882615687729153</t>
  </si>
  <si>
    <t>第三方人员类-侧拍摄影摄像-云摄影-Ai修图+平台使用-AI修图及平台使用，例如VPHOTO</t>
  </si>
  <si>
    <t>场</t>
  </si>
  <si>
    <t>M939882616262348801</t>
  </si>
  <si>
    <t>搭建制作-制作-立体雕刻字-乳胶漆立体字--</t>
  </si>
  <si>
    <t>M939882616602087426</t>
  </si>
  <si>
    <t>搭建制作-制作-常规背景结构-木质背板-双面木质背板：木结构, 表面喷漆</t>
  </si>
  <si>
    <t>M939882617147346946</t>
  </si>
  <si>
    <t>AVL设备类-结构-Truss Syste
Truss 结构-TRUSS (1000 x 1600mm)
灯光吊架(1000 x 1600 毫米)--</t>
  </si>
  <si>
    <t>M939882617584787457</t>
  </si>
  <si>
    <t>AVL设备类-签到-自助机（身份证功能）-液晶触摸屏，含二维条码读取器及取卡口-17寸以上</t>
  </si>
  <si>
    <t>M939882617660284930</t>
  </si>
  <si>
    <t>AVL设备类-结构-Windlass 
葫芦-Imported CM Brand Electric Windlass 1 Ton
进口CM 电动葫芦1 吨--</t>
  </si>
  <si>
    <t>M939882618267353090</t>
  </si>
  <si>
    <t>接待用车-车辆-车辆物流-运营车辆-中型车-考斯特，超时间收费</t>
  </si>
  <si>
    <t>辆/小时</t>
  </si>
  <si>
    <t>M939882618426609666</t>
  </si>
  <si>
    <t>接待用车-车辆-车辆物流-运营车辆-接送机-奥迪A6，60公里内，高速费另计</t>
  </si>
  <si>
    <t>M939882619102019586</t>
  </si>
  <si>
    <t>搭建制作-车辆-车辆物流-货车-市内运输-6.2m 货车，距离30km内</t>
  </si>
  <si>
    <t>M939882619487768577</t>
  </si>
  <si>
    <t>搭建制作-制作-布艺-旗帜布-0.8-1米宽幅，无味（环保）油墨</t>
  </si>
  <si>
    <t>M939882619895848961</t>
  </si>
  <si>
    <t>搭建制作-制作-机械结构-钢缆升降机-电控钢丝绳升降机，提升速度15m/min 以内</t>
  </si>
  <si>
    <t>M939882620125429762</t>
  </si>
  <si>
    <t>报批及安保-运营人员-服务人员-安检门--</t>
  </si>
  <si>
    <t>M939882620913831937</t>
  </si>
  <si>
    <t>第三方人员类-内容制作-平面制作-PPT美化-根据设计风格排版，调整宽屏进行美化</t>
  </si>
  <si>
    <t>M939882621057671170</t>
  </si>
  <si>
    <t>搭建制作-制作-地台-舞台结构-钢结构地台支撑 高150cm</t>
  </si>
  <si>
    <t>M939882621685583874</t>
  </si>
  <si>
    <t>第三方人员类-内容制作-视频制作-活动内容素材整理，精剪-视频素材整理，精修，2分钟以内，超出2分钟按照2分钟计价</t>
  </si>
  <si>
    <t>M939882622121918465</t>
  </si>
  <si>
    <t>AVL设备类-视频-触控一体机-智能触控一体机-每场为3天，每增加一天按0.5场计费</t>
  </si>
  <si>
    <t>M939882622247620609</t>
  </si>
  <si>
    <t>搭建制作-制作-装饰材料-亚克力-国产 5mm</t>
  </si>
  <si>
    <t>M939882622768947202</t>
  </si>
  <si>
    <t>搭建制作-印刷-软膜-高清UV软膜喷绘-双层模式</t>
  </si>
  <si>
    <t>M939882623245864961</t>
  </si>
  <si>
    <t>AVL设备类-视频-LED地屏-P6 floor LED Screen
国产 P6 地屏-光翔</t>
  </si>
  <si>
    <t>M939882623330983937</t>
  </si>
  <si>
    <t>搭建制作-制作-装饰材料-钢化玻璃-普通清玻璃10mm钢化</t>
  </si>
  <si>
    <t>M939882623602380801</t>
  </si>
  <si>
    <t>搭建制作-制作-板材-密度板10-15mm厚-密度板单面裱写真画面</t>
  </si>
  <si>
    <t>M939882624185389057</t>
  </si>
  <si>
    <t>接待用车-车辆-车辆物流-运营车辆-接送机-考斯特，60公里内，高速费另计</t>
  </si>
  <si>
    <t>M939882624336384001</t>
  </si>
  <si>
    <t>搭建制作-家具及办公设备-柱头牌-A3柱头牌-说明：铁质喷漆
规格：A3大小</t>
  </si>
  <si>
    <t>M939882625422708737</t>
  </si>
  <si>
    <t>搭建制作-展示灯具-射灯-长臂射灯-30W</t>
  </si>
  <si>
    <t>M939882626391592962</t>
  </si>
  <si>
    <t>AVL设备类-灯光-Fixture 
常规灯具-4 Bulb Floodlight
四头灯--</t>
  </si>
  <si>
    <t>M939882627108945921</t>
  </si>
  <si>
    <t>AVL设备类-视频-Other Video Auxiliary Equipment 
其它视频辅助设备-触摸屏-55’</t>
  </si>
  <si>
    <t>M939882627565998081</t>
  </si>
  <si>
    <t>搭建制作-印刷-主持人手卡-彩色单面157克铜板纸-150mm*100mm</t>
  </si>
  <si>
    <t>M939882627884892162</t>
  </si>
  <si>
    <t>搭建制作-制作-背景板基础结构-9厘板龙骨，5厘多层阻燃板封面-厚度100mm以内</t>
  </si>
  <si>
    <t>M939882628062158850</t>
  </si>
  <si>
    <t>搭建制作-制作-板材-密度板20mm厚-密度板单面裱写真画面</t>
  </si>
  <si>
    <t>M939882628409180161</t>
  </si>
  <si>
    <t>搭建制作-制作-过桥板-过桥板-橡胶过桥板，30-40cm宽</t>
  </si>
  <si>
    <t>M939882628472094722</t>
  </si>
  <si>
    <t>搭建制作-制作-立体雕刻字-木结构喷漆字--</t>
  </si>
  <si>
    <t>M939882628870553601</t>
  </si>
  <si>
    <t>搭建制作-制作-装饰材料-防火涂料-中南等国产品牌</t>
  </si>
  <si>
    <t>M939882629038198786</t>
  </si>
  <si>
    <t>接待用车-车辆-车辆物流-运营车辆-中型车-考斯特，可使用同等类型车辆，1天8小时 or 100km计算，超出公里数及时间另计费</t>
  </si>
  <si>
    <t>M939882629491183617</t>
  </si>
  <si>
    <t>搭建制作-印刷-服装-卫衣-400g纯棉，丝印单色logo，热转印面积≤20*30cm，50件起订</t>
  </si>
  <si>
    <t>M939882629671538690</t>
  </si>
  <si>
    <t>搭建制作-制作-布艺-条幅布-1.1-1.2米宽幅，无味（环保）油墨</t>
  </si>
  <si>
    <t>M939882630246285313</t>
  </si>
  <si>
    <t>AVL设备类-灯光-Effect Lights 
效果灯-防水LED全彩频闪条灯-EK COLLIDER-BAR-IP</t>
  </si>
  <si>
    <t>M939882630543953922</t>
  </si>
  <si>
    <t>AVL设备类-音频-Microphone
话筒-SHURE UHF Wireless Lapel Mic WL183
SHURE WL183 无线领夹话筒-SHURE</t>
  </si>
  <si>
    <t>M939882630977200129</t>
  </si>
  <si>
    <t>搭建制作-印刷-麦克风套-雪弗板裱写真-80mm*50mm</t>
  </si>
  <si>
    <t>M939882631781400578</t>
  </si>
  <si>
    <t>搭建制作-制作-指引-油画架-木质，不含画面</t>
  </si>
  <si>
    <t>M939882631915491330</t>
  </si>
  <si>
    <t>搭建制作-制作-地毯-阻燃拉绒地毯--</t>
  </si>
  <si>
    <t>M939882632133595137</t>
  </si>
  <si>
    <t>搭建制作-制作-布艺-AV架弹力布0.4m*0.4m-內遮光布+弾力布</t>
  </si>
  <si>
    <t>M939882632180965378</t>
  </si>
  <si>
    <t>AVL设备类-视频-Video Control System 
操作系统--视频处理器-Barco Folsom Encore HD VP 3ME
Barco Folsom Encore 高清视频处理器-品牌：Barco，型号：VP 3ME</t>
  </si>
  <si>
    <t>M939882632766935041</t>
  </si>
  <si>
    <t>搭建制作-制作-立体雕刻字-喷漆立体字--</t>
  </si>
  <si>
    <t>M939882632889802753</t>
  </si>
  <si>
    <t>AVL设备类-音频-Mixer
调音台-YAMAHA LS9-32 Digital Mixer (32ch)
YAMAHA LS9-32 数字调音台（32 路）-YAMAHA</t>
  </si>
  <si>
    <t>M939882633760985090</t>
  </si>
  <si>
    <t>AVL设备类-音频-Loudspeaker
高档音箱-全频反送-JBL、EAW、Meyersound、D&amp;B</t>
  </si>
  <si>
    <t>M939882634018070530</t>
  </si>
  <si>
    <t>AVL设备类-音频-Loudspeaker
中档音箱-全频低音音箱-力素(NEXO)、JBL、JVC</t>
  </si>
  <si>
    <t>M939882634218291202</t>
  </si>
  <si>
    <t>AVL设备类-结构-Windlass 
葫芦-Imported CM Brand Electric Windlass 2 Ton
进口CM 电动葫芦2 吨--</t>
  </si>
  <si>
    <t>M939882634395557889</t>
  </si>
  <si>
    <t>Onsite 人员-服务人员-地接上会服务人员-人员劳务费。不含住宿、交通、补贴等费用，每天不超过8小时</t>
  </si>
  <si>
    <t>M939882635031859201</t>
  </si>
  <si>
    <t>AVL设备类-音频-Microphone
话筒-SHURE UR4D (Q10A) Receiver
SHURE UR4D (Q10A) 无线话筒接收机（含天线分配器、通州中继、天线分配混合器）-SHURE</t>
  </si>
  <si>
    <t>M939882635052830722</t>
  </si>
  <si>
    <t>搭建制作-制作-指引-金属H架-铁质，A2大小，含画面</t>
  </si>
  <si>
    <t>M939882635637071873</t>
  </si>
  <si>
    <t>搭建制作-制作-抽奖箱-kt板材料-50*50*50cm，含画面</t>
  </si>
  <si>
    <t>M939882635918090242</t>
  </si>
  <si>
    <t>AVL设备类-音频-Other Audio Auxiliary Equipment 
其它音频辅助设备-Walking-Talkie
无线对讲机--</t>
  </si>
  <si>
    <t>M939882636436951041</t>
  </si>
  <si>
    <t>AVL设备类-视频-Screen 投影幕-180″Front/Rear Fast-fold Screen
180 寸正/背折叠投影幕--</t>
  </si>
  <si>
    <t>M939882636806049794</t>
  </si>
  <si>
    <t>AVL设备类-灯光-电脑灯-电脑三合一光束灯-JOLLY COUPE X-3 /ACME 380 /FINEART 470</t>
  </si>
  <si>
    <t>M939882637401767938</t>
  </si>
  <si>
    <t>搭建制作-制作-布艺-黑、白丝绒布--</t>
  </si>
  <si>
    <t>M939882637544247297</t>
  </si>
  <si>
    <t>搭建制作-制作-立体雕刻字-乳胶漆立体字+底座--</t>
  </si>
  <si>
    <t>M939882638034980866</t>
  </si>
  <si>
    <t>搭建制作-制作-常规背景结构-木质背板-单面木质背板：木结构, 表面喷漆</t>
  </si>
  <si>
    <t>M939882638584434690</t>
  </si>
  <si>
    <t>搭建制作-制作-布艺-条幅布-0.8-1米宽幅，无味（环保）油墨</t>
  </si>
  <si>
    <t>M939882639062712322</t>
  </si>
  <si>
    <t>搭建制作-制作-地台面材-pvc地胶-国产</t>
  </si>
  <si>
    <t>M939882639071100929</t>
  </si>
  <si>
    <t>搭建制作-制作-板材-亚克力UV喷绘画面-异型模切</t>
  </si>
  <si>
    <t>M939882640601894914</t>
  </si>
  <si>
    <t>AVL设备类-视频-Lens 镜头-进口 定焦广角镜头-Barco High Brightness TLD Short Focus Len
Barco 定焦广角镜头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</si>
  <si>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</si>
  <si>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</si>
  <si>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M939882641622343681</t>
  </si>
  <si>
    <t>接待用车-车辆-车辆物流-运营车辆-50人座大巴车，1天8小时 or 100km计算，超出公里数及时间另计费</t>
  </si>
  <si>
    <t>M939882641945305089</t>
  </si>
  <si>
    <t>Onsite 人员-服务人员-项目助理-人员劳务费。不含住宿、交通、补贴等费用，每天不超过8小时</t>
  </si>
  <si>
    <t>M939882642036346882</t>
  </si>
  <si>
    <t>搭建制作-展示灯具-射灯-轨道射灯-30W</t>
  </si>
  <si>
    <t>M939882642443194370</t>
  </si>
  <si>
    <t>搭建制作-印刷-单页-A4彩色单面250克铜板纸-数量(501-5000)</t>
  </si>
  <si>
    <t>M939882642889023489</t>
  </si>
  <si>
    <t>AVL设备类-视频-LED-P1.8 LED Display Indoor Screen
国产 P1.8 室内显示屏-光翔、利亚德，每场为5天，每增加1天按0.5场核算</t>
  </si>
  <si>
    <t>M939882643525451777</t>
  </si>
  <si>
    <t>搭建制作-印刷-单页-A4彩色双面250克铜板纸-数量(1-500)</t>
  </si>
  <si>
    <t>M939882644217384961</t>
  </si>
  <si>
    <t>搭建制作-制作-地毯-普通展览地毯-3mm</t>
  </si>
  <si>
    <t>M939882644880084993</t>
  </si>
  <si>
    <t>AVL设备类-音频-Other Audio Auxiliary Equipment 
其它音频辅助设备-处理器-Crossover/Controller PS 15 TD</t>
  </si>
  <si>
    <t>M939882645261893634</t>
  </si>
  <si>
    <t>服务费税费-项目税费-项目税费-制作搭建、AVL设备、第三方人员服务费-增值税比例</t>
  </si>
  <si>
    <t>M939882645661458434</t>
  </si>
  <si>
    <t>搭建制作-制作-灯带-匀光柔性霓虹灯条-柔性、抗碎、防水专业线性霓虹灯光装饰</t>
  </si>
  <si>
    <t>M939882646197223426</t>
  </si>
  <si>
    <t>接待用车-车辆-车辆物流-运营车辆-豪华轿车-奥迪A6，超时间收费</t>
  </si>
  <si>
    <t>M939882646599749633</t>
  </si>
  <si>
    <t>搭建制作-家具及办公设备-桌椅-三人面包凳-租赁价，3天为1展期</t>
  </si>
  <si>
    <t>M939882646901739521</t>
  </si>
  <si>
    <t>搭建制作-制作-地台结构-调节脚地台（腿和面板一整套）-钢管调节地台，配车展舞台面板，奥克坦姆</t>
  </si>
  <si>
    <t>M939882647002402818</t>
  </si>
  <si>
    <t>AVL设备类-音频-Other Audio Auxiliary Equipment 
其它音频辅助设备-EAR MONITOR SENNHEISER IEM300-G2 无线监听系统-SENNHEISER</t>
  </si>
  <si>
    <t>M939882647733444609</t>
  </si>
  <si>
    <t>第三方人员类-运营人员-翻译速记-速记-专业速记证书
人员劳务费。不含住宿、交通、补贴等费用，每场不超过4小时，含个税</t>
  </si>
  <si>
    <t>M939882647736406017</t>
  </si>
  <si>
    <t>AVL设备类-视频-LED柔性屏-P2 LED Display Indoor Screen
国产 P2.6 室内柔性屏-光翔</t>
  </si>
  <si>
    <t>M939882648680251394</t>
  </si>
  <si>
    <t>服务费税费-项目服务费-项目服务费-onsite人员服务费-服务费比例</t>
  </si>
  <si>
    <t>M939882648906616833</t>
  </si>
  <si>
    <t>搭建制作-制作-装饰材料-有色玻璃-5mm有色镜</t>
  </si>
  <si>
    <t>M939882649518985217</t>
  </si>
  <si>
    <t>搭建制作-制作-钢结构-20工字钢--</t>
  </si>
  <si>
    <t>M939882650120003586</t>
  </si>
  <si>
    <t>AVL设备类-视频-Video Control System 
操作系统-控台-淡入淡出切换器-MAGNIMAGA-640淡入淡出切换器</t>
  </si>
  <si>
    <t>M939882650584465409</t>
  </si>
  <si>
    <t>AVL设备类-特效-烟雾、水雾油化物-大功率彩虹机--</t>
  </si>
  <si>
    <t>M939882650827735041</t>
  </si>
  <si>
    <t>AVL设备类-视频-LED-P4 LED Display Outdoor Screen
国产 P4 户外显示屏-光翔</t>
  </si>
  <si>
    <t>M939882651146502146</t>
  </si>
  <si>
    <t>搭建制作-制作-板材-雪佛板5-8mm厚-密度板单面裱写真画面</t>
  </si>
  <si>
    <t>M939882654619385857</t>
  </si>
  <si>
    <t>搭建制作-制作-灯箱字-亚克力吸塑立体字-含led550贴片，含损耗，高度60cm以内</t>
  </si>
  <si>
    <t>M939882654737932290</t>
  </si>
  <si>
    <t>AVL设备类-视频-LED地屏-P4 floor LED Screen
国产 P4 地屏-光翔</t>
  </si>
  <si>
    <t>M939882655530655746</t>
  </si>
  <si>
    <t>搭建制作-制作-桁架-UV宝丽布+桁架-3.2m宽幅，黑底材质+无味（环保）油墨</t>
  </si>
  <si>
    <t>M939882655797985282</t>
  </si>
  <si>
    <t>搭建制作-制作-指引-易拉宝-铝合金材质，80*200cm，含写真画面</t>
  </si>
  <si>
    <t>M939882656036933634</t>
  </si>
  <si>
    <t>AVL设备类-灯光-电脑灯-电脑图案切割灯（SPOT切割系列）-TERBLY GL-6 /GTD-1500 /PR-5000 /FINE 1000E PERF</t>
  </si>
  <si>
    <t>M939882656473141250</t>
  </si>
  <si>
    <t>AVL设备类-灯光-电脑灯-多色LOGO 片-含可做多色LOGO灯片</t>
  </si>
  <si>
    <t>片</t>
  </si>
  <si>
    <t>M939882656934641666</t>
  </si>
  <si>
    <t>搭建制作-家具及办公设备-其他-演讲台花-鲜花</t>
  </si>
  <si>
    <t>M939882656939941889</t>
  </si>
  <si>
    <t>AVL设备类-视频-Other Video Auxiliary Equipment 
其它视频辅助设备-触摸屏-65’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</si>
  <si>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</si>
  <si>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</si>
  <si>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M939882658558943234</t>
  </si>
  <si>
    <t>搭建制作-制作-布艺-单片铁架绷喷绘布-50方管</t>
  </si>
  <si>
    <t>M939882658655412225</t>
  </si>
  <si>
    <t>搭建制作-制作-地面材质-美工地贴-普通地贴</t>
  </si>
  <si>
    <t>M939882659337850882</t>
  </si>
  <si>
    <t>搭建制作-制作-立体雕刻字-雪弗板字-20mm</t>
  </si>
  <si>
    <t>M939882659347472386</t>
  </si>
  <si>
    <t>搭建制作-制作-地台-舞台结构-钢结构地台支撑 高100cm</t>
  </si>
  <si>
    <t>M939882660319444993</t>
  </si>
  <si>
    <t>AVL设备类-视频-进口投影-激光投影机 22000流明-Barco、Panasonic同等级高端激光投影机</t>
  </si>
  <si>
    <t>M939882660642279426</t>
  </si>
  <si>
    <t>搭建制作-制作-地面材质-美工地贴-加厚地贴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</si>
  <si>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</si>
  <si>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</si>
  <si>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M939882661183344641</t>
  </si>
  <si>
    <t>搭建制作-制作-指引-注水道旗-高度3米，加强铝合金旗杆，5级以上抗风性，双面画面旗帜布120cmx380cm（含30升以上升注水量配重支撑）</t>
  </si>
  <si>
    <t>M939882661250453506</t>
  </si>
  <si>
    <t>AVL设备类-视频-LED-P3 LED Display Indoor Screen
国产 P3 室内显示屏-光翔</t>
  </si>
  <si>
    <t>M939882661946707970</t>
  </si>
  <si>
    <t>接待用车-车辆-车辆物流-运营车辆-50人座大巴车，超时间收费</t>
  </si>
  <si>
    <t>M939882661967806465</t>
  </si>
  <si>
    <t>AVL设备类-音频-Loudspeaker
中档音箱-全频音箱-力素(NEXO)、JBL、JVC</t>
  </si>
  <si>
    <t>M939882662508871682</t>
  </si>
  <si>
    <t>搭建制作-印刷-喷绘宝丽布-宝丽布-喷绘UV，5m宽幅，黑底材质+无味（环保）油墨</t>
  </si>
  <si>
    <t>M939882663037353986</t>
  </si>
  <si>
    <t>搭建制作-印刷-喷绘宝丽布-宝丽布-喷绘UV，3.2m宽幅，黑底材质+无味（环保）油墨</t>
  </si>
  <si>
    <t>M939882663381159937</t>
  </si>
  <si>
    <t>搭建制作-家具及办公设备-其他-灭火器-含折旧维护费，租赁价，3天为1展期</t>
  </si>
  <si>
    <t>M939882663721025538</t>
  </si>
  <si>
    <t>AVL设备类-签到-扫码枪-租赁--</t>
  </si>
  <si>
    <t>M939882664308101121</t>
  </si>
  <si>
    <t>搭建制作-车辆-车辆物流-货车-城际运输-4.2m 货车</t>
  </si>
  <si>
    <t>M939882665060114434</t>
  </si>
  <si>
    <t>搭建制作-制作-常规背景结构-木质背板-木制背景版+写真喷绘 （高度3m下）双面</t>
  </si>
  <si>
    <t>M939882665075658754</t>
  </si>
  <si>
    <t>搭建制作-制作-桁架-UV宝丽布+桁架-5m宽幅，黑底材质+无味（环保）油墨</t>
  </si>
  <si>
    <t>M939882666360348674</t>
  </si>
  <si>
    <t>搭建制作-制作-灯箱字-亚克力围边立体字-含led550贴片，含损耗，高度60cm以内,字体高度50CM以内</t>
  </si>
  <si>
    <t>M939882666888830977</t>
  </si>
  <si>
    <t>搭建制作-隔离物-隔离物-一米栏-租赁价，3天为1展期</t>
  </si>
  <si>
    <t>M939882667164549121</t>
  </si>
  <si>
    <t>搭建制作-制作-装饰材料-喷漆-金属漆，三层喷漆</t>
  </si>
  <si>
    <t>M939882670754746370</t>
  </si>
  <si>
    <t>搭建制作-制作-展台-木制防火板-高度1米内，含抽屉、开门</t>
  </si>
  <si>
    <t>M939882671136428033</t>
  </si>
  <si>
    <t>Onsite 人员-导游-高级中文导游-人员劳务费。不含住宿、交通、补贴等费用，每天不超过8小时</t>
  </si>
  <si>
    <t>M939882671175409666</t>
  </si>
  <si>
    <t>AVL设备类-音频-Loudspeaker
中档音箱-线阵超低音音箱-JBL、Hivi、JVC、Peavey Electronics</t>
  </si>
  <si>
    <t>M939882671681814530</t>
  </si>
  <si>
    <t>搭建制作-制作-装饰材料-亚克力镜面板-亚克力镜面板金、银色等</t>
  </si>
  <si>
    <t>M939882672567918594</t>
  </si>
  <si>
    <t>搭建制作-印刷-喷绘宝丽布-宝丽布-5m宽幅，黑底材质+无味（环保）油墨</t>
  </si>
  <si>
    <t>M939882672902356993</t>
  </si>
  <si>
    <t>AVL设备类-音频-Mixer
调音台-YAMAHA 01V96 Digital Mixer (16 ch)
YAMAHA 01V96 数字调音台（16 路）-YAMAHA</t>
  </si>
  <si>
    <t>M939882674068246530</t>
  </si>
  <si>
    <t>AVL设备类-视频-Other Video Auxiliary Equipment 
其它视频辅助设备-千兆交换机-1000baseT Switch &amp; Cat5 Ethernet Cable</t>
  </si>
  <si>
    <t>M939882674073673730</t>
  </si>
  <si>
    <t>搭建制作-家具及办公设备-其他-衣架-含折旧维护费，租赁价，3天为1展期</t>
  </si>
  <si>
    <t>M939882674462511105</t>
  </si>
  <si>
    <t>AVL设备类-视频-显示器-70寸等离子显示器-夏普70液晶电视 70SU665A</t>
  </si>
  <si>
    <t>M939882674798182401</t>
  </si>
  <si>
    <t>搭建制作-制作-地台-舞台结构-木结构，LED支撑地台 高20cm</t>
  </si>
  <si>
    <t>M939882675016159234</t>
  </si>
  <si>
    <t>AVL设备类-结构-Truss Syste
Truss 结构-4m直径圆Truss--</t>
  </si>
  <si>
    <t>M939882676366725122</t>
  </si>
  <si>
    <t>搭建制作-制作-立体雕刻字-亚克力金属拉丝包边(含LED灯珠)--</t>
  </si>
  <si>
    <t>M939882676652064770</t>
  </si>
  <si>
    <t>搭建制作-制作-地面材质-钢化玻璃--</t>
  </si>
  <si>
    <t>M939882676656132097</t>
  </si>
  <si>
    <t>搭建制作-车辆-车辆物流-货车-城际运输-17.5m 货车</t>
  </si>
  <si>
    <t>M939882677496225794</t>
  </si>
  <si>
    <t>搭建制作-制作-钢结构-32U型钢-壁厚10mm</t>
  </si>
  <si>
    <t>M939882678027796482</t>
  </si>
  <si>
    <t>AVL设备类-音频-Loudspeaker
高档音箱-线阵低音音箱-L-acoustics、D&amp;B、EAW、Meyersound、C-MARK</t>
  </si>
  <si>
    <t>M939882678262677505</t>
  </si>
  <si>
    <t>搭建制作-家具及办公设备-其他-穿衣镜（小）-含折旧维护费，租赁价，3天为1展期</t>
  </si>
  <si>
    <t>M939882678409351170</t>
  </si>
  <si>
    <t>AVL设备类-结构-Windlass 
葫芦-Electric Windlass controller
电动葫芦控制器--</t>
  </si>
  <si>
    <t>M939882679076372482</t>
  </si>
  <si>
    <t>AVL设备类-视频-显示器-32″ LCD HDTV
32 寸高清液晶电视--</t>
  </si>
  <si>
    <t>M939882680172191746</t>
  </si>
  <si>
    <t>搭建制作-印刷-手提袋-帆布-350mm*250mm*100mm，含彩色logo印刷</t>
  </si>
  <si>
    <t>M939882680426811394</t>
  </si>
  <si>
    <t>搭建制作-家具及办公设备-其他-小型绿植-小型盆栽（如多肉植物、小绿萝等）</t>
  </si>
  <si>
    <t>M939882680792948737</t>
  </si>
  <si>
    <t>搭建制作-制作-灯箱-超薄灯箱-深度小于150mm</t>
  </si>
  <si>
    <t>M939882681055956993</t>
  </si>
  <si>
    <t>第三方人员类-搭建人员-搭建人员-电工-人员劳务费。不含住宿、交通、补贴等费用，白天8小时/班，夜间4小时/班</t>
  </si>
  <si>
    <t>M939882681283682305</t>
  </si>
  <si>
    <t>搭建制作-制作-板材-密度板5-8mm厚-密度板单面裱写真画面</t>
  </si>
  <si>
    <t>M939882682188419074</t>
  </si>
  <si>
    <t>AVL设备类-灯光-Lighting Control System 
灯光控制系统-灯光控台-数字调光台-GRAND MA Controller
GRAND MA 调光台</t>
  </si>
  <si>
    <t>M939882682809176066</t>
  </si>
  <si>
    <t>搭建制作-制作-立体雕刻字-雪弗板字-10mm</t>
  </si>
  <si>
    <t>M939882683186790401</t>
  </si>
  <si>
    <t>AVL设备类-直播-摄像设备-其他摄像机镜头-4-6倍长焦镜头</t>
  </si>
  <si>
    <t>M939882684654669825</t>
  </si>
  <si>
    <t>搭建制作-印刷-单页-A4彩色单面157克铜板纸-数量(1-500)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</si>
  <si>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</si>
  <si>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</si>
  <si>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M939882685457014785</t>
  </si>
  <si>
    <t>AVL设备类-结构-Truss Syste
Truss 结构-6m直径圆Truss--</t>
  </si>
  <si>
    <t>M939882686077771778</t>
  </si>
  <si>
    <t>AVL设备类-视频-显示器-50 寸等离子显示器-Panasonic TH-50PF12CK 50″HDTV Plasma Display
松下50 寸等离子显示器</t>
  </si>
  <si>
    <t>M939882686554689537</t>
  </si>
  <si>
    <t>AVL设备类-音频-Loudspeaker
高档音箱-线阵超低音音箱-L-acoustics、D&amp;B、EAW、Meyersound、C-MARK</t>
  </si>
  <si>
    <t>M939882686806347778</t>
  </si>
  <si>
    <t>AVL设备类-特效-烟雾、水雾油化物-泡泡机--</t>
  </si>
  <si>
    <t>M939882687167184898</t>
  </si>
  <si>
    <t>搭建制作-制作-指引-金属H架-铁质，A4大小，含画面</t>
  </si>
  <si>
    <t>M939882687612887041</t>
  </si>
  <si>
    <t>搭建制作-制作-灯带-LED单色灯带-品牌greethink，灯带型号5050，灯珠颗数60珠/米</t>
  </si>
  <si>
    <t>M939882688505040898</t>
  </si>
  <si>
    <t>搭建制作-印刷-单页-A4彩色双面157克铜板纸-数量(1-500)</t>
  </si>
  <si>
    <t>M939882689148002306</t>
  </si>
  <si>
    <t>搭建制作-制作-立体雕刻字-喷漆立体字+底座--</t>
  </si>
  <si>
    <t>M939882689926909953</t>
  </si>
  <si>
    <t>搭建制作-制作-斜坡-斜坡-H15cm以内</t>
  </si>
  <si>
    <t>M939882690569871361</t>
  </si>
  <si>
    <t>搭建制作-制作-地台结构-铁制地台 &lt;2.5m-国标3*5钢架结构+国标4*4方管+两层15厘夹板</t>
  </si>
  <si>
    <t>M939882691780792321</t>
  </si>
  <si>
    <t>第三方人员类-技术人员-灯光音视频技术人员-总监-现场总控-普通级别，人员劳务费。不含住宿、交通、补贴等费用，每场不超过8小时</t>
  </si>
  <si>
    <t>M939882692436336641</t>
  </si>
  <si>
    <t>搭建制作-印刷-手提袋-纸质快印-350mm*250mm*100mm（1-500）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</si>
  <si>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</si>
  <si>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</si>
  <si>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M939882695326212097</t>
  </si>
  <si>
    <t>搭建制作-家具及办公设备-其他-冷热饮水机-国产品牌，不含桶水，租赁价，3天为1展期</t>
  </si>
  <si>
    <t>M939882695396282370</t>
  </si>
  <si>
    <t>第三方人员类-搭建人员-搭建人员-美工-人员劳务费。不含住宿、交通、补贴等费用，白天8小时/班，夜间4小时/班</t>
  </si>
  <si>
    <t>M939882695983611905</t>
  </si>
  <si>
    <t>AVL设备类-视频-LED处理器-LED/LEC Processor
国产 LED/LEC 处理器--</t>
  </si>
  <si>
    <t>M939882696402915329</t>
  </si>
  <si>
    <t>AVL设备类-灯光-Fixture 
常规灯具-LED Wallwash -3W*18 1 Meter
LED 洗墙换色灯--</t>
  </si>
  <si>
    <t>M939882696801374209</t>
  </si>
  <si>
    <t>服务费税费-项目税费-项目税费-物资采买、代垫付、其他未罗列项服务费-增值税比例</t>
  </si>
  <si>
    <t>M939882697578553345</t>
  </si>
  <si>
    <t>搭建制作-印刷-写真网格布-网格布-喷绘UV，5m宽幅，白色材质+无味（环保）油墨</t>
  </si>
  <si>
    <t>M939882698005266434</t>
  </si>
  <si>
    <t>搭建制作-家具及办公设备-其他-墨盒-墨盒（黑、黄、红、蓝四色为一套）</t>
  </si>
  <si>
    <t>M939882699209031681</t>
  </si>
  <si>
    <t>搭建制作-制作-背景板基础结构-9厘板龙骨，双面封面。一面5厘多层阻燃板，一面3厘多层阻燃板-厚度100mm以内</t>
  </si>
  <si>
    <t>M939882699594780674</t>
  </si>
  <si>
    <t>搭建制作-制作-指引-金属H架-铁质，A3大小，含画面</t>
  </si>
  <si>
    <t>M939882699754164225</t>
  </si>
  <si>
    <t>服务费税费-项目服务费-项目服务费-场地采买、酒店用房服务费-服务费比例</t>
  </si>
  <si>
    <t>M939882699997433858</t>
  </si>
  <si>
    <t>搭建制作-制作-常规背景结构-木质背板-双面木质背板：木结构, 表面贴画面写真（高度3m以上）</t>
  </si>
  <si>
    <t>M939882700240703489</t>
  </si>
  <si>
    <t>第三方人员类-内容制作-平面制作-PPT设计-需设计icon、图片重新绘制图表等并对其整体风格进行排版美化</t>
  </si>
  <si>
    <t>M939882700895141890</t>
  </si>
  <si>
    <t>AVL设备类-视频-Other Video Auxiliary Equipment 
其它视频辅助设备-苹果工作站-近 Apple Mac Pro专业级台式工作站（设备租赁）</t>
  </si>
  <si>
    <t>M939882701512810497</t>
  </si>
  <si>
    <t>搭建制作-制作-常规背景结构-木质背板-木制背景版+写真喷绘 （高度3m下）单面</t>
  </si>
  <si>
    <t>M939882701953212418</t>
  </si>
  <si>
    <t>搭建制作-制作-地台-舞台结构-钢结构地台支撑 高20cm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</si>
  <si>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</si>
  <si>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</si>
  <si>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M939882703906652162</t>
  </si>
  <si>
    <t>搭建制作-制作-装饰材料-钢化玻璃-普通清玻璃15mm钢化</t>
  </si>
  <si>
    <t>M939882704493854721</t>
  </si>
  <si>
    <t>报批及安保-运营人员-保障组-高级保安-内场安保（对形象有要求）人员劳务费，每场不超过8小时，含个税</t>
  </si>
  <si>
    <t>M939882704800038914</t>
  </si>
  <si>
    <t>Onsite 人员-导游-普通中文导游-人员劳务费。不含住宿、交通、补贴等费用，每天不超过8小时</t>
  </si>
  <si>
    <t>M939882705739436034</t>
  </si>
  <si>
    <t>AVL设备类-视频-Video Control System 
操作系统--视频播放器-hirender - S3--品牌：hirender 媒体播控服务器</t>
  </si>
  <si>
    <t>M939882706067824642</t>
  </si>
  <si>
    <t>AVL设备类-音频-Mixer
调音台-MIDAS M32 （32路数字调音台）-MIDAS</t>
  </si>
  <si>
    <t>M939882707467489281</t>
  </si>
  <si>
    <t>AVL设备类-视频-Lens 镜头-进口 超长焦镜头-Barco High Brightness TLD Long Focus Len
Barco 超长焦镜头</t>
  </si>
  <si>
    <t>M939882708008554497</t>
  </si>
  <si>
    <t>搭建制作-车辆-车辆物流-货车-城际运输-12.5m 货车</t>
  </si>
  <si>
    <t>M939882709393907713</t>
  </si>
  <si>
    <t>AVL设备类-音频-Loudspeaker
中档音箱-线阵低音音箱-JBL、Hivi、JVC、Peavey Electronics</t>
  </si>
  <si>
    <t>M939882709782745090</t>
  </si>
  <si>
    <t>AVL设备类-视频-Screen 投影幕-120″ Front/Rear Fast-fold Screen
120 寸正/背投影幕--</t>
  </si>
  <si>
    <t>M939882711078912001</t>
  </si>
  <si>
    <t>搭建制作-制作-钢结构-25工字钢-二层结构</t>
  </si>
  <si>
    <t>M939882711833759746</t>
  </si>
  <si>
    <t>AVL设备类-灯光-Lighting Control System 
灯光控制系统-灯光控台-数字调光台-GRAND MA II Controller
GRAND MA II 调光台</t>
  </si>
  <si>
    <t>M939882712954871810</t>
  </si>
  <si>
    <t>AVL设备类-灯光-电脑灯-摇头LED染色灯-TERBLY OK190Z- ZOOM MOVING /FINEART 1519</t>
  </si>
  <si>
    <t>M939882717231828994</t>
  </si>
  <si>
    <t>搭建制作-印刷-海报-彩色单面印刷250克-420mm X 570mm，数量(1-500)</t>
  </si>
  <si>
    <t>M939882723582132226</t>
  </si>
  <si>
    <t>服务费税费-项目税费-项目税费-机票、用车、用餐等第三方资源-增值税比例</t>
  </si>
  <si>
    <t>M947580275278528514</t>
  </si>
  <si>
    <t>AVL设备类-灯光-Effect Lights 
效果灯-摇头光束频闪染色灯-EK 短吻鳄</t>
  </si>
  <si>
    <t>M947580275672793089</t>
  </si>
  <si>
    <t>搭建制作-印刷-软膜-高清UV软膜喷绘-单层模式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</si>
  <si>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</si>
  <si>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</si>
  <si>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</si>
  <si>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M947580276067057665</t>
  </si>
  <si>
    <t>AVL设备类-直播-摄像设备-其他摄像机镜头-7倍长焦镜头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</si>
  <si>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</si>
  <si>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</si>
  <si>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M947580276683620353</t>
  </si>
  <si>
    <t>搭建制作-制作-装饰材料-钢化玻璃-普通清玻璃12mm钢化</t>
  </si>
  <si>
    <t>M947580276877713410</t>
  </si>
  <si>
    <t>第三方人员类-运营人员-服务人员-保洁-人员劳务费，每场按4小时计，含个税</t>
  </si>
  <si>
    <t>M947580277602172930</t>
  </si>
  <si>
    <t>AVL设备类-视频-Video Control System 
操作系统--视频播放器-WATCHOUT VP--</t>
  </si>
  <si>
    <t>通道</t>
  </si>
  <si>
    <t>M947580278463160321</t>
  </si>
  <si>
    <t>搭建制作-印刷-写真网格布-网格布-喷绘UV，3.2m宽幅，白色材质+无味（环保）油墨</t>
  </si>
  <si>
    <t>M947580278773538818</t>
  </si>
  <si>
    <t>AVL设备类-音频-Other Audio Auxiliary Equipment 
其它音频辅助设备-TELEX BTR800 Wireless Intercom Master
TELEX BTR800 无线对讲主机-TELEX</t>
  </si>
  <si>
    <t>M947580278828703745</t>
  </si>
  <si>
    <t>搭建制作-制作-装饰材料-钢化玻璃-超白玻璃10mm钢化</t>
  </si>
  <si>
    <t>M947580278904201218</t>
  </si>
  <si>
    <t>搭建制作-制作-地台-舞台结构-木结构，LED支撑地台 高60cm</t>
  </si>
  <si>
    <t>M947580279531552769</t>
  </si>
  <si>
    <t>AVL设备类-直播-视频设备-导播台-切换台（4K）-2ME Panasonic AV-HS6000 60P 切换台1个、监视器+线缆 或同级设备</t>
  </si>
  <si>
    <t>M947580280695169025</t>
  </si>
  <si>
    <t>AVL设备类-结构-Truss Syste
Truss 结构-Layer 
雷亚架--</t>
  </si>
  <si>
    <t>根</t>
  </si>
  <si>
    <t>M947580283802509313</t>
  </si>
  <si>
    <t>搭建制作-制作-地台-舞台结构-钢结构地台支撑 高40cm</t>
  </si>
  <si>
    <t>M947580285052411905</t>
  </si>
  <si>
    <t>搭建制作-制作-发光字-树脂发光字-80mm</t>
  </si>
  <si>
    <t>M947580286074667010</t>
  </si>
  <si>
    <t>搭建制作-制作-变压器-低压变压器-5-24V变压器</t>
  </si>
  <si>
    <t>M947580288083738625</t>
  </si>
  <si>
    <t>第三方人员类-内容制作-H5-H5模块开发-基于功能需求的定制化模块后端程序开发</t>
  </si>
  <si>
    <t>M947580289161674753</t>
  </si>
  <si>
    <t>搭建制作-制作-常规背景结构-木质背板-异形木质背板：木结构, 表面喷漆</t>
  </si>
  <si>
    <t>M947580290148491266</t>
  </si>
  <si>
    <t>搭建制作-印刷-单页-A4彩色单面157克铜板纸-数量(501-5000)</t>
  </si>
  <si>
    <t>M947580290173657089</t>
  </si>
  <si>
    <t>搭建制作-印刷-证件-PVC彩色印刷+挂绳（含挂绳印刷）-125mm X 95mm，挂绳1cm宽，尼龙，含单色logo印刷</t>
  </si>
  <si>
    <t>M947580291629080577</t>
  </si>
  <si>
    <t>AVL设备类-视频-LED柔性屏-P3 LED Display Indoor Screen
国产 P3 柔性屏-光翔</t>
  </si>
  <si>
    <t>M947580291942498306</t>
  </si>
  <si>
    <t>搭建制作-家具及办公设备-桌椅-高档洽谈桌椅-一桌四椅，租赁价，3天为1展期</t>
  </si>
  <si>
    <t>M947580293775409154</t>
  </si>
  <si>
    <t>搭建制作-制作-立体雕刻字-有机玻璃/亚克力-10mm</t>
  </si>
  <si>
    <t>M947580296954691585</t>
  </si>
  <si>
    <t>AVL设备类-视频-国产投影-12000流明-SANYO PLC-XF4600C LCD Projector
SANYO PLC-XF4600C LCD 三洋12000流明投影机</t>
  </si>
  <si>
    <t>M947580298302218241</t>
  </si>
  <si>
    <t>搭建制作-制作-常规背景结构-木质背板-异形木质背板：木结构, 表面贴画面写真</t>
  </si>
  <si>
    <t>M947580299779252225</t>
  </si>
  <si>
    <t>搭建制作-印刷-平板UV-平板UV-门幅2.4X1.2m</t>
  </si>
  <si>
    <t>M947580300223848450</t>
  </si>
  <si>
    <t>搭建制作-制作-地台面材-淋油板-15mm</t>
  </si>
  <si>
    <t>M947580300494684162</t>
  </si>
  <si>
    <t>搭建制作-制作-机械结构-液压升降机-承重2吨以内</t>
  </si>
  <si>
    <t>M947580300788285441</t>
  </si>
  <si>
    <t>搭建制作-家具及办公设备-桌椅-单人沙发-布艺/皮质 简易沙发，租赁价，3天为1展期</t>
  </si>
  <si>
    <t>M947580302033993730</t>
  </si>
  <si>
    <t>搭建制作-印刷-证件-200克铜版彩色打印内页+卡套+挂绳（含挂绳印刷）-125mm X 95mm，挂绳1cm宽，尼龙，含单色logo印刷</t>
  </si>
  <si>
    <t>M947580303348604929</t>
  </si>
  <si>
    <t>搭建制作-制作-立体雕刻字-泡沫字-50mm</t>
  </si>
  <si>
    <t>M947580303833350145</t>
  </si>
  <si>
    <t>搭建制作-制作-地台结构-铝收边条-角铝25*25*1.0</t>
  </si>
  <si>
    <t>M947580304028082178</t>
  </si>
  <si>
    <t>接待用车-车辆-车辆物流-运营车辆-商务乘用车-GL8，超时间收费</t>
  </si>
  <si>
    <t>M947580308564525058</t>
  </si>
  <si>
    <t>搭建制作-制作-变压器-低压变压器-防水</t>
  </si>
  <si>
    <t>M947580308653760513</t>
  </si>
  <si>
    <t>搭建制作-电器-电器-配电箱-配电箱（单相，32 A ）</t>
  </si>
  <si>
    <t>M947580312335204354</t>
  </si>
  <si>
    <t>AVL设备类-视频-Other Video Auxiliary Equipment 
其它视频辅助设备-光纤线-Optical Filber System（100m/条，100米内部不计费
大于100米按每条计费）</t>
  </si>
  <si>
    <t>M947580318711701505</t>
  </si>
  <si>
    <t>AVL设备类-视频-LED透明屏-（500*1000mm）G3.9透明防水LED（黑色）-秀狐/光翔</t>
  </si>
  <si>
    <t>M947580321512341506</t>
  </si>
  <si>
    <t>搭建制作-制作-立体雕刻字-KT板字-3mm</t>
  </si>
  <si>
    <t>M947580324794081282</t>
  </si>
  <si>
    <t>AVL设备类-灯光-Lighting Control System 
灯光控制系统-灯光控台-Isolated DMX512 Splitter
信号放大器--</t>
  </si>
  <si>
    <t>M947580328764293121</t>
  </si>
  <si>
    <t>AVL设备类-灯光-Effect Lights 
效果灯-LED频闪,36头,染色、像素效果、星空背景、月花光束等多效果功能于一体，随机频闪和脉冲-ACME S6</t>
  </si>
  <si>
    <t>M947580329189711873</t>
  </si>
  <si>
    <t>AVL设备类-灯光-Fixture 
常规灯具-LED矩阵灯--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</si>
  <si>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</si>
  <si>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</si>
  <si>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M947580332406104065</t>
  </si>
  <si>
    <t>搭建制作-制作-装饰材料-防水乳胶漆-中南等国产品牌</t>
  </si>
  <si>
    <t>M947580332422881282</t>
  </si>
  <si>
    <t>报批及安保-运营人员-服务人员-安检机--</t>
  </si>
  <si>
    <t>M947580333218643970</t>
  </si>
  <si>
    <t>搭建制作-印刷-证件-250G克铜版纸对裱+覆膜-125mm X 95mm，挂绳1cm宽，尼龙，含单色logo印刷</t>
  </si>
  <si>
    <t>M947580338248769537</t>
  </si>
  <si>
    <t>AVL设备类-特效-烟雾、水雾油化物-Fog Machine
烟机、雾机--</t>
  </si>
  <si>
    <t>M947580339082280961</t>
  </si>
  <si>
    <t>搭建制作-印刷-写真-车贴写真-175g</t>
  </si>
  <si>
    <t>M947580339317161986</t>
  </si>
  <si>
    <t>搭建制作-制作-立体雕刻字-雪弗板字-15mm</t>
  </si>
  <si>
    <t>M947580339708387329</t>
  </si>
  <si>
    <t>第三方人员类-内容制作-平面制作-Keynote美化-根据设计风格排版，调整宽屏进行美化</t>
  </si>
  <si>
    <t>M947580340862459906</t>
  </si>
  <si>
    <t>AVL设备类-灯光-电脑灯-电脑图案灯1200W SPOT-ROBE SPOT 1200 /FINE 2000</t>
  </si>
  <si>
    <t>M947580341072175105</t>
  </si>
  <si>
    <t>AVL设备类-灯光-电脑灯-电脑摇头灯-ACME 560 Z</t>
  </si>
  <si>
    <t>M947580344557002753</t>
  </si>
  <si>
    <t>AVL设备类-结构-Truss Syste
Truss 结构-8m直径圆Truss--</t>
  </si>
  <si>
    <t>M947580344593596417</t>
  </si>
  <si>
    <t>AVL设备类-结构-Truss Syste
Truss 结构-10m直径圆Truss--</t>
  </si>
  <si>
    <t>M947580348309749762</t>
  </si>
  <si>
    <t>AVL设备类-视频-Video Control System 
操作系统--视频处理器-V8服务器-高清视频处理器-MAGNIMAGA V8服务器兼容大中小活动场景</t>
  </si>
  <si>
    <t>M947580356200390658</t>
  </si>
  <si>
    <t>搭建制作-制作-地台-舞台结构-木结构，LED支撑地台 高40cm</t>
  </si>
  <si>
    <t>M947580357614510081</t>
  </si>
  <si>
    <t>搭建制作-家具及办公设备-桌椅-吧椅-租赁价，3天为1展期</t>
  </si>
  <si>
    <t>M947580359806337025</t>
  </si>
  <si>
    <t>搭建制作-家具及办公设备-桌椅-办公椅-租赁价，3天为1展期</t>
  </si>
  <si>
    <t>M947580362457137153</t>
  </si>
  <si>
    <t>搭建制作-制作-布艺-单片铁架结构绷网格布-50方管</t>
  </si>
  <si>
    <t>M947580370436497410</t>
  </si>
  <si>
    <t>AVL设备类-视频-Other Video Auxiliary Equipment 
其它视频辅助设备-Prompter
普通翻页提示器--</t>
  </si>
  <si>
    <t>M947580385039269889</t>
  </si>
  <si>
    <t>搭建制作-制作-灯箱-半嵌灯箱-木结构开凹槽，藏led550贴片，外表突出墙体，深度大于150mm</t>
  </si>
  <si>
    <t>M947580385351442433</t>
  </si>
  <si>
    <t>搭建制作-印刷-写真-照相纸写真+覆膜+背胶-125g</t>
  </si>
  <si>
    <t>M947580387157393410</t>
  </si>
  <si>
    <t>搭建制作-家具及办公设备-桌椅-普通洽谈桌椅-一桌四椅，租赁价，3天为1展期</t>
  </si>
  <si>
    <t>M947580393792782338</t>
  </si>
  <si>
    <t>搭建制作-印刷-软膜-黑底空白软膜-黑底，不透光</t>
  </si>
  <si>
    <t>M947580396285992961</t>
  </si>
  <si>
    <t>AVL设备类-音频-Mixer
调音台-Digico SD11 Digital Sound Console 数字调音台-Digico</t>
  </si>
  <si>
    <t>M947580399276531713</t>
  </si>
  <si>
    <t>搭建制作-制作-地台-舞台结构-木结构，LED支撑地台 高100cm</t>
  </si>
  <si>
    <t>M947580400354467842</t>
  </si>
  <si>
    <t>搭建制作-印刷-单页-A4彩色双面157克铜板纸-数量(501-5000)</t>
  </si>
  <si>
    <t>M947580413751074817</t>
  </si>
  <si>
    <t>AVL设备类-结构-Truss Syste
Truss 结构-TRUSS (400 x 600 mm)
灯光吊架(400 x 600 毫米)--</t>
  </si>
  <si>
    <t>M947580416303611905</t>
  </si>
  <si>
    <t>搭建制作-印刷-写真刀刮布-刀刮布-喷绘UV，5m宽幅，刀刮布+无味（环保）油墨</t>
  </si>
  <si>
    <t>M947580418397724673</t>
  </si>
  <si>
    <t>搭建制作-制作-钢结构-桁架-200mm*200mm桁架</t>
  </si>
  <si>
    <t>M947580418536775682</t>
  </si>
  <si>
    <t>AVL设备类-特效-烟雾、水雾油化物-彩虹机--</t>
  </si>
  <si>
    <t>M947580422737674241</t>
  </si>
  <si>
    <t>AVL设备类-灯光-电脑灯-电脑光束灯230W BEAM-GTD-230 /LEES 230 /MRT -230 /</t>
  </si>
  <si>
    <t>M947580436146864130</t>
  </si>
  <si>
    <t>搭建制作-制作-灯带-RGB 灯带-含电线，变压器</t>
  </si>
  <si>
    <t>M947580436542922753</t>
  </si>
  <si>
    <t>AVL设备类-视频-Video Control System 
操作系统--视频处理器-V6服务器-高清视频处理器-MAGNIMAGA V6服务器</t>
  </si>
  <si>
    <t>M947580438952853505</t>
  </si>
  <si>
    <t>搭建制作-家具及办公设备-桌椅-茶几-简易茶几，租赁价，3天为1展期</t>
  </si>
  <si>
    <t>M947580442884710402</t>
  </si>
  <si>
    <t>AVL设备类-视频-国产投影-6500流明-SANYO PLC-XP1000C LCD Projector
SANYO PLC-XP1000C LCD 三洋6500流明投影机</t>
  </si>
  <si>
    <t>M947580455047553025</t>
  </si>
  <si>
    <t>AVL设备类-灯光-Fixture 
常规灯具-多功能面光灯-ETC EA PAR 700W</t>
  </si>
  <si>
    <t>M947580459706269697</t>
  </si>
  <si>
    <t>搭建制作-家具及办公设备-其他-移动白板-移动白板，1800*900mm</t>
  </si>
  <si>
    <t>M947580461448060929</t>
  </si>
  <si>
    <t>搭建制作-制作-装饰材料-铝塑板-国产，单面板</t>
  </si>
  <si>
    <t>M947580463028158466</t>
  </si>
  <si>
    <t>AVL设备类-视频-显示器-19-22″ LCD Display
19-22 寸液晶显示器--</t>
  </si>
  <si>
    <t>M947580464874807298</t>
  </si>
  <si>
    <t>AVL设备类-灯光-Effect Lights 
效果灯-LED条形灯，小颗粒LED灯珠-ACME STROBE 3 IP</t>
  </si>
  <si>
    <t>M947580465840136193</t>
  </si>
  <si>
    <t>Onsite 人员-服务人员-项目经理-人员劳务费。不含住宿、交通、补贴等费用，每天不超过8小时</t>
  </si>
  <si>
    <t>M947580468711440385</t>
  </si>
  <si>
    <t>搭建制作-制作-指引-注水道旗-高度5米，加强铝合金旗杆，5级以上抗风性，双面画面旗帜布120cmx380cm（含30升以上升注水量配重支撑）</t>
  </si>
  <si>
    <t>M947580471643258882</t>
  </si>
  <si>
    <t>搭建制作-制作-装饰材料-钢化玻璃-超白玻璃15mm钢化</t>
  </si>
  <si>
    <t>M947580473045950466</t>
  </si>
  <si>
    <t>AVL设备类-灯光-Fixture 
常规灯具-8 Bulb Floodlight
八头灯--</t>
  </si>
  <si>
    <t>M947580473531850753</t>
  </si>
  <si>
    <t>AVL设备类-灯光-Effect Lights 
效果灯-LED光束染色频闪多功能条灯-EK 响尾蛇</t>
  </si>
  <si>
    <t>M947580474289864706</t>
  </si>
  <si>
    <t>服务费税费-项目税费-无票垫付费-第三方无票垫付服务费-服务费比例</t>
  </si>
  <si>
    <t>M947580481525039105</t>
  </si>
  <si>
    <t>AVL设备类-直播-摄像设备-其他摄像机镜头-1.2倍广角镜头</t>
  </si>
  <si>
    <t>M947580481583759362</t>
  </si>
  <si>
    <t>搭建制作-制作-装饰材料-不锈钢-304 镜面</t>
  </si>
  <si>
    <t>M947580486454501376</t>
  </si>
  <si>
    <t>搭建制作-制作-地台结构-不锈钢收边条-不锈钢25*25*1.0</t>
  </si>
  <si>
    <t>M947580487912964098</t>
  </si>
  <si>
    <t>搭建制作-制作-钢结构-结构钢板配重-Q215钢板，切割焊接，厚度10mm</t>
  </si>
  <si>
    <t>M947580489109495810</t>
  </si>
  <si>
    <t>搭建制作-制作-台阶-木结构，不含表面包裹材质-常规台阶定制，非异形</t>
  </si>
  <si>
    <t>阶/米</t>
  </si>
  <si>
    <t>M947580492343304194</t>
  </si>
  <si>
    <t>AVL设备类-视频-显示器-60 寸等离子显示器-LG 60LG63CJ-CA 等离子电视</t>
  </si>
  <si>
    <t>M947580494313472001</t>
  </si>
  <si>
    <t>搭建制作-印刷-臂贴-不干胶印刷-80mm圆</t>
  </si>
  <si>
    <t>M947580495728746497</t>
  </si>
  <si>
    <t>AVL设备类-视频-LED地屏-P3 floor LED Screen
国产 P3 地屏-光翔</t>
  </si>
  <si>
    <t>M947580496863608834</t>
  </si>
  <si>
    <t>AVL设备类-视频-Other Video Auxiliary Equipment 
其它视频辅助设备-专业提示翻页器（一托八）-PerfectCue</t>
  </si>
  <si>
    <t>M947580500727717890</t>
  </si>
  <si>
    <t>报批及安保-运营人员-保障组-特级保安-不含住宿、交通、补贴、餐费等费用，艺人随性，负责艺人的安全监控。</t>
  </si>
  <si>
    <t>M947580503217979394</t>
  </si>
  <si>
    <t>搭建制作-制作-地台结构-铁制地台 0.3m--0.5m-国标3*5钢架结构+两层15厘夹板</t>
  </si>
  <si>
    <t>M947580504532590594</t>
  </si>
  <si>
    <t>AVL设备类-视频-显示器-55寸等离子-小米/夏普55吋等离子 电视</t>
  </si>
  <si>
    <t>M947580505881362433</t>
  </si>
  <si>
    <t>搭建制作-展示灯具-射灯-格栅射灯-40W</t>
  </si>
  <si>
    <t>M947580508276310018</t>
  </si>
  <si>
    <t>AVL设备类-音频-Microphone
话筒-SHURE BETA53 Headset Mic
SHURE BETA53 无线头戴话筒-SHURE</t>
  </si>
  <si>
    <t>M947580514330484738</t>
  </si>
  <si>
    <t>第三方人员类-内容制作-H5-H5邀请页面制作-按页面数量计费，有简单交互功能（点击翻页、点击输入信息等），不包含程序</t>
  </si>
  <si>
    <t>M947580518424125441</t>
  </si>
  <si>
    <t>搭建制作-印刷-写真-3M进口地贴-3M进口加厚地贴</t>
  </si>
  <si>
    <t>M947580518715932673</t>
  </si>
  <si>
    <t>搭建制作-隔离物-隔离物-防爆铁马-租赁价，3天为1展期</t>
  </si>
  <si>
    <t>M947580519118585858</t>
  </si>
  <si>
    <t>AVL设备类-视频-Screen 投影幕-250″Front/Rear Fast-fold Screen
250 寸正/背折叠投影幕--</t>
  </si>
  <si>
    <t>M947580521006022658</t>
  </si>
  <si>
    <t>搭建制作-车辆-车辆物流-货车-市内运输-17.5m 货车，距离30km内</t>
  </si>
  <si>
    <t>M947580523184021506</t>
  </si>
  <si>
    <t>AVL设备类-视频-Other Video Auxiliary Equipment 
其它视频辅助设备-光纤传输处理器-Optic fiber cables between all dispaly and playback</t>
  </si>
  <si>
    <t>M947580525059514370</t>
  </si>
  <si>
    <t>AVL设备类-灯光-Fixture 
常规灯具-Follow Spot (4000w)
追光灯-HMI-4000W /XE-4000Z</t>
  </si>
  <si>
    <t>M947580526779179010</t>
  </si>
  <si>
    <t>AVL设备类-灯光-Effect Lights 
效果灯-LED条形灯，光束-ACME TB 1230QW</t>
  </si>
  <si>
    <t>M947580527966167041</t>
  </si>
  <si>
    <t>搭建制作-制作-装饰材料-亚克力-国产 3mm</t>
  </si>
  <si>
    <t>M947580535979687938</t>
  </si>
  <si>
    <t>搭建制作-制作-背景板基础结构-30方管钢结构龙骨，5厘板多层阻燃板封面-厚度50mm以内</t>
  </si>
  <si>
    <t>M947580537498025985</t>
  </si>
  <si>
    <t>AVL设备类-直播-摄像设备-8米摄像摇臂-每场为2天，每增加1天按0.5场计费</t>
  </si>
  <si>
    <t>M947580539139153922</t>
  </si>
  <si>
    <t>AVL设备类-灯光-电脑灯-电脑光束灯1500W BEAM-FINE1500</t>
  </si>
  <si>
    <t>M947580539385462785</t>
  </si>
  <si>
    <t>搭建制作-车辆-车辆物流-货车-市内运输-7.2m 货车，距离30km内</t>
  </si>
  <si>
    <t>M947580542870929410</t>
  </si>
  <si>
    <t>AVL设备类-特效-烟雾、水雾油化物-吹纸机--</t>
  </si>
  <si>
    <t>M947580543391023106</t>
  </si>
  <si>
    <t>Onsite 人员-服务人员-项目总监-人员劳务费。不含住宿、交通、补贴等费用，每天不超过8小时</t>
  </si>
  <si>
    <t>M947580544621748225</t>
  </si>
  <si>
    <t>AVL设备类-结构-Windlass 
葫芦-Manual Windlass
手拉葫芦--</t>
  </si>
  <si>
    <t>M947580549720227842</t>
  </si>
  <si>
    <t>AVL设备类-灯光-电脑灯-单色LOGO 片-单色LOGO灯片</t>
  </si>
  <si>
    <t>M947580553184722945</t>
  </si>
  <si>
    <t>搭建制作-印刷-写真油画布-油画布-1.5m宽幅，油画布+无味（环保）油墨</t>
  </si>
  <si>
    <t>M947580553369272322</t>
  </si>
  <si>
    <t>搭建制作-印刷-桌卡-200克铜版彩色打印三折页-150mm X 210mm</t>
  </si>
  <si>
    <t>M947580555258503169</t>
  </si>
  <si>
    <t>AVL设备类-视频-LED-P2 LED Display Indoor Screen
国产 P2.5 室内显示屏-光翔、利亚德，每场为5天，每增加1天按0.5场核算</t>
  </si>
  <si>
    <t>M947580558196916225</t>
  </si>
  <si>
    <t>搭建制作-制作-指引-立式KT板挂画架-金属H型伸缩立杆，,不含画面</t>
  </si>
  <si>
    <t>M947580559048359937</t>
  </si>
  <si>
    <t>搭建制作-家具及办公设备-桌椅-折叠椅-租赁价，3天为1展期</t>
  </si>
  <si>
    <t>M947580568212914178</t>
  </si>
  <si>
    <t>AVL设备类-视频-Screen 投影幕-150″Front/Rear Fast-fold Screen
150 寸正/背折叠投影幕--</t>
  </si>
  <si>
    <t>M947580569807904769</t>
  </si>
  <si>
    <t>搭建制作-印刷-写真-背胶写真+覆膜+背胶-125g</t>
  </si>
  <si>
    <t>M947580575881895938</t>
  </si>
  <si>
    <t>创意-导演组-演职员组-主持人-五年以上经验，有大型直播晚会/综艺主持经验，形象气质佳（非艺人级、非达人级的主持人）</t>
  </si>
  <si>
    <t>M947580577914339329</t>
  </si>
  <si>
    <t>AVL设备类-灯光-电脑灯-电脑染色灯2000W WASH-FINEART WASH /MAC 2000XB</t>
  </si>
  <si>
    <t>M947580592007200770</t>
  </si>
  <si>
    <t>搭建制作-制作-钢结构-18工字钢--</t>
  </si>
  <si>
    <t>M947580594109702146</t>
  </si>
  <si>
    <t>搭建制作-制作-地毯-草皮地毯-5cm以下</t>
  </si>
  <si>
    <t>M947580608664576001</t>
  </si>
  <si>
    <t>搭建制作-制作-布艺-条幅布-0.6-0.7米宽幅，无味（环保）油墨</t>
  </si>
  <si>
    <t>M947580609312899073</t>
  </si>
  <si>
    <t>搭建制作-制作-异形展台-木制烤漆-高度1米内，含抽屉、开门</t>
  </si>
  <si>
    <t>M947580614614499330</t>
  </si>
  <si>
    <t>AVL设备类-音频-Microphone
话筒-Audio Technica AT859/8615 Lectern Mic
铁三角AT859/8615 有线讲台鹅颈话筒-铁三角</t>
  </si>
  <si>
    <t>M947580619019673601</t>
  </si>
  <si>
    <t>AVL设备类-灯光-Fixture 
常规灯具-Follow Spot (2500w)
追光灯--</t>
  </si>
  <si>
    <t>M947580623726321666</t>
  </si>
  <si>
    <t>AVL设备类-视频-进口投影-激光投影机 12000流明以下-Barco、Panasonic同等级高端激光投影机</t>
  </si>
  <si>
    <t>M947580624070254593</t>
  </si>
  <si>
    <t>搭建制作-车辆-车辆物流-货车-城际运输-9.6m 货车</t>
  </si>
  <si>
    <t>M947580632683560961</t>
  </si>
  <si>
    <t>AVL设备类-灯光-Effect Lights 
效果灯-LED条形灯，大颗粒灯珠-ACME TB 1060</t>
  </si>
  <si>
    <t>M947580633473245185</t>
  </si>
  <si>
    <t>AVL设备类-视频-Other Video Auxiliary Equipment 
其它视频辅助设备-专业提示翻页器（一托四）-PerfectCue</t>
  </si>
  <si>
    <t>M947580635650088962</t>
  </si>
  <si>
    <t>AVL设备类-视频-Video Control System 
操作系统--视频处理器-D12-高清视频处理器-NOVASTAR-D12服务器兼容大中小活动场景</t>
  </si>
  <si>
    <t>M947580638287151105</t>
  </si>
  <si>
    <t>搭建制作-制作-装饰材料-钢化玻璃-超白玻璃12mm钢化</t>
  </si>
  <si>
    <t>M947580638563975169</t>
  </si>
  <si>
    <t>AVL设备类-视频-Video Control System 
操作系统-控台-H6视频控制器-中小型控台-MAGNIMAGA H6 Event Controller 小型视频控制器控台</t>
  </si>
  <si>
    <t>M947580642049441794</t>
  </si>
  <si>
    <t>搭建制作-印刷-单页-A4彩色单面200克铜板纸-数量(501-5000)</t>
  </si>
  <si>
    <t>M947580646101139457</t>
  </si>
  <si>
    <t>搭建制作-车辆-车辆物流-货车-市内运输-9.6m 货车，距离30km内</t>
  </si>
  <si>
    <t>M947580646654787585</t>
  </si>
  <si>
    <t>搭建制作-制作-装饰材料-波音片-国产</t>
  </si>
  <si>
    <t>M947580647113121794</t>
  </si>
  <si>
    <t>AVL设备类-音频-Other Audio Auxiliary Equipment 
其它音频辅助设备-EAR MONITOR SENNHEISER IEM300-G3 无线监听系统-SENNHEISER</t>
  </si>
  <si>
    <t>M947580656381378562</t>
  </si>
  <si>
    <t>搭建制作-印刷-单页-A4彩色单面200克铜板纸-数量(1-500)</t>
  </si>
  <si>
    <t>M947580657069244417</t>
  </si>
  <si>
    <t>搭建制作-印刷-喷绘灯布-灯布-5m宽幅，无味（环保）油墨</t>
  </si>
  <si>
    <t>M947580658914738178</t>
  </si>
  <si>
    <t>AVL设备类-灯光-电脑灯-电脑染色灯1500W WASH-JOLLY COLOR 1500 /TERBLY V2000W-1500</t>
  </si>
  <si>
    <t>M947580661143707650</t>
  </si>
  <si>
    <t>第三方人员类-侧拍摄影摄像-摄像-延时拍摄-人员劳务费及基础拍摄设备。不含住宿、交通、补贴等费用（5年从业经验）</t>
  </si>
  <si>
    <t>M947580661697355777</t>
  </si>
  <si>
    <t>AVL设备类-直播-摄像设备-其他摄像机镜头-0.8倍广角镜头</t>
  </si>
  <si>
    <t>M947580663911948289</t>
  </si>
  <si>
    <t>搭建制作-家具及办公设备-桌椅-双人沙发-布艺/皮质 简易沙发，租赁价，3天为1展期</t>
  </si>
  <si>
    <t>M947580664660934657</t>
  </si>
  <si>
    <t>搭建制作-制作-灯箱字-不锈钢围边灯箱字-含led550贴片，含损耗，高度60cm以内</t>
  </si>
  <si>
    <t>M947580670688149506</t>
  </si>
  <si>
    <t>搭建制作-制作-指引-木质T型-0.8m X 2m，含双面写真、钢板配重</t>
  </si>
  <si>
    <t>M947580677264818177</t>
  </si>
  <si>
    <t>AVL设备类-音频-Other Audio Auxiliary Equipment 
其它音频辅助设备-TELEX TR800 Wireless Intercom Belt Pack C/W Headset
TELEX TR800 无线对讲耳机/腰包-TELEX</t>
  </si>
  <si>
    <t>M947580678778961922</t>
  </si>
  <si>
    <t>搭建制作-制作-装饰材料-PVC镜面板-厚度30毫米</t>
  </si>
  <si>
    <t>M947580682882785281</t>
  </si>
  <si>
    <t>第三方人员类-侧拍摄影摄像-云摄影-现场修图师-人员劳务，不含住宿、交通、补贴等费用，每天不超过8小时</t>
  </si>
  <si>
    <t>M947580688125665282</t>
  </si>
  <si>
    <t>搭建制作-家具及办公设备-桌椅-宴会椅-租赁价，3天为1展期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</si>
  <si>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</si>
  <si>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</si>
  <si>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</si>
  <si>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M947580688981303297</t>
  </si>
  <si>
    <t>AVL设备类-结构-Truss Syste
Truss 结构-12m直径圆Truss--</t>
  </si>
  <si>
    <t>M947580691886161921</t>
  </si>
  <si>
    <t>搭建制作-制作-常规背景结构-木质背板-单面木质背板：木结构, 表面刷涂料</t>
  </si>
  <si>
    <t>M947580693735849985</t>
  </si>
  <si>
    <t>搭建制作-制作-装饰材料-展板-白色PVC展板，3.2mm</t>
  </si>
  <si>
    <t>M947580696835440641</t>
  </si>
  <si>
    <t>搭建制作-制作-地台结构-地台-木质含龙骨，10-30CM</t>
  </si>
  <si>
    <t>M947580700568371202</t>
  </si>
  <si>
    <t>AVL设备类-直播-摄像设备-电动轨道-Ross</t>
  </si>
  <si>
    <t>M947580701853622274</t>
  </si>
  <si>
    <t>AVL设备类-视频-Other Video Auxiliary Equipment 
其它视频辅助设备-触摸屏-42’</t>
  </si>
  <si>
    <t>M947580706001149954</t>
  </si>
  <si>
    <t>AVL设备类-视频-Other Video Auxiliary Equipment 
其它视频辅助设备-专业提示翻页器（一托二）-PerfectCue</t>
  </si>
  <si>
    <t>M947580706943713281</t>
  </si>
  <si>
    <t>搭建制作-制作-展台-木制烤漆-高度1米内，含抽屉、开门</t>
  </si>
  <si>
    <t>M947580709076213761</t>
  </si>
  <si>
    <t>搭建制作-家具及办公设备-其他-插线板-3米，公牛</t>
  </si>
  <si>
    <t>M947580714263928834</t>
  </si>
  <si>
    <t>搭建制作-家具及办公设备-桌椅-IBM长桌-1800*450mm，租赁价，3天为1展期</t>
  </si>
  <si>
    <t>M947580716159754242</t>
  </si>
  <si>
    <t>搭建制作-家具及办公设备-桌椅-吧桌-租赁价，3天为1展期</t>
  </si>
  <si>
    <t>M947580716688236545</t>
  </si>
  <si>
    <t>搭建制作-制作-指引-铝型材指示板-0.8m X 2m，含双面写真、钢板配重</t>
  </si>
  <si>
    <t>M947580722835931137</t>
  </si>
  <si>
    <t>搭建制作-制作-立体雕刻字-泡沫字-100mm</t>
  </si>
  <si>
    <t>M947580724442349570</t>
  </si>
  <si>
    <t>搭建制作-制作-异形展柜-木制烤漆-高度2.4米内，含抽屉、开门</t>
  </si>
  <si>
    <t>M947580727547289602</t>
  </si>
  <si>
    <t>搭建制作-制作-桁架-宝丽布+桁架-5m宽幅，黑底材质+无味（环保）油墨</t>
  </si>
  <si>
    <t>M947580727789404162</t>
  </si>
  <si>
    <t>AVL设备类-音频-Microphone
话筒-SHURE UHF Wireless Tables Mic/SXL14- WH 30 JB)
SHURE SXL14- WH 30 JB 无线鹅颈讲台话筒-SHURE</t>
  </si>
  <si>
    <t>M947580731899822080</t>
  </si>
  <si>
    <t>第三方人员类-内容制作-平面制作-Keynote设计-需设计icon、图片重新绘制图表等并对其整体风格进行排版美化</t>
  </si>
  <si>
    <t>M947580734810669057</t>
  </si>
  <si>
    <t>报批及安保-运营人员-保障组-普通保安-搭建、展区、外场用安保（人员劳务费，每场不超过8小时，含个税）</t>
  </si>
  <si>
    <t>M947580743903920130</t>
  </si>
  <si>
    <t>搭建制作-车辆-车辆物流-货车-市内运输-15m 货车，距离30km内</t>
  </si>
  <si>
    <t>M947580752246390785</t>
  </si>
  <si>
    <t>搭建制作-车辆-车辆物流-货车-市内运输-金杯车运输，距离30km内</t>
  </si>
  <si>
    <t>M947580752751501313</t>
  </si>
  <si>
    <t>AVL设备类-视频-LED-P4 LED Display Indoor Screen
国产 P4 室内显示屏-光翔</t>
  </si>
  <si>
    <t>M947580753244635137</t>
  </si>
  <si>
    <t>搭建制作-制作-地毯-草皮地毯-5cm以上</t>
  </si>
  <si>
    <t>M947580757124366338</t>
  </si>
  <si>
    <t>AVL设备类-灯光-Lighting Control System 
灯光控制系统-灯光控台-MA信号处理器-MA NPU</t>
  </si>
  <si>
    <t>M947580761584066562</t>
  </si>
  <si>
    <t>AVL设备类-视频-Other Video Auxiliary Equipment 
其它视频辅助设备-Apple Notebook
Apple 笔记本电脑-近两年款机型</t>
  </si>
  <si>
    <t>M947580764864012290</t>
  </si>
  <si>
    <t>AVL设备类-直播-摄像设备-15米摄像摇臂-每场为2天，每增加1天按0.5场计费</t>
  </si>
  <si>
    <t>M947580766838374401</t>
  </si>
  <si>
    <t>AVL设备类-音频-Microphone
话筒-SHURE U2 Wireless BETA58A Hand-hold Mic (Q10A)
SHURE U2 BETA58A（Q10A）无线手持话筒-SHURE</t>
  </si>
  <si>
    <t>M947580775809990658</t>
  </si>
  <si>
    <t>搭建制作-制作-钢结构-16U型钢-壁厚8mm</t>
  </si>
  <si>
    <t>M947580775809990660</t>
  </si>
  <si>
    <t>搭建制作-隔离物-隔离物-铁质护栏-租赁价，3天为1展期</t>
  </si>
  <si>
    <t>M947580777174933506</t>
  </si>
  <si>
    <t>搭建制作-制作-装饰材料-KT板-亚展A类板</t>
  </si>
  <si>
    <t>M947580783196160002</t>
  </si>
  <si>
    <t>搭建制作-制作-异形展台-木制防火板-高度1米内，含抽屉、开门</t>
  </si>
  <si>
    <t>M947580789646999553</t>
  </si>
  <si>
    <t>搭建制作-制作-装饰材料-丙烯涂料-国产,一般品牌、无味环保</t>
  </si>
  <si>
    <t>M947580790666215425</t>
  </si>
  <si>
    <t>搭建制作-家具及办公设备-其他-无线路由器-企业级千兆，租赁价</t>
  </si>
  <si>
    <t>M947580791328915458</t>
  </si>
  <si>
    <t>搭建制作-制作-装饰材料-亚克力-国产 10mm</t>
  </si>
  <si>
    <t>M947580811599986690</t>
  </si>
  <si>
    <t>搭建制作-制作-常规背景结构-木质背板-异形木质烤漆背板：木质烤漆，含支撑</t>
  </si>
  <si>
    <t>M947580815181922306</t>
  </si>
  <si>
    <t>搭建制作-制作-钢结构-U型钢-壁厚3mm</t>
  </si>
  <si>
    <t>M947580815488106497</t>
  </si>
  <si>
    <t>AVL设备类-灯光-Effect Lights 
效果灯-LED集频闪、光束、染色效果于一体的多功能频闪灯-ACME BL1000</t>
  </si>
  <si>
    <t>M947580819608707073</t>
  </si>
  <si>
    <t>搭建制作-制作-展柜-木制烤漆-高度2.4米内，含抽屉、开门</t>
  </si>
  <si>
    <t>M947580823931240450</t>
  </si>
  <si>
    <t>AVL设备类-音频-小蜜蜂-SHURE UHF Wireless Lapel Mic WL184
SHURE WL184 无线领夹话筒-SHURE</t>
  </si>
  <si>
    <t>M947580825168560129</t>
  </si>
  <si>
    <t>AVL设备类-直播-摄像设备-其他摄像机镜头-高清广角镜头</t>
  </si>
  <si>
    <t>M947580825487327234</t>
  </si>
  <si>
    <t>搭建制作-制作-异形背景板基础结构-12厘板异形（双面倒角）结构龙骨，5厘多层阻燃板封面-厚度100mm以内</t>
  </si>
  <si>
    <t>M947580825780928513</t>
  </si>
  <si>
    <t>AVL设备类-音频-Other Audio Auxiliary Equipment 
其它音频辅助设备-5G无线数字内通，LT750 5G 信号放大器-LAON</t>
  </si>
  <si>
    <t>M947580830520492034</t>
  </si>
  <si>
    <t>搭建制作-制作-立体雕刻字-10mm亚克力阴刻--</t>
  </si>
  <si>
    <t>M947580830857830401</t>
  </si>
  <si>
    <t>搭建制作-制作-地台-舞台结构-钢结构地台支撑 高80cm</t>
  </si>
  <si>
    <t>M947580838166708225</t>
  </si>
  <si>
    <t>搭建制作-制作-指引-X展架-铝合金材质，60*160cm，含写真画面</t>
  </si>
  <si>
    <t>M947580839959470082</t>
  </si>
  <si>
    <t>搭建制作-家具及办公设备-其他-A4彩色喷墨一体机-租赁价，3天为1展期</t>
  </si>
  <si>
    <t>M947580840100282369</t>
  </si>
  <si>
    <t>AVL设备类-视频-LED透明屏-VTEAM 3.9mm Transparent Panel（500*1000mm）G3.9透明防水LED-威特姆</t>
  </si>
  <si>
    <t>M947580844412026882</t>
  </si>
  <si>
    <t>AVL设备类-结构-Truss Syste
Truss 结构-TRUSS (400 x 400mm)
灯光吊架(400 x 400 毫米)--</t>
  </si>
  <si>
    <t>M947580846966358018</t>
  </si>
  <si>
    <t>搭建制作-制作-地台-舞台结构-钢结构地台支撑 高60cm</t>
  </si>
  <si>
    <t>M947580848712982529</t>
  </si>
  <si>
    <t>搭建制作-车辆-车辆物流-货车-城际运输-6.2m 货车</t>
  </si>
  <si>
    <t>M947580851231965186</t>
  </si>
  <si>
    <t>搭建制作-印刷-服装-棒球帽-优质面涤，丝印单色logo，热转印面积≤20*30cm，50件起订</t>
  </si>
  <si>
    <t>M947580854188949506</t>
  </si>
  <si>
    <t>AVL设备类-灯光-电脑灯-电脑图案灯1500W SPOT-ROBE SPOT 1500 /TERBLY V2500S-1500</t>
  </si>
  <si>
    <t>M947580861117939713</t>
  </si>
  <si>
    <t>搭建制作-制作-刻字-即时贴字-品牌：威诗柏/333 同级或以上</t>
  </si>
  <si>
    <t>M947580862201225218</t>
  </si>
  <si>
    <t>AVL设备类-音频-Loudspeaker
高档音箱-线阵音箱-L-acoustics、D&amp;B、EAW、Meyersound、C-MARK</t>
  </si>
  <si>
    <t>M947580870332825602</t>
  </si>
  <si>
    <t>AVL设备类-直播-摄像设备-其他摄像机镜头-76倍长焦镜头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</si>
  <si>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</si>
  <si>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</si>
  <si>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</si>
  <si>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M947580883196755970</t>
  </si>
  <si>
    <t>AVL设备类-签到-PDA扫描设备-用于门禁等--</t>
  </si>
  <si>
    <t>M947580891799273474</t>
  </si>
  <si>
    <t>服务费税费-项目服务费-项目服务费-物资采买、其他代垫付服务费-服务费比例</t>
  </si>
  <si>
    <t>M947580896954073089</t>
  </si>
  <si>
    <t>AVL设备类-视频-Other Video Auxiliary Equipment 
其它视频辅助设备-视频分配器-EXTRON VGA DA1:4 DISTRIBUTION AMPLIFIER</t>
  </si>
  <si>
    <t>M947580902125649922</t>
  </si>
  <si>
    <t>AVL设备类-视频-Lens 镜头-进口超短焦镜头-Barco TLD+ 0.37 Ultra Short throw lens
Barco TLD+ 0.37 超短焦镜头</t>
  </si>
  <si>
    <t>M947580911562833921</t>
  </si>
  <si>
    <t>搭建制作-制作-指引-X展架-铝合金材质，80*180cm，含写真画面</t>
  </si>
  <si>
    <t>M947580915992018945</t>
  </si>
  <si>
    <t>第三方人员类-技术人员-灯光音视频技术人员-技师-控台人员-人员劳务费。不含住宿、交通、补贴等费用，每场不超过8小时</t>
  </si>
  <si>
    <t>M947580928449101825</t>
  </si>
  <si>
    <t>AVL设备类-签到-刷卡闸机-用于门禁等--</t>
  </si>
  <si>
    <t>M947580929334099970</t>
  </si>
  <si>
    <t>搭建制作-印刷-喷绘灯布-灯布-3.2m宽幅，黑底材质+无味（环保）油墨</t>
  </si>
  <si>
    <t>M947580936909012994</t>
  </si>
  <si>
    <t>搭建制作-制作-钢结构-30*30方钢-壁厚8mm</t>
  </si>
  <si>
    <t>M947580939425595394</t>
  </si>
  <si>
    <t>搭建制作-车辆-车辆物流-货车-城际运输-金杯车运输</t>
  </si>
  <si>
    <t>M947580943850586114</t>
  </si>
  <si>
    <t>搭建制作-制作-异形展柜-木制防火板-高度2.4米内，含抽屉、开门</t>
  </si>
  <si>
    <t>M947580951941398529</t>
  </si>
  <si>
    <t>搭建制作-印刷-服装-纯棉圆领T恤-200g纯棉，丝印单色logo，热转印面积≤20*30cm，50件起订</t>
  </si>
  <si>
    <t>M947580957289136129</t>
  </si>
  <si>
    <t>搭建制作-家具及办公设备-其他-A3彩色激光一体机-租赁价，3天为1展期</t>
  </si>
  <si>
    <t>M947580972988416002</t>
  </si>
  <si>
    <t>搭建制作-制作-装饰材料-乳胶漆-国产,一般品牌、无味环保</t>
  </si>
  <si>
    <t>M940961339188486145</t>
  </si>
  <si>
    <t>服务费税费-项目税费-项目税费-场地采买、酒店用房服务费-增值税比例</t>
  </si>
  <si>
    <t>具体内容</t>
  </si>
  <si>
    <t>索引基础价格
「Ratecard序号」</t>
  </si>
  <si>
    <t>差异金额</t>
  </si>
  <si>
    <t>备注（如尺寸、型号）或其他说明</t>
  </si>
  <si>
    <t>结案报告第几页</t>
  </si>
  <si>
    <t>搭建制作类</t>
  </si>
  <si>
    <t>框架内</t>
  </si>
  <si>
    <t>框架外</t>
  </si>
  <si>
    <t>搭建制作类单项合计</t>
  </si>
  <si>
    <t>AVL 设备类</t>
  </si>
  <si>
    <t>据实结算</t>
  </si>
  <si>
    <t>第三方人员类</t>
  </si>
  <si>
    <t>第三方人员单项合计</t>
  </si>
  <si>
    <t>创意团队类</t>
  </si>
  <si>
    <t>差旅接待类</t>
  </si>
  <si>
    <t>差旅接待单项合计</t>
  </si>
  <si>
    <t>物料采买小计</t>
  </si>
  <si>
    <t>报批及安保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</si>
  <si>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</si>
  <si>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</si>
  <si>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</si>
  <si>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</si>
  <si>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</si>
  <si>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</si>
  <si>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</si>
  <si>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</si>
  <si>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</si>
  <si>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</si>
  <si>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</si>
  <si>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</si>
  <si>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</si>
  <si>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</si>
  <si>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</si>
  <si>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</si>
  <si>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</si>
  <si>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</si>
  <si>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</si>
  <si>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</si>
  <si>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</si>
  <si>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</si>
  <si>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</si>
  <si>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</si>
  <si>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</si>
  <si>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</si>
  <si>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</si>
  <si>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</si>
  <si>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</si>
  <si>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</si>
  <si>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</si>
  <si>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</si>
  <si>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</si>
  <si>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</si>
  <si>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</si>
  <si>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</si>
  <si>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</si>
  <si>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</si>
  <si>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</si>
  <si>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</si>
  <si>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</si>
  <si>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</si>
  <si>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</si>
  <si>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</si>
  <si>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</si>
  <si>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</si>
  <si>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</si>
  <si>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</si>
  <si>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</si>
  <si>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</si>
  <si>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</si>
  <si>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</si>
  <si>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</si>
  <si>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</si>
  <si>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</si>
  <si>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</si>
  <si>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</si>
  <si>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</si>
  <si>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</si>
  <si>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</si>
  <si>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</si>
  <si>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</si>
  <si>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</si>
  <si>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</si>
  <si>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</si>
  <si>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</si>
  <si>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</si>
  <si>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</si>
  <si>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</si>
  <si>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</si>
  <si>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</si>
  <si>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</si>
  <si>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</si>
  <si>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</si>
  <si>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</si>
  <si>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</si>
  <si>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</si>
  <si>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</si>
  <si>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</si>
  <si>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</si>
  <si>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</si>
  <si>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</si>
  <si>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</si>
  <si>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</si>
  <si>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</si>
  <si>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</si>
  <si>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</si>
  <si>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</si>
  <si>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</si>
  <si>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</si>
  <si>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</si>
  <si>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</si>
  <si>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</si>
  <si>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</si>
  <si>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</si>
  <si>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</si>
  <si>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</si>
  <si>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</si>
  <si>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</si>
  <si>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</si>
  <si>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</si>
  <si>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</si>
  <si>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</si>
  <si>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</si>
  <si>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</si>
  <si>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</si>
  <si>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</si>
  <si>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</si>
  <si>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</si>
  <si>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</si>
  <si>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</si>
  <si>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</si>
  <si>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</si>
  <si>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</si>
  <si>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</si>
  <si>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</si>
  <si>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</si>
  <si>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</si>
  <si>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</si>
  <si>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</si>
  <si>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</si>
  <si>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</si>
  <si>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</si>
  <si>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</si>
  <si>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</si>
  <si>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</si>
  <si>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</si>
  <si>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</si>
  <si>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</si>
  <si>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</si>
  <si>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</si>
  <si>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</si>
  <si>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</si>
  <si>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</si>
  <si>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</si>
  <si>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</si>
  <si>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</si>
  <si>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</si>
  <si>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</si>
  <si>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</si>
  <si>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</si>
  <si>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</si>
  <si>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</si>
  <si>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</si>
  <si>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</si>
  <si>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</si>
  <si>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</si>
  <si>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</si>
  <si>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</si>
  <si>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</si>
  <si>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</si>
  <si>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</si>
  <si>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</si>
  <si>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</si>
  <si>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</si>
  <si>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</si>
  <si>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</si>
  <si>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</si>
  <si>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</si>
  <si>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</si>
  <si>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</si>
  <si>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</si>
  <si>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</si>
  <si>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</si>
  <si>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</si>
  <si>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</si>
  <si>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</si>
  <si>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</si>
  <si>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</si>
  <si>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</si>
  <si>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</si>
  <si>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</si>
  <si>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</si>
  <si>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</si>
  <si>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</si>
  <si>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</si>
  <si>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</si>
  <si>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</si>
  <si>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</si>
  <si>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</si>
  <si>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</si>
  <si>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</si>
  <si>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</si>
  <si>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</si>
  <si>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</si>
  <si>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</si>
  <si>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</si>
  <si>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</si>
  <si>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</si>
  <si>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</si>
  <si>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</si>
  <si>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</si>
  <si>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</si>
  <si>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</si>
  <si>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</si>
  <si>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</si>
  <si>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</si>
  <si>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</si>
  <si>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</si>
  <si>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</si>
  <si>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</si>
  <si>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</si>
  <si>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</si>
  <si>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</si>
  <si>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</si>
  <si>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</si>
  <si>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</si>
  <si>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</si>
  <si>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</si>
  <si>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</si>
  <si>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</si>
  <si>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</si>
  <si>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</si>
  <si>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</si>
  <si>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</si>
  <si>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</si>
  <si>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</si>
  <si>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</si>
  <si>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</si>
  <si>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</si>
  <si>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</si>
  <si>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</si>
  <si>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</si>
  <si>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</si>
  <si>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</si>
  <si>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</si>
  <si>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</si>
  <si>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</si>
  <si>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</si>
  <si>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</si>
  <si>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</si>
  <si>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</si>
  <si>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</si>
  <si>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</si>
  <si>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</si>
  <si>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</si>
  <si>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</si>
  <si>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</si>
  <si>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</si>
  <si>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</si>
  <si>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</si>
  <si>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</si>
  <si>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</si>
  <si>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</si>
  <si>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</si>
  <si>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</si>
  <si>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</si>
  <si>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</si>
  <si>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</si>
  <si>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</si>
  <si>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</si>
  <si>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</si>
  <si>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</si>
  <si>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</si>
  <si>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</si>
  <si>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</si>
  <si>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</si>
  <si>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</si>
  <si>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</si>
  <si>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</si>
  <si>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</si>
  <si>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</si>
  <si>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</si>
  <si>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</si>
  <si>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</si>
  <si>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</si>
  <si>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</si>
  <si>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</si>
  <si>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</si>
  <si>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</si>
  <si>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</si>
  <si>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</si>
  <si>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</si>
  <si>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</si>
  <si>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</si>
  <si>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</si>
  <si>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</si>
  <si>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</si>
  <si>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</si>
  <si>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</si>
  <si>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</si>
  <si>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</si>
  <si>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</si>
  <si>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</si>
  <si>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</si>
  <si>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</si>
  <si>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</si>
  <si>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</si>
  <si>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</si>
  <si>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</si>
  <si>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</si>
  <si>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</si>
  <si>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</si>
  <si>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</si>
  <si>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</si>
  <si>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</si>
  <si>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</si>
  <si>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</si>
  <si>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</si>
  <si>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</si>
  <si>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</si>
  <si>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</si>
  <si>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</si>
  <si>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</si>
  <si>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</si>
  <si>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</si>
  <si>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</si>
  <si>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</si>
  <si>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</si>
  <si>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</si>
  <si>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</si>
  <si>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</si>
  <si>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</si>
  <si>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</si>
  <si>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</si>
  <si>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</si>
  <si>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</si>
  <si>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</si>
  <si>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</si>
  <si>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</si>
  <si>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</si>
  <si>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</si>
  <si>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</si>
  <si>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</si>
  <si>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</si>
  <si>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</si>
  <si>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</si>
  <si>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</si>
  <si>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</si>
  <si>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</si>
  <si>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</si>
  <si>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</si>
  <si>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</si>
  <si>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</si>
  <si>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</si>
  <si>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</si>
  <si>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</si>
  <si>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</si>
  <si>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</si>
  <si>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</si>
  <si>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</si>
  <si>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</si>
  <si>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</si>
  <si>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</si>
  <si>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</si>
  <si>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</si>
  <si>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</si>
  <si>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</si>
  <si>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</si>
  <si>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</si>
  <si>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</si>
  <si>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</si>
  <si>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</si>
  <si>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</si>
  <si>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</si>
  <si>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</si>
  <si>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</si>
  <si>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</si>
  <si>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</si>
  <si>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</si>
  <si>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</si>
  <si>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</si>
  <si>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</si>
  <si>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</si>
  <si>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</si>
  <si>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</si>
  <si>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</si>
  <si>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</si>
  <si>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</si>
  <si>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</si>
  <si>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</si>
  <si>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</si>
  <si>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</si>
  <si>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</si>
  <si>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</si>
  <si>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</si>
  <si>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</si>
  <si>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</si>
  <si>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</si>
  <si>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</si>
  <si>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</si>
  <si>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</si>
  <si>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</si>
  <si>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</si>
  <si>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</si>
  <si>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</si>
  <si>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</si>
  <si>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</si>
  <si>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</si>
  <si>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</si>
  <si>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</si>
  <si>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</si>
  <si>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</si>
  <si>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</si>
  <si>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</si>
  <si>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</si>
  <si>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</si>
  <si>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</si>
  <si>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</si>
  <si>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</si>
  <si>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</si>
  <si>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</si>
  <si>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</si>
  <si>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</si>
  <si>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</si>
  <si>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</si>
  <si>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</si>
  <si>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</si>
  <si>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</si>
  <si>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</si>
  <si>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</si>
  <si>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</si>
  <si>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</si>
  <si>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</si>
  <si>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</si>
  <si>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</si>
  <si>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</si>
  <si>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</si>
  <si>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</si>
  <si>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</si>
  <si>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</si>
  <si>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</si>
  <si>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</si>
  <si>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</si>
  <si>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</si>
  <si>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</si>
  <si>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</si>
  <si>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</si>
  <si>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</si>
  <si>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</si>
  <si>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</si>
  <si>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</si>
  <si>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</si>
  <si>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</si>
  <si>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</si>
  <si>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</si>
  <si>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</si>
  <si>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</si>
  <si>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</si>
  <si>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</si>
  <si>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</si>
  <si>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</si>
  <si>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</si>
  <si>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</si>
  <si>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</si>
  <si>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</si>
  <si>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</si>
  <si>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</si>
  <si>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</si>
  <si>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</si>
  <si>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</si>
  <si>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</si>
  <si>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</si>
  <si>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</si>
  <si>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</si>
  <si>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</si>
  <si>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</si>
  <si>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</si>
  <si>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</si>
  <si>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</si>
  <si>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</si>
  <si>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</si>
  <si>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</si>
  <si>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</si>
  <si>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</si>
  <si>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</si>
  <si>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</si>
  <si>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</si>
  <si>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</si>
  <si>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</si>
  <si>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</si>
  <si>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</si>
  <si>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</si>
  <si>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</si>
  <si>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</si>
  <si>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</si>
  <si>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</si>
  <si>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</si>
  <si>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</si>
  <si>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</si>
  <si>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</si>
  <si>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</si>
  <si>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</si>
  <si>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</si>
  <si>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</si>
  <si>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</si>
  <si>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</si>
  <si>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</si>
  <si>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</si>
  <si>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</si>
  <si>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</si>
  <si>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</si>
  <si>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</si>
  <si>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</si>
  <si>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</si>
  <si>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</si>
  <si>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</si>
  <si>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</si>
  <si>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</si>
  <si>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</si>
  <si>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</si>
  <si>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</si>
  <si>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</si>
  <si>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</si>
  <si>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</si>
  <si>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</si>
  <si>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</si>
  <si>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</si>
  <si>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</si>
  <si>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</si>
  <si>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</si>
  <si>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</si>
  <si>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</si>
  <si>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</si>
  <si>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</si>
  <si>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</si>
  <si>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</si>
  <si>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</si>
  <si>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</si>
  <si>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</si>
  <si>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</si>
  <si>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</si>
  <si>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</si>
  <si>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</si>
  <si>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</si>
  <si>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</si>
  <si>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</si>
  <si>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</si>
  <si>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</si>
  <si>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</si>
  <si>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</si>
  <si>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</si>
  <si>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</si>
  <si>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</si>
  <si>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</si>
  <si>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</si>
  <si>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</si>
  <si>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</si>
  <si>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</si>
  <si>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</si>
  <si>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</si>
  <si>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</si>
  <si>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</si>
  <si>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</si>
  <si>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</si>
  <si>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</si>
  <si>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</si>
  <si>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</si>
  <si>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</si>
  <si>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</si>
  <si>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</si>
  <si>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</si>
  <si>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</si>
  <si>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</si>
  <si>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</si>
  <si>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</si>
  <si>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</si>
  <si>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</si>
  <si>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</si>
  <si>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</si>
  <si>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</si>
  <si>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</si>
  <si>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</si>
  <si>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</si>
  <si>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</si>
  <si>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</si>
  <si>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</si>
  <si>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</si>
  <si>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</si>
  <si>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</si>
  <si>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</si>
  <si>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</si>
  <si>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</si>
  <si>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</si>
  <si>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</si>
  <si>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</si>
  <si>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</si>
  <si>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</si>
  <si>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</si>
  <si>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</si>
  <si>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</si>
  <si>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</si>
  <si>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</si>
  <si>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</si>
  <si>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</si>
  <si>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</si>
  <si>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</si>
  <si>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</si>
  <si>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</si>
  <si>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</si>
  <si>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</si>
  <si>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</si>
  <si>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</si>
  <si>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</si>
  <si>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</si>
  <si>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</si>
  <si>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</si>
  <si>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</si>
  <si>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</si>
  <si>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</si>
  <si>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</si>
  <si>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</si>
  <si>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</si>
  <si>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</si>
  <si>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</si>
  <si>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</si>
  <si>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</si>
  <si>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</si>
  <si>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</si>
  <si>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</si>
  <si>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</si>
  <si>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</si>
  <si>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</si>
  <si>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</si>
  <si>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</si>
  <si>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</si>
  <si>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</si>
  <si>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</si>
  <si>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</si>
  <si>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2024抖音看见音乐计划</t>
    <phoneticPr fontId="27" type="noConversion"/>
  </si>
  <si>
    <t>无锡</t>
    <phoneticPr fontId="27" type="noConversion"/>
  </si>
  <si>
    <t>700人</t>
    <phoneticPr fontId="27" type="noConversion"/>
  </si>
  <si>
    <t>逄勃</t>
    <phoneticPr fontId="27" type="noConversion"/>
  </si>
  <si>
    <t>pangbo.majee@bytedance.com</t>
  </si>
  <si>
    <t>刘洋</t>
    <phoneticPr fontId="27" type="noConversion"/>
  </si>
  <si>
    <t>康辉集团北京国际会议展览有限公司</t>
    <phoneticPr fontId="27" type="noConversion"/>
  </si>
  <si>
    <t>高亚琳</t>
    <phoneticPr fontId="27" type="noConversion"/>
  </si>
  <si>
    <t>gaoyalin@cct.cn</t>
    <phoneticPr fontId="27" type="noConversion"/>
  </si>
  <si>
    <t>酒店工作人员</t>
    <phoneticPr fontId="27" type="noConversion"/>
  </si>
  <si>
    <t>接机/站工作人员</t>
    <phoneticPr fontId="27" type="noConversion"/>
  </si>
  <si>
    <t>工作人员用餐</t>
    <phoneticPr fontId="27" type="noConversion"/>
  </si>
  <si>
    <t>106</t>
    <phoneticPr fontId="27" type="noConversion"/>
  </si>
  <si>
    <t>餐饮</t>
  </si>
  <si>
    <t>项</t>
    <phoneticPr fontId="27" type="noConversion"/>
  </si>
  <si>
    <t>艺人本人</t>
    <phoneticPr fontId="27" type="noConversion"/>
  </si>
  <si>
    <t>艺人团队</t>
    <phoneticPr fontId="27" type="noConversion"/>
  </si>
  <si>
    <t>车辆</t>
    <phoneticPr fontId="27" type="noConversion"/>
  </si>
  <si>
    <t>保险</t>
    <phoneticPr fontId="27" type="noConversion"/>
  </si>
  <si>
    <t>艺人保险</t>
    <phoneticPr fontId="27" type="noConversion"/>
  </si>
  <si>
    <t>接送机</t>
    <phoneticPr fontId="27" type="noConversion"/>
  </si>
  <si>
    <t>全天包车</t>
    <phoneticPr fontId="27" type="noConversion"/>
  </si>
  <si>
    <t>400</t>
    <phoneticPr fontId="27" type="noConversion"/>
  </si>
  <si>
    <t>工作人员往返大交通</t>
    <phoneticPr fontId="27" type="noConversion"/>
  </si>
  <si>
    <t>工作人员住宿</t>
    <phoneticPr fontId="27" type="noConversion"/>
  </si>
  <si>
    <t>房间布置</t>
    <phoneticPr fontId="27" type="noConversion"/>
  </si>
  <si>
    <t>制作物</t>
    <phoneticPr fontId="27" type="noConversion"/>
  </si>
  <si>
    <t>房卡套</t>
    <phoneticPr fontId="27" type="noConversion"/>
  </si>
  <si>
    <t>餐券</t>
    <phoneticPr fontId="27" type="noConversion"/>
  </si>
  <si>
    <t>接机牌</t>
    <phoneticPr fontId="27" type="noConversion"/>
  </si>
  <si>
    <t>欢迎信</t>
    <phoneticPr fontId="27" type="noConversion"/>
  </si>
  <si>
    <t>指示牌</t>
    <phoneticPr fontId="27" type="noConversion"/>
  </si>
  <si>
    <t>T板</t>
    <phoneticPr fontId="27" type="noConversion"/>
  </si>
  <si>
    <t>人/天</t>
    <phoneticPr fontId="27" type="noConversion"/>
  </si>
  <si>
    <t>康辉工作人员-项目经理</t>
    <phoneticPr fontId="27" type="noConversion"/>
  </si>
  <si>
    <t>康辉工作人员-项目助理</t>
    <phoneticPr fontId="27" type="noConversion"/>
  </si>
  <si>
    <t>服务费</t>
    <phoneticPr fontId="27" type="noConversion"/>
  </si>
  <si>
    <t>0</t>
    <phoneticPr fontId="27" type="noConversion"/>
  </si>
  <si>
    <t>20</t>
    <phoneticPr fontId="27" type="noConversion"/>
  </si>
  <si>
    <t>艺人团队成员&amp;嘉宾保险</t>
    <phoneticPr fontId="27" type="noConversion"/>
  </si>
  <si>
    <t>130</t>
    <phoneticPr fontId="27" type="noConversion"/>
  </si>
  <si>
    <t>艺统</t>
    <phoneticPr fontId="27" type="noConversion"/>
  </si>
  <si>
    <t>3000</t>
    <phoneticPr fontId="27" type="noConversion"/>
  </si>
  <si>
    <t>工作时间：12月13日-12月18日，共6天</t>
    <phoneticPr fontId="27" type="noConversion"/>
  </si>
  <si>
    <t>12月16日-17日两天，酒店+接机/站工作人员用餐</t>
    <phoneticPr fontId="27" type="noConversion"/>
  </si>
  <si>
    <t>洲际：16日晚餐</t>
    <phoneticPr fontId="27" type="noConversion"/>
  </si>
  <si>
    <t>洲际：17日午餐</t>
    <phoneticPr fontId="27" type="noConversion"/>
  </si>
  <si>
    <t>洲际：17日晚餐</t>
    <phoneticPr fontId="27" type="noConversion"/>
  </si>
  <si>
    <t>张</t>
    <phoneticPr fontId="27" type="noConversion"/>
  </si>
  <si>
    <t>材质： 300克白牛皮纸、覆膜、模切、粘糊；
尺寸：149*105cm</t>
    <phoneticPr fontId="27" type="noConversion"/>
  </si>
  <si>
    <t>外壳：300克铜版纸、双面覆膜、折页  
内页：120克金银星纸、折页
尺寸：210*148mm</t>
    <phoneticPr fontId="27" type="noConversion"/>
  </si>
  <si>
    <t>商务套餐菜单</t>
    <phoneticPr fontId="27" type="noConversion"/>
  </si>
  <si>
    <t>材质：300克铜版纸、双面、覆膜
尺寸：80*50mm</t>
    <phoneticPr fontId="27" type="noConversion"/>
  </si>
  <si>
    <t>车头牌</t>
    <phoneticPr fontId="27" type="noConversion"/>
  </si>
  <si>
    <t>材质：300克铜版纸、塑封
尺寸：420*297mm</t>
    <phoneticPr fontId="27" type="noConversion"/>
  </si>
  <si>
    <t>餐券两次制作</t>
    <phoneticPr fontId="27" type="noConversion"/>
  </si>
  <si>
    <t>制作物打样</t>
    <phoneticPr fontId="27" type="noConversion"/>
  </si>
  <si>
    <t>矿泉水挂环</t>
    <phoneticPr fontId="27" type="noConversion"/>
  </si>
  <si>
    <t>材质：300克铜版纸、覆膜、模切
尺寸：117*46mm</t>
    <phoneticPr fontId="27" type="noConversion"/>
  </si>
  <si>
    <t>哈尼费用</t>
    <phoneticPr fontId="27" type="noConversion"/>
  </si>
  <si>
    <t>调整到PR2410280188账单中结算</t>
    <phoneticPr fontId="27" type="noConversion"/>
  </si>
  <si>
    <t>零食采购</t>
    <phoneticPr fontId="27" type="noConversion"/>
  </si>
  <si>
    <t>新增-定制矿泉水</t>
    <phoneticPr fontId="27" type="noConversion"/>
  </si>
  <si>
    <t>新增-发光灯牌</t>
    <phoneticPr fontId="27" type="noConversion"/>
  </si>
  <si>
    <t>新增-秀场工作人员</t>
    <phoneticPr fontId="27" type="noConversion"/>
  </si>
  <si>
    <t>洲际：46人次
12.14-12.17，2人*4天
12.14-12.18，1人*5天
12.15-12.17，9人*3天
12.16-12.17，3人*2天
英迪格：14人次
12.15-12.17，4人*3天
12.16-12.17，1人*2天</t>
    <phoneticPr fontId="27" type="noConversion"/>
  </si>
  <si>
    <t>机场：22人次
12.15-12.17，4人*3天
12.16-12.17，5人*2天
无锡东站：4人次
12.16-12.17，2人*2天</t>
    <phoneticPr fontId="27" type="noConversion"/>
  </si>
  <si>
    <t>负责人：12.13-12.18，2人*6天
秀场：12.13-12.17，2人*5天
酒店：12.14-12.18，2人*5天
VIP：12.15-12.17，1人*3天</t>
    <phoneticPr fontId="27" type="noConversion"/>
  </si>
  <si>
    <t>秀场-嘉宾通道：10人次
12.17，10人*1天
秀场- 艺人通道：12人次
12.15-12.17，3人*3天
12.17，3人*1天
秀场- VIP通道：1人次
12.17，1人*1天
秀场-物料：10人次
12.15-12.17，2人*3天
12.15-12.16，2人*2天</t>
    <phoneticPr fontId="27" type="noConversion"/>
  </si>
  <si>
    <t>新增-三方人员超时费用</t>
    <phoneticPr fontId="27" type="noConversion"/>
  </si>
  <si>
    <t>新增-三方人员住宿费用</t>
    <phoneticPr fontId="27" type="noConversion"/>
  </si>
  <si>
    <t>本次活动艺人+音乐人团队合计46组，涉及团队总人数233人。
活动时长整体跨度4天，艺人+音乐人团队共入住洲际+英迪格两家酒店。鉴于项目接待艺人人数多、时间跨度较长、接待空间横跨洲际&amp;英迪格&amp;会场接待，整体艺人统筹管理具备一定难度。经与业务方沟通，为保障活动顺利有序落地，引入专业艺统统筹管理艺人行程；由于专业艺统团队整体价格较高，预算无法支持，所以采用聘用一位行业经验丰富的知名大艺统筹总负责，兼职配合的形式，节约整体费用；项目执行12月9日-12月18日，10天*1人，费用根据大艺统总管合同据实结算。</t>
    <phoneticPr fontId="27" type="noConversion"/>
  </si>
  <si>
    <t>房间布置-抱枕</t>
    <phoneticPr fontId="27" type="noConversion"/>
  </si>
  <si>
    <t>房间布置-床旗</t>
    <phoneticPr fontId="27" type="noConversion"/>
  </si>
  <si>
    <t>辆/天</t>
    <phoneticPr fontId="27" type="noConversion"/>
  </si>
  <si>
    <t>新增- GL8半天包车</t>
    <phoneticPr fontId="27" type="noConversion"/>
  </si>
  <si>
    <t>新增- GL8超时</t>
    <phoneticPr fontId="27" type="noConversion"/>
  </si>
  <si>
    <t>新增- GL8超公里</t>
    <phoneticPr fontId="27" type="noConversion"/>
  </si>
  <si>
    <t>司机餐费补贴</t>
    <phoneticPr fontId="27" type="noConversion"/>
  </si>
  <si>
    <t>停车费</t>
    <phoneticPr fontId="27" type="noConversion"/>
  </si>
  <si>
    <t>其他用车费用</t>
    <phoneticPr fontId="27" type="noConversion"/>
  </si>
  <si>
    <t>30元/餐/人</t>
    <phoneticPr fontId="27" type="noConversion"/>
  </si>
  <si>
    <t>无锡前往上海、南京、苏州等地往返用车</t>
    <phoneticPr fontId="27" type="noConversion"/>
  </si>
  <si>
    <t>三方人员超时费用</t>
    <phoneticPr fontId="27" type="noConversion"/>
  </si>
  <si>
    <t>三方人员住宿费用</t>
    <phoneticPr fontId="27" type="noConversion"/>
  </si>
  <si>
    <t>Onsite 人员</t>
    <phoneticPr fontId="27" type="noConversion"/>
  </si>
  <si>
    <t>P16</t>
    <phoneticPr fontId="27" type="noConversion"/>
  </si>
  <si>
    <t>P17</t>
    <phoneticPr fontId="27" type="noConversion"/>
  </si>
  <si>
    <t>P18</t>
    <phoneticPr fontId="27" type="noConversion"/>
  </si>
  <si>
    <t>P19</t>
    <phoneticPr fontId="27" type="noConversion"/>
  </si>
  <si>
    <t>P20</t>
    <phoneticPr fontId="27" type="noConversion"/>
  </si>
  <si>
    <t>P21</t>
    <phoneticPr fontId="27" type="noConversion"/>
  </si>
  <si>
    <t>P22</t>
    <phoneticPr fontId="27" type="noConversion"/>
  </si>
  <si>
    <t>P27</t>
    <phoneticPr fontId="27" type="noConversion"/>
  </si>
  <si>
    <t>P28</t>
  </si>
  <si>
    <t>P29</t>
  </si>
  <si>
    <t>P30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</si>
</sst>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</numFmts>
  <fonts count="2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81" fontId="26" fillId="0" borderId="0" applyProtection="0">
      <alignment vertical="center"/>
    </xf>
    <xf numFmtId="0" fontId="26" fillId="0" borderId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3" fillId="0" borderId="0" applyNumberFormat="0" applyFont="0" applyFill="0" applyBorder="0" applyProtection="0"/>
    <xf numFmtId="0" fontId="24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0" fillId="0" borderId="0">
      <alignment vertical="center"/>
    </xf>
    <xf numFmtId="181" fontId="24" fillId="0" borderId="0">
      <alignment vertical="center"/>
    </xf>
    <xf numFmtId="0" fontId="24" fillId="0" borderId="0">
      <alignment vertical="center"/>
    </xf>
  </cellStyleXfs>
  <cellXfs count="166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4" borderId="0" xfId="0" applyNumberFormat="1" applyFont="1" applyFill="1" applyAlignment="1" applyProtection="1">
      <alignment vertical="center"/>
      <protection locked="0"/>
    </xf>
    <xf numFmtId="0" fontId="13" fillId="4" borderId="8" xfId="0" applyFont="1" applyFill="1" applyBorder="1" applyAlignment="1" applyProtection="1">
      <alignment vertical="center"/>
      <protection locked="0"/>
    </xf>
    <xf numFmtId="0" fontId="15" fillId="4" borderId="1" xfId="0" applyFont="1" applyFill="1" applyBorder="1" applyAlignment="1" applyProtection="1">
      <alignment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4" fillId="0" borderId="1" xfId="20" applyNumberFormat="1" applyFont="1" applyBorder="1" applyAlignment="1" applyProtection="1">
      <alignment horizontal="center" vertical="center"/>
    </xf>
    <xf numFmtId="179" fontId="12" fillId="0" borderId="1" xfId="0" applyNumberFormat="1" applyFont="1" applyBorder="1" applyAlignment="1">
      <alignment horizontal="left" vertical="center" wrapText="1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7" fontId="19" fillId="0" borderId="1" xfId="19" applyNumberFormat="1" applyFont="1" applyFill="1" applyBorder="1" applyAlignment="1" applyProtection="1">
      <alignment vertical="center" wrapText="1"/>
    </xf>
    <xf numFmtId="9" fontId="20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19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7" fontId="21" fillId="14" borderId="1" xfId="19" applyNumberFormat="1" applyFont="1" applyFill="1" applyBorder="1" applyAlignment="1" applyProtection="1">
      <alignment vertical="center" wrapText="1"/>
    </xf>
    <xf numFmtId="0" fontId="20" fillId="0" borderId="0" xfId="0" applyFont="1"/>
    <xf numFmtId="0" fontId="6" fillId="0" borderId="1" xfId="18" applyFont="1" applyBorder="1" applyAlignment="1" applyProtection="1">
      <alignment horizontal="center" vertical="center" wrapText="1"/>
      <protection locked="0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0" fontId="25" fillId="0" borderId="4" xfId="29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left" vertical="center" wrapText="1"/>
      <protection locked="0"/>
    </xf>
    <xf numFmtId="179" fontId="6" fillId="0" borderId="1" xfId="28" applyNumberFormat="1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vertical="center"/>
      <protection locked="0"/>
    </xf>
    <xf numFmtId="9" fontId="7" fillId="6" borderId="1" xfId="20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9" fontId="7" fillId="7" borderId="1" xfId="2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left" vertical="top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 applyProtection="1">
      <alignment horizontal="center" vertical="center"/>
      <protection locked="0"/>
    </xf>
    <xf numFmtId="0" fontId="6" fillId="11" borderId="1" xfId="18" applyFont="1" applyFill="1" applyBorder="1" applyAlignment="1" applyProtection="1">
      <alignment horizontal="center" vertical="center" wrapText="1"/>
      <protection locked="0"/>
    </xf>
    <xf numFmtId="178" fontId="6" fillId="11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8" applyFont="1" applyFill="1" applyBorder="1" applyAlignment="1" applyProtection="1">
      <alignment horizontal="left" vertical="top" wrapText="1"/>
      <protection locked="0"/>
    </xf>
    <xf numFmtId="179" fontId="6" fillId="11" borderId="1" xfId="18" applyNumberFormat="1" applyFont="1" applyFill="1" applyBorder="1" applyAlignment="1" applyProtection="1">
      <alignment horizontal="center" vertical="center" wrapText="1"/>
      <protection locked="0"/>
    </xf>
    <xf numFmtId="9" fontId="6" fillId="11" borderId="1" xfId="20" applyFont="1" applyFill="1" applyBorder="1" applyAlignment="1" applyProtection="1">
      <alignment horizontal="center" vertical="center"/>
      <protection locked="0"/>
    </xf>
    <xf numFmtId="177" fontId="6" fillId="11" borderId="1" xfId="28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vertical="center" wrapText="1"/>
      <protection locked="0"/>
    </xf>
    <xf numFmtId="0" fontId="9" fillId="13" borderId="1" xfId="0" applyFont="1" applyFill="1" applyBorder="1" applyAlignment="1" applyProtection="1">
      <alignment horizontal="center" vertical="center" wrapText="1"/>
      <protection locked="0"/>
    </xf>
    <xf numFmtId="9" fontId="6" fillId="13" borderId="1" xfId="20" applyFont="1" applyFill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vertical="center"/>
      <protection locked="0"/>
    </xf>
    <xf numFmtId="9" fontId="7" fillId="0" borderId="1" xfId="2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11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9" applyNumberFormat="1" applyFont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17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7" fillId="6" borderId="1" xfId="0" applyNumberFormat="1" applyFont="1" applyFill="1" applyBorder="1" applyAlignment="1" applyProtection="1">
      <alignment vertical="center"/>
      <protection locked="0"/>
    </xf>
    <xf numFmtId="179" fontId="7" fillId="7" borderId="1" xfId="0" applyNumberFormat="1" applyFont="1" applyFill="1" applyBorder="1" applyAlignment="1" applyProtection="1">
      <alignment vertical="center"/>
      <protection locked="0"/>
    </xf>
    <xf numFmtId="179" fontId="9" fillId="13" borderId="1" xfId="0" applyNumberFormat="1" applyFont="1" applyFill="1" applyBorder="1" applyAlignment="1" applyProtection="1">
      <alignment vertical="center" wrapText="1"/>
      <protection locked="0"/>
    </xf>
    <xf numFmtId="179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16" fillId="11" borderId="4" xfId="0" applyFont="1" applyFill="1" applyBorder="1" applyAlignment="1" applyProtection="1">
      <alignment horizontal="center" vertical="center" wrapText="1"/>
      <protection locked="0"/>
    </xf>
    <xf numFmtId="0" fontId="16" fillId="11" borderId="5" xfId="0" applyFont="1" applyFill="1" applyBorder="1" applyAlignment="1" applyProtection="1">
      <alignment horizontal="center" vertical="center" wrapText="1"/>
      <protection locked="0"/>
    </xf>
    <xf numFmtId="0" fontId="16" fillId="11" borderId="6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7" fontId="21" fillId="14" borderId="1" xfId="19" applyNumberFormat="1" applyFont="1" applyFill="1" applyBorder="1" applyAlignment="1" applyProtection="1">
      <alignment vertical="center" wrapText="1"/>
      <protection locked="0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right" vertical="center" wrapText="1"/>
    </xf>
    <xf numFmtId="0" fontId="21" fillId="0" borderId="4" xfId="0" applyFont="1" applyBorder="1" applyAlignment="1">
      <alignment horizontal="right" vertical="center" wrapText="1"/>
    </xf>
    <xf numFmtId="0" fontId="21" fillId="14" borderId="1" xfId="0" applyFont="1" applyFill="1" applyBorder="1" applyAlignment="1">
      <alignment horizontal="right" vertical="center" wrapText="1"/>
    </xf>
    <xf numFmtId="0" fontId="14" fillId="0" borderId="1" xfId="0" applyFont="1" applyBorder="1" applyAlignment="1" applyProtection="1">
      <alignment horizontal="right" vertical="center" wrapText="1"/>
      <protection locked="0"/>
    </xf>
    <xf numFmtId="179" fontId="11" fillId="6" borderId="1" xfId="28" applyNumberFormat="1" applyFont="1" applyFill="1" applyBorder="1" applyAlignment="1" applyProtection="1">
      <alignment horizontal="center" vertical="center"/>
    </xf>
    <xf numFmtId="179" fontId="11" fillId="11" borderId="1" xfId="19" applyNumberFormat="1" applyFont="1" applyFill="1" applyBorder="1" applyAlignment="1" applyProtection="1">
      <alignment horizontal="center" vertical="center" wrapText="1"/>
    </xf>
    <xf numFmtId="0" fontId="28" fillId="8" borderId="1" xfId="0" applyFont="1" applyFill="1" applyBorder="1" applyAlignment="1">
      <alignment horizontal="center" vertical="center"/>
    </xf>
    <xf numFmtId="0" fontId="6" fillId="8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8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8" borderId="1" xfId="18" applyNumberFormat="1" applyFont="1" applyFill="1" applyBorder="1" applyAlignment="1" applyProtection="1">
      <alignment horizontal="center" vertical="center" wrapText="1"/>
      <protection locked="0"/>
    </xf>
    <xf numFmtId="179" fontId="6" fillId="8" borderId="1" xfId="28" applyNumberFormat="1" applyFont="1" applyFill="1" applyBorder="1" applyAlignment="1" applyProtection="1">
      <alignment horizontal="center" vertical="center" wrapText="1"/>
    </xf>
    <xf numFmtId="179" fontId="6" fillId="8" borderId="1" xfId="28" applyNumberFormat="1" applyFont="1" applyFill="1" applyBorder="1" applyAlignment="1" applyProtection="1">
      <alignment horizontal="center" vertical="center"/>
    </xf>
    <xf numFmtId="9" fontId="12" fillId="8" borderId="1" xfId="2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vertical="center"/>
      <protection locked="0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vertical="center"/>
    </xf>
    <xf numFmtId="0" fontId="6" fillId="8" borderId="1" xfId="18" applyFont="1" applyFill="1" applyBorder="1" applyAlignment="1" applyProtection="1">
      <alignment horizontal="center" vertical="center" wrapText="1"/>
      <protection locked="0"/>
    </xf>
    <xf numFmtId="178" fontId="6" fillId="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18" applyFont="1" applyFill="1" applyBorder="1" applyAlignment="1" applyProtection="1">
      <alignment horizontal="left" vertical="top" wrapText="1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left" vertical="center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zoomScale="140" zoomScaleNormal="140" workbookViewId="0">
      <selection activeCell="F14" sqref="F14"/>
    </sheetView>
  </sheetViews>
  <sheetFormatPr baseColWidth="10" defaultColWidth="11" defaultRowHeight="15"/>
  <cols>
    <col min="1" max="1" width="15.83203125" customWidth="1"/>
    <col min="2" max="2" width="20.33203125" customWidth="1"/>
    <col min="3" max="3" width="13.5" customWidth="1"/>
    <col min="4" max="4" width="12.83203125" customWidth="1"/>
    <col min="5" max="5" width="11.6640625" customWidth="1"/>
    <col min="6" max="6" width="25" customWidth="1"/>
    <col min="7" max="7" width="12.1640625" customWidth="1"/>
    <col min="8" max="8" width="14.1640625" customWidth="1"/>
  </cols>
  <sheetData>
    <row r="1" spans="1:8" ht="21">
      <c r="A1" s="130" t="s">
        <v>1155</v>
      </c>
      <c r="B1" s="131"/>
      <c r="C1" s="131"/>
      <c r="D1" s="131"/>
      <c r="E1" s="131"/>
      <c r="F1" s="131"/>
      <c r="G1" s="131"/>
      <c r="H1" s="132"/>
    </row>
    <row r="2" spans="1:8">
      <c r="A2" s="60" t="s">
        <v>1156</v>
      </c>
      <c r="B2" s="61" t="s">
        <v>1766</v>
      </c>
      <c r="C2" s="62" t="s">
        <v>1157</v>
      </c>
      <c r="D2" s="133" t="s">
        <v>1767</v>
      </c>
      <c r="E2" s="134"/>
      <c r="F2" s="134"/>
      <c r="G2" s="139" t="s">
        <v>1158</v>
      </c>
      <c r="H2" s="140"/>
    </row>
    <row r="3" spans="1:8">
      <c r="A3" s="64" t="s">
        <v>1159</v>
      </c>
      <c r="B3" s="65">
        <v>45643</v>
      </c>
      <c r="C3" s="66" t="s">
        <v>1160</v>
      </c>
      <c r="D3" s="133" t="s">
        <v>1768</v>
      </c>
      <c r="E3" s="134"/>
      <c r="F3" s="134"/>
      <c r="G3" s="141"/>
      <c r="H3" s="142"/>
    </row>
    <row r="4" spans="1:8">
      <c r="A4" s="64" t="s">
        <v>1161</v>
      </c>
      <c r="B4" s="61" t="s">
        <v>1769</v>
      </c>
      <c r="C4" s="67" t="s">
        <v>1162</v>
      </c>
      <c r="D4" s="63"/>
      <c r="E4" s="66" t="s">
        <v>1163</v>
      </c>
      <c r="F4" s="61" t="s">
        <v>1770</v>
      </c>
      <c r="G4" s="76"/>
      <c r="H4" s="77" t="s">
        <v>1164</v>
      </c>
    </row>
    <row r="5" spans="1:8">
      <c r="A5" s="64" t="s">
        <v>1165</v>
      </c>
      <c r="B5" s="61" t="s">
        <v>1771</v>
      </c>
      <c r="C5" s="67" t="s">
        <v>1162</v>
      </c>
      <c r="D5" s="63"/>
      <c r="E5" s="66" t="s">
        <v>1163</v>
      </c>
      <c r="F5" s="61"/>
      <c r="G5" s="78"/>
      <c r="H5" s="77" t="s">
        <v>1166</v>
      </c>
    </row>
    <row r="6" spans="1:8">
      <c r="A6" s="64" t="s">
        <v>1167</v>
      </c>
      <c r="B6" s="135" t="s">
        <v>1772</v>
      </c>
      <c r="C6" s="136"/>
      <c r="D6" s="136"/>
      <c r="E6" s="136"/>
      <c r="F6" s="136"/>
      <c r="G6" s="79"/>
      <c r="H6" s="77" t="s">
        <v>1168</v>
      </c>
    </row>
    <row r="7" spans="1:8" ht="16">
      <c r="A7" s="64" t="s">
        <v>1169</v>
      </c>
      <c r="B7" s="61" t="s">
        <v>1773</v>
      </c>
      <c r="C7" s="67" t="s">
        <v>1162</v>
      </c>
      <c r="D7" s="63"/>
      <c r="E7" s="66" t="s">
        <v>1163</v>
      </c>
      <c r="F7" s="88" t="s">
        <v>1774</v>
      </c>
      <c r="G7" s="80"/>
      <c r="H7" s="77" t="s">
        <v>1170</v>
      </c>
    </row>
    <row r="8" spans="1:8" ht="18">
      <c r="A8" s="137" t="s">
        <v>1171</v>
      </c>
      <c r="B8" s="137"/>
      <c r="C8" s="137"/>
      <c r="D8" s="137"/>
      <c r="E8" s="137"/>
      <c r="F8" s="137"/>
      <c r="G8" s="137"/>
      <c r="H8" s="137"/>
    </row>
    <row r="9" spans="1:8">
      <c r="A9" s="68" t="s">
        <v>1172</v>
      </c>
      <c r="B9" s="68" t="s">
        <v>1129</v>
      </c>
      <c r="C9" s="69" t="s">
        <v>1173</v>
      </c>
      <c r="D9" s="69" t="s">
        <v>1174</v>
      </c>
      <c r="E9" s="81" t="s">
        <v>1175</v>
      </c>
      <c r="F9" s="81" t="s">
        <v>1176</v>
      </c>
      <c r="G9" s="69" t="s">
        <v>1131</v>
      </c>
      <c r="H9" s="82" t="s">
        <v>1177</v>
      </c>
    </row>
    <row r="10" spans="1:8">
      <c r="A10" s="70">
        <v>1</v>
      </c>
      <c r="B10" s="71" t="s">
        <v>1134</v>
      </c>
      <c r="C10" s="72">
        <f>'2.报价结算清单'!P15</f>
        <v>5965.8600000000006</v>
      </c>
      <c r="D10" s="73">
        <f t="shared" ref="D10:D18" si="0">IFERROR(_xlfn.IFNA(C10/$C$21,""),"")</f>
        <v>1.1978400930438806E-2</v>
      </c>
      <c r="E10" s="72">
        <f>'2.报价结算清单'!Q15</f>
        <v>16920.780000000002</v>
      </c>
      <c r="F10" s="73">
        <f t="shared" ref="F10:F18" si="1">IFERROR(_xlfn.IFNA(E10/$E$21,""),"")</f>
        <v>3.3991094685622787E-2</v>
      </c>
      <c r="G10" s="72">
        <f>IFERROR(E10-C10,"")</f>
        <v>10954.920000000002</v>
      </c>
      <c r="H10" s="83"/>
    </row>
    <row r="11" spans="1:8">
      <c r="A11" s="70">
        <v>2</v>
      </c>
      <c r="B11" s="71" t="s">
        <v>1178</v>
      </c>
      <c r="C11" s="72" t="e">
        <f>'2.报价结算清单'!#REF!</f>
        <v>#REF!</v>
      </c>
      <c r="D11" s="73" t="str">
        <f t="shared" si="0"/>
        <v/>
      </c>
      <c r="E11" s="72" t="e">
        <f>'2.报价结算清单'!#REF!</f>
        <v>#REF!</v>
      </c>
      <c r="F11" s="73" t="str">
        <f t="shared" si="1"/>
        <v/>
      </c>
      <c r="G11" s="72" t="str">
        <f t="shared" ref="G11:G18" si="2">IFERROR(E11-C11,"")</f>
        <v/>
      </c>
      <c r="H11" s="83"/>
    </row>
    <row r="12" spans="1:8">
      <c r="A12" s="70">
        <v>3</v>
      </c>
      <c r="B12" s="71" t="s">
        <v>1140</v>
      </c>
      <c r="C12" s="72">
        <f>'2.报价结算清单'!P28</f>
        <v>101020</v>
      </c>
      <c r="D12" s="73">
        <f t="shared" si="0"/>
        <v>0.20283044891984192</v>
      </c>
      <c r="E12" s="72">
        <f>'2.报价结算清单'!Q28</f>
        <v>218229.6</v>
      </c>
      <c r="F12" s="73">
        <f t="shared" si="1"/>
        <v>0.43838776916936373</v>
      </c>
      <c r="G12" s="72">
        <f t="shared" si="2"/>
        <v>117209.60000000001</v>
      </c>
      <c r="H12" s="83"/>
    </row>
    <row r="13" spans="1:8">
      <c r="A13" s="70">
        <v>4</v>
      </c>
      <c r="B13" s="71" t="s">
        <v>1142</v>
      </c>
      <c r="C13" s="72" t="e">
        <f>'2.报价结算清单'!#REF!</f>
        <v>#REF!</v>
      </c>
      <c r="D13" s="73" t="str">
        <f t="shared" si="0"/>
        <v/>
      </c>
      <c r="E13" s="72" t="e">
        <f>'2.报价结算清单'!#REF!</f>
        <v>#REF!</v>
      </c>
      <c r="F13" s="73" t="str">
        <f t="shared" si="1"/>
        <v/>
      </c>
      <c r="G13" s="72" t="str">
        <f t="shared" si="2"/>
        <v/>
      </c>
      <c r="H13" s="83"/>
    </row>
    <row r="14" spans="1:8">
      <c r="A14" s="70">
        <v>5</v>
      </c>
      <c r="B14" s="71" t="s">
        <v>1143</v>
      </c>
      <c r="C14" s="72">
        <f>'2.报价结算清单'!P49</f>
        <v>353184.80000000005</v>
      </c>
      <c r="D14" s="73">
        <f t="shared" si="0"/>
        <v>0.70913315715367842</v>
      </c>
      <c r="E14" s="72">
        <f>'2.报价结算清单'!Q49</f>
        <v>193960.7</v>
      </c>
      <c r="F14" s="73">
        <f t="shared" si="1"/>
        <v>0.38963549664907149</v>
      </c>
      <c r="G14" s="72">
        <f t="shared" si="2"/>
        <v>-159224.10000000003</v>
      </c>
      <c r="H14" s="83"/>
    </row>
    <row r="15" spans="1:8">
      <c r="A15" s="70">
        <v>6</v>
      </c>
      <c r="B15" s="71" t="s">
        <v>1179</v>
      </c>
      <c r="C15" s="72">
        <f>'2.报价结算清单'!P56</f>
        <v>7632</v>
      </c>
      <c r="D15" s="73">
        <f t="shared" si="0"/>
        <v>1.532371793858873E-2</v>
      </c>
      <c r="E15" s="72">
        <f>'2.报价结算清单'!Q56</f>
        <v>39330.823000000004</v>
      </c>
      <c r="F15" s="73">
        <f t="shared" si="1"/>
        <v>7.9009225854627899E-2</v>
      </c>
      <c r="G15" s="72">
        <f t="shared" si="2"/>
        <v>31698.823000000004</v>
      </c>
      <c r="H15" s="83"/>
    </row>
    <row r="16" spans="1:8">
      <c r="A16" s="70">
        <v>7</v>
      </c>
      <c r="B16" s="71" t="s">
        <v>1180</v>
      </c>
      <c r="C16" s="72" t="e">
        <f>'2.报价结算清单'!#REF!</f>
        <v>#REF!</v>
      </c>
      <c r="D16" s="73" t="str">
        <f t="shared" si="0"/>
        <v/>
      </c>
      <c r="E16" s="72" t="e">
        <f>'2.报价结算清单'!#REF!</f>
        <v>#REF!</v>
      </c>
      <c r="F16" s="73" t="str">
        <f t="shared" si="1"/>
        <v/>
      </c>
      <c r="G16" s="72" t="str">
        <f t="shared" si="2"/>
        <v/>
      </c>
      <c r="H16" s="83"/>
    </row>
    <row r="17" spans="1:8">
      <c r="A17" s="70">
        <v>8</v>
      </c>
      <c r="B17" s="71" t="s">
        <v>1181</v>
      </c>
      <c r="C17" s="72" t="e">
        <f>'2.报价结算清单'!#REF!</f>
        <v>#REF!</v>
      </c>
      <c r="D17" s="73" t="str">
        <f t="shared" si="0"/>
        <v/>
      </c>
      <c r="E17" s="72" t="e">
        <f>'2.报价结算清单'!#REF!</f>
        <v>#REF!</v>
      </c>
      <c r="F17" s="73" t="str">
        <f t="shared" si="1"/>
        <v/>
      </c>
      <c r="G17" s="72" t="str">
        <f t="shared" si="2"/>
        <v/>
      </c>
      <c r="H17" s="83"/>
    </row>
    <row r="18" spans="1:8">
      <c r="A18" s="70">
        <v>9</v>
      </c>
      <c r="B18" s="71" t="s">
        <v>1182</v>
      </c>
      <c r="C18" s="72" t="e">
        <f>'2.报价结算清单'!#REF!</f>
        <v>#REF!</v>
      </c>
      <c r="D18" s="73" t="str">
        <f t="shared" si="0"/>
        <v/>
      </c>
      <c r="E18" s="72" t="e">
        <f>'2.报价结算清单'!#REF!</f>
        <v>#REF!</v>
      </c>
      <c r="F18" s="73" t="str">
        <f t="shared" si="1"/>
        <v/>
      </c>
      <c r="G18" s="72" t="str">
        <f t="shared" si="2"/>
        <v/>
      </c>
      <c r="H18" s="83"/>
    </row>
    <row r="19" spans="1:8" ht="16">
      <c r="A19" s="143" t="s">
        <v>1183</v>
      </c>
      <c r="B19" s="144"/>
      <c r="C19" s="74">
        <v>0.06</v>
      </c>
      <c r="D19" s="74">
        <v>0.06</v>
      </c>
      <c r="E19" s="74">
        <v>0.06</v>
      </c>
      <c r="F19" s="74">
        <v>0.06</v>
      </c>
      <c r="G19" s="74">
        <v>0.06</v>
      </c>
      <c r="H19" s="74"/>
    </row>
    <row r="20" spans="1:8">
      <c r="A20" s="145" t="s">
        <v>1184</v>
      </c>
      <c r="B20" s="144"/>
      <c r="C20" s="75" t="str">
        <f>'2.报价结算清单'!J67</f>
        <v>0</v>
      </c>
      <c r="D20" s="73">
        <f>IFERROR(_xlfn.IFNA(C20/$C$22,""),"")</f>
        <v>0</v>
      </c>
      <c r="E20" s="75" t="str">
        <f>'2.报价结算清单'!K67</f>
        <v>0</v>
      </c>
      <c r="F20" s="73">
        <f>IFERROR(_xlfn.IFNA(E20/$E$22,""),"")</f>
        <v>0</v>
      </c>
      <c r="G20" s="72">
        <f>IFERROR(E20-C20,"")</f>
        <v>0</v>
      </c>
      <c r="H20" s="83"/>
    </row>
    <row r="21" spans="1:8">
      <c r="A21" s="143" t="s">
        <v>1185</v>
      </c>
      <c r="B21" s="143"/>
      <c r="C21" s="75">
        <f>'2.报价结算清单'!P69</f>
        <v>498051.45400000003</v>
      </c>
      <c r="D21" s="73">
        <f>IFERROR(_xlfn.IFNA(C21/$C$22,""),"")</f>
        <v>1</v>
      </c>
      <c r="E21" s="75">
        <f>'2.报价结算清单'!Q69</f>
        <v>497800.38438000006</v>
      </c>
      <c r="F21" s="73">
        <f>IFERROR(_xlfn.IFNA(E21/$E$22,""),"")</f>
        <v>1</v>
      </c>
      <c r="G21" s="72">
        <f>IFERROR(E21-C21,"")</f>
        <v>-251.06961999996565</v>
      </c>
      <c r="H21" s="83"/>
    </row>
    <row r="22" spans="1:8">
      <c r="A22" s="146" t="s">
        <v>1186</v>
      </c>
      <c r="B22" s="146"/>
      <c r="C22" s="138">
        <f>'2.报价结算清单'!P69</f>
        <v>498051.45400000003</v>
      </c>
      <c r="D22" s="138"/>
      <c r="E22" s="138">
        <f>'2.报价结算清单'!Q69</f>
        <v>497800.38438000006</v>
      </c>
      <c r="F22" s="138"/>
      <c r="G22" s="84">
        <f>IFERROR(E22-C22,"")</f>
        <v>-251.06961999996565</v>
      </c>
    </row>
    <row r="33" spans="4:4">
      <c r="D33" s="85"/>
    </row>
    <row r="34" spans="4:4">
      <c r="D34" s="85"/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2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4B5E9872-566B-C04F-B4BE-07CF89F7B1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73"/>
  <sheetViews>
    <sheetView tabSelected="1" zoomScale="90" zoomScaleNormal="90" workbookViewId="0">
      <pane xSplit="4" ySplit="1" topLeftCell="S44" activePane="bottomRight" state="frozen"/>
      <selection pane="topRight" activeCell="E1" sqref="E1"/>
      <selection pane="bottomLeft" activeCell="A2" sqref="A2"/>
      <selection pane="bottomRight" activeCell="V52" sqref="V52:V54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15.6640625" style="22" customWidth="1"/>
    <col min="4" max="4" width="19.83203125" style="22" bestFit="1" customWidth="1"/>
    <col min="5" max="5" width="9.5" style="22" bestFit="1" customWidth="1"/>
    <col min="6" max="6" width="17.33203125" style="21" customWidth="1"/>
    <col min="7" max="7" width="23.6640625" style="21" bestFit="1" customWidth="1"/>
    <col min="8" max="8" width="39.83203125" style="23" customWidth="1"/>
    <col min="9" max="9" width="8.6640625" style="21" customWidth="1"/>
    <col min="10" max="10" width="12" style="121" customWidth="1"/>
    <col min="11" max="11" width="12" style="24" customWidth="1" outlineLevel="1"/>
    <col min="12" max="12" width="12.1640625" style="24" bestFit="1" customWidth="1"/>
    <col min="13" max="13" width="10.83203125" style="24" bestFit="1" customWidth="1" outlineLevel="1"/>
    <col min="14" max="14" width="8.6640625" style="24" customWidth="1"/>
    <col min="15" max="15" width="8.6640625" style="24" customWidth="1" outlineLevel="1"/>
    <col min="16" max="16" width="14.83203125" style="25" bestFit="1" customWidth="1"/>
    <col min="17" max="17" width="12.6640625" style="25" bestFit="1" customWidth="1" outlineLevel="1"/>
    <col min="18" max="18" width="25" style="26" bestFit="1" customWidth="1"/>
    <col min="19" max="19" width="10.33203125" style="27" customWidth="1"/>
    <col min="20" max="20" width="13.33203125" style="27" customWidth="1"/>
    <col min="21" max="21" width="115.83203125" style="21" customWidth="1"/>
    <col min="22" max="22" width="14.33203125" style="21" customWidth="1"/>
    <col min="23" max="24" width="9" style="21"/>
    <col min="25" max="25" width="9.83203125" style="21" customWidth="1"/>
    <col min="26" max="16384" width="9" style="21"/>
  </cols>
  <sheetData>
    <row r="1" spans="1:22" s="16" customFormat="1" ht="34">
      <c r="A1" s="28" t="s">
        <v>1187</v>
      </c>
      <c r="B1" s="28" t="s">
        <v>1188</v>
      </c>
      <c r="C1" s="28" t="s">
        <v>1189</v>
      </c>
      <c r="D1" s="28" t="s">
        <v>1190</v>
      </c>
      <c r="E1" s="31" t="s">
        <v>1191</v>
      </c>
      <c r="F1" s="32" t="s">
        <v>1130</v>
      </c>
      <c r="G1" s="33" t="s">
        <v>1192</v>
      </c>
      <c r="H1" s="28" t="s">
        <v>1193</v>
      </c>
      <c r="I1" s="28" t="s">
        <v>1194</v>
      </c>
      <c r="J1" s="118" t="s">
        <v>1195</v>
      </c>
      <c r="K1" s="39" t="s">
        <v>1196</v>
      </c>
      <c r="L1" s="36" t="s">
        <v>1197</v>
      </c>
      <c r="M1" s="39" t="s">
        <v>1198</v>
      </c>
      <c r="N1" s="36" t="s">
        <v>1199</v>
      </c>
      <c r="O1" s="39" t="s">
        <v>1200</v>
      </c>
      <c r="P1" s="40" t="s">
        <v>1201</v>
      </c>
      <c r="Q1" s="43" t="s">
        <v>1175</v>
      </c>
      <c r="R1" s="44" t="s">
        <v>1131</v>
      </c>
      <c r="S1" s="45" t="s">
        <v>1202</v>
      </c>
      <c r="T1" s="45" t="s">
        <v>1203</v>
      </c>
      <c r="U1" s="48" t="s">
        <v>1132</v>
      </c>
      <c r="V1" s="49" t="s">
        <v>1133</v>
      </c>
    </row>
    <row r="2" spans="1:22" s="17" customFormat="1" ht="34">
      <c r="A2" s="29" t="s">
        <v>1134</v>
      </c>
      <c r="B2" s="30" t="s">
        <v>1792</v>
      </c>
      <c r="C2" s="30" t="s">
        <v>1792</v>
      </c>
      <c r="D2" s="30" t="s">
        <v>1793</v>
      </c>
      <c r="E2" s="30" t="s">
        <v>1135</v>
      </c>
      <c r="F2" s="34" t="s">
        <v>1418</v>
      </c>
      <c r="G2" s="30" t="str">
        <f>_xlfn.IFNA(IF(VLOOKUP($F2,'3.框架内物料'!$A:$E,2,0)=0,"请勿填写",VLOOKUP($F2,'3.框架内物料'!$A:$E,2,0)),"")</f>
        <v>M939882688505040898</v>
      </c>
      <c r="H2" s="35" t="str">
        <f>_xlfn.IFNA(VLOOKUP($F2,'3.框架内物料'!$A:$E,4,0),"")</f>
        <v>搭建制作-印刷-单页-A4彩色双面157克铜板纸-数量(1-500)</v>
      </c>
      <c r="I2" s="30" t="str">
        <f>_xlfn.IFNA(VLOOKUP($F2,'3.框架内物料'!$A:$E,5,0),"")</f>
        <v>张</v>
      </c>
      <c r="J2" s="91">
        <f>_xlfn.IFNA(VLOOKUP($F2,'3.框架内物料'!$A:$F,6,0),"")</f>
        <v>1.73</v>
      </c>
      <c r="K2" s="125">
        <f>_xlfn.IFNA(VLOOKUP($F2,'3.框架内物料'!$A:$F,6,0),"")</f>
        <v>1.73</v>
      </c>
      <c r="L2" s="38">
        <v>350</v>
      </c>
      <c r="M2" s="38"/>
      <c r="N2" s="38">
        <v>1</v>
      </c>
      <c r="O2" s="38"/>
      <c r="P2" s="41">
        <f>IFERROR(N2*L2*J2,0)</f>
        <v>605.5</v>
      </c>
      <c r="Q2" s="95">
        <f>IFERROR(O2*M2*K2,0)</f>
        <v>0</v>
      </c>
      <c r="R2" s="46">
        <f t="shared" ref="R2:R12" si="0">Q2-P2</f>
        <v>-605.5</v>
      </c>
      <c r="S2" s="47">
        <v>0.06</v>
      </c>
      <c r="T2" s="47">
        <v>0</v>
      </c>
      <c r="U2" s="50"/>
      <c r="V2" s="50" t="s">
        <v>1852</v>
      </c>
    </row>
    <row r="3" spans="1:22" s="17" customFormat="1" ht="34">
      <c r="A3" s="29" t="s">
        <v>1134</v>
      </c>
      <c r="B3" s="30" t="s">
        <v>1792</v>
      </c>
      <c r="C3" s="30" t="s">
        <v>1792</v>
      </c>
      <c r="D3" s="30" t="s">
        <v>1793</v>
      </c>
      <c r="E3" s="30" t="s">
        <v>1139</v>
      </c>
      <c r="F3" s="34"/>
      <c r="G3" s="30"/>
      <c r="H3" s="35" t="s">
        <v>1815</v>
      </c>
      <c r="I3" s="30" t="s">
        <v>1814</v>
      </c>
      <c r="J3" s="91" t="str">
        <f>_xlfn.IFNA(VLOOKUP($F3,'3.框架内物料'!$A:$F,6,0),"")</f>
        <v/>
      </c>
      <c r="K3" s="125">
        <f>7*1.06</f>
        <v>7.42</v>
      </c>
      <c r="L3" s="38"/>
      <c r="M3" s="38">
        <v>400</v>
      </c>
      <c r="N3" s="38"/>
      <c r="O3" s="38">
        <v>1</v>
      </c>
      <c r="P3" s="41">
        <f>IFERROR(N3*L3*J3,0)</f>
        <v>0</v>
      </c>
      <c r="Q3" s="95">
        <f t="shared" ref="Q3:Q13" si="1">IFERROR(O3*M3*K3,0)</f>
        <v>2968</v>
      </c>
      <c r="R3" s="46">
        <f t="shared" ref="R3" si="2">Q3-P3</f>
        <v>2968</v>
      </c>
      <c r="S3" s="47">
        <v>0.06</v>
      </c>
      <c r="T3" s="47">
        <v>0</v>
      </c>
      <c r="U3" s="50"/>
      <c r="V3" s="50" t="s">
        <v>1852</v>
      </c>
    </row>
    <row r="4" spans="1:22" s="17" customFormat="1" ht="32" customHeight="1">
      <c r="A4" s="29" t="s">
        <v>1134</v>
      </c>
      <c r="B4" s="30" t="s">
        <v>1792</v>
      </c>
      <c r="C4" s="30" t="s">
        <v>1792</v>
      </c>
      <c r="D4" s="30" t="s">
        <v>1794</v>
      </c>
      <c r="E4" s="30" t="s">
        <v>1135</v>
      </c>
      <c r="F4" s="34" t="s">
        <v>1416</v>
      </c>
      <c r="G4" s="30" t="str">
        <f>_xlfn.IFNA(IF(VLOOKUP($F4,'3.框架内物料'!$A:$E,2,0)=0,"请勿填写",VLOOKUP($F4,'3.框架内物料'!$A:$E,2,0)),"")</f>
        <v>M939882582330556417</v>
      </c>
      <c r="H4" s="35" t="str">
        <f>_xlfn.IFNA(VLOOKUP($F4,'3.框架内物料'!$A:$E,4,0),"")</f>
        <v>搭建制作-印刷-单页-A4彩色单面250克铜板纸-数量(1-500)</v>
      </c>
      <c r="I4" s="30" t="str">
        <f>_xlfn.IFNA(VLOOKUP($F4,'3.框架内物料'!$A:$E,5,0),"")</f>
        <v>张</v>
      </c>
      <c r="J4" s="91">
        <f>_xlfn.IFNA(VLOOKUP($F4,'3.框架内物料'!$A:$F,6,0),"")</f>
        <v>1.91</v>
      </c>
      <c r="K4" s="125">
        <f>1.8*1.06</f>
        <v>1.9080000000000001</v>
      </c>
      <c r="L4" s="38">
        <v>350</v>
      </c>
      <c r="M4" s="38">
        <v>410</v>
      </c>
      <c r="N4" s="38">
        <v>1</v>
      </c>
      <c r="O4" s="38">
        <v>2</v>
      </c>
      <c r="P4" s="41">
        <f t="shared" ref="P4:P12" si="3">IFERROR(N4*L4*J4,0)</f>
        <v>668.5</v>
      </c>
      <c r="Q4" s="95">
        <f t="shared" si="1"/>
        <v>1564.5600000000002</v>
      </c>
      <c r="R4" s="46">
        <f t="shared" si="0"/>
        <v>896.06000000000017</v>
      </c>
      <c r="S4" s="47">
        <v>0.06</v>
      </c>
      <c r="T4" s="47">
        <v>0</v>
      </c>
      <c r="U4" s="50" t="s">
        <v>1821</v>
      </c>
      <c r="V4" s="50" t="s">
        <v>1852</v>
      </c>
    </row>
    <row r="5" spans="1:22" s="17" customFormat="1" ht="32" customHeight="1">
      <c r="A5" s="29" t="s">
        <v>1134</v>
      </c>
      <c r="B5" s="30" t="s">
        <v>1792</v>
      </c>
      <c r="C5" s="30" t="s">
        <v>1792</v>
      </c>
      <c r="D5" s="30" t="s">
        <v>1795</v>
      </c>
      <c r="E5" s="30" t="s">
        <v>1135</v>
      </c>
      <c r="F5" s="34" t="s">
        <v>1371</v>
      </c>
      <c r="G5" s="30" t="str">
        <f>_xlfn.IFNA(IF(VLOOKUP($F5,'3.框架内物料'!$A:$E,2,0)=0,"请勿填写",VLOOKUP($F5,'3.框架内物料'!$A:$E,2,0)),"")</f>
        <v>M947580558196916225</v>
      </c>
      <c r="H5" s="35" t="str">
        <f>_xlfn.IFNA(VLOOKUP($F5,'3.框架内物料'!$A:$E,4,0),"")</f>
        <v>搭建制作-制作-指引-立式KT板挂画架-金属H型伸缩立杆，,不含画面</v>
      </c>
      <c r="I5" s="30" t="str">
        <f>_xlfn.IFNA(VLOOKUP($F5,'3.框架内物料'!$A:$E,5,0),"")</f>
        <v>个</v>
      </c>
      <c r="J5" s="91">
        <f>_xlfn.IFNA(VLOOKUP($F5,'3.框架内物料'!$A:$F,6,0),"")</f>
        <v>126.67</v>
      </c>
      <c r="K5" s="125">
        <f>_xlfn.IFNA(VLOOKUP($F5,'3.框架内物料'!$A:$F,6,0),"")</f>
        <v>126.67</v>
      </c>
      <c r="L5" s="38">
        <v>8</v>
      </c>
      <c r="M5" s="38">
        <v>10</v>
      </c>
      <c r="N5" s="38">
        <v>1</v>
      </c>
      <c r="O5" s="38">
        <v>1</v>
      </c>
      <c r="P5" s="41">
        <f t="shared" si="3"/>
        <v>1013.36</v>
      </c>
      <c r="Q5" s="95">
        <f t="shared" si="1"/>
        <v>1266.7</v>
      </c>
      <c r="R5" s="46">
        <f t="shared" si="0"/>
        <v>253.34000000000003</v>
      </c>
      <c r="S5" s="47">
        <v>0.06</v>
      </c>
      <c r="T5" s="47">
        <v>0</v>
      </c>
      <c r="U5" s="50"/>
      <c r="V5" s="50" t="s">
        <v>1853</v>
      </c>
    </row>
    <row r="6" spans="1:22" s="17" customFormat="1" ht="32" customHeight="1">
      <c r="A6" s="29" t="s">
        <v>1134</v>
      </c>
      <c r="B6" s="30" t="s">
        <v>1792</v>
      </c>
      <c r="C6" s="30" t="s">
        <v>1792</v>
      </c>
      <c r="D6" s="30" t="s">
        <v>1796</v>
      </c>
      <c r="E6" s="30" t="s">
        <v>1135</v>
      </c>
      <c r="F6" s="34" t="s">
        <v>1416</v>
      </c>
      <c r="G6" s="30" t="str">
        <f>_xlfn.IFNA(IF(VLOOKUP($F6,'3.框架内物料'!$A:$E,2,0)=0,"请勿填写",VLOOKUP($F6,'3.框架内物料'!$A:$E,2,0)),"")</f>
        <v>M939882582330556417</v>
      </c>
      <c r="H6" s="35" t="str">
        <f>_xlfn.IFNA(VLOOKUP($F6,'3.框架内物料'!$A:$E,4,0),"")</f>
        <v>搭建制作-印刷-单页-A4彩色单面250克铜板纸-数量(1-500)</v>
      </c>
      <c r="I6" s="30" t="str">
        <f>_xlfn.IFNA(VLOOKUP($F6,'3.框架内物料'!$A:$E,5,0),"")</f>
        <v>张</v>
      </c>
      <c r="J6" s="91">
        <f>_xlfn.IFNA(VLOOKUP($F6,'3.框架内物料'!$A:$F,6,0),"")</f>
        <v>1.91</v>
      </c>
      <c r="K6" s="125">
        <f>_xlfn.IFNA(VLOOKUP($F6,'3.框架内物料'!$A:$F,6,0),"")</f>
        <v>1.91</v>
      </c>
      <c r="L6" s="38">
        <v>150</v>
      </c>
      <c r="M6" s="38"/>
      <c r="N6" s="38">
        <v>1</v>
      </c>
      <c r="O6" s="38"/>
      <c r="P6" s="41">
        <f t="shared" si="3"/>
        <v>286.5</v>
      </c>
      <c r="Q6" s="95">
        <f t="shared" si="1"/>
        <v>0</v>
      </c>
      <c r="R6" s="46">
        <f t="shared" si="0"/>
        <v>-286.5</v>
      </c>
      <c r="S6" s="47">
        <v>0.06</v>
      </c>
      <c r="T6" s="47">
        <v>0</v>
      </c>
      <c r="U6" s="50"/>
      <c r="V6" s="50" t="s">
        <v>1852</v>
      </c>
    </row>
    <row r="7" spans="1:22" s="17" customFormat="1" ht="51">
      <c r="A7" s="29" t="s">
        <v>1134</v>
      </c>
      <c r="B7" s="30" t="s">
        <v>1792</v>
      </c>
      <c r="C7" s="30" t="s">
        <v>1792</v>
      </c>
      <c r="D7" s="30" t="s">
        <v>1796</v>
      </c>
      <c r="E7" s="30" t="s">
        <v>1139</v>
      </c>
      <c r="F7" s="34"/>
      <c r="G7" s="30"/>
      <c r="H7" s="35" t="s">
        <v>1816</v>
      </c>
      <c r="I7" s="30" t="s">
        <v>1814</v>
      </c>
      <c r="J7" s="91"/>
      <c r="K7" s="125">
        <f>14.5*1.06</f>
        <v>15.370000000000001</v>
      </c>
      <c r="L7" s="38"/>
      <c r="M7" s="38">
        <v>320</v>
      </c>
      <c r="N7" s="38"/>
      <c r="O7" s="38">
        <v>1</v>
      </c>
      <c r="P7" s="41"/>
      <c r="Q7" s="95">
        <f t="shared" si="1"/>
        <v>4918.4000000000005</v>
      </c>
      <c r="R7" s="46">
        <f t="shared" ref="R7" si="4">Q7-P7</f>
        <v>4918.4000000000005</v>
      </c>
      <c r="S7" s="47">
        <v>0.06</v>
      </c>
      <c r="T7" s="47">
        <v>0</v>
      </c>
      <c r="U7" s="50"/>
      <c r="V7" s="50" t="s">
        <v>1852</v>
      </c>
    </row>
    <row r="8" spans="1:22" s="17" customFormat="1" ht="34">
      <c r="A8" s="29" t="s">
        <v>1134</v>
      </c>
      <c r="B8" s="30" t="s">
        <v>1792</v>
      </c>
      <c r="C8" s="30" t="s">
        <v>1792</v>
      </c>
      <c r="D8" s="30" t="s">
        <v>1817</v>
      </c>
      <c r="E8" s="30" t="s">
        <v>1139</v>
      </c>
      <c r="F8" s="34"/>
      <c r="G8" s="30"/>
      <c r="H8" s="35" t="s">
        <v>1818</v>
      </c>
      <c r="I8" s="30" t="s">
        <v>1814</v>
      </c>
      <c r="J8" s="91"/>
      <c r="K8" s="125">
        <f>7*1.06</f>
        <v>7.42</v>
      </c>
      <c r="L8" s="38"/>
      <c r="M8" s="38">
        <v>60</v>
      </c>
      <c r="N8" s="38"/>
      <c r="O8" s="38">
        <v>1</v>
      </c>
      <c r="P8" s="41"/>
      <c r="Q8" s="95">
        <f t="shared" si="1"/>
        <v>445.2</v>
      </c>
      <c r="R8" s="46">
        <f t="shared" ref="R8:R9" si="5">Q8-P8</f>
        <v>445.2</v>
      </c>
      <c r="S8" s="47">
        <v>0.06</v>
      </c>
      <c r="T8" s="47">
        <v>0</v>
      </c>
      <c r="U8" s="50"/>
      <c r="V8" s="50" t="s">
        <v>1852</v>
      </c>
    </row>
    <row r="9" spans="1:22" s="17" customFormat="1" ht="34">
      <c r="A9" s="29" t="s">
        <v>1134</v>
      </c>
      <c r="B9" s="30" t="s">
        <v>1792</v>
      </c>
      <c r="C9" s="30" t="s">
        <v>1792</v>
      </c>
      <c r="D9" s="30" t="s">
        <v>1819</v>
      </c>
      <c r="E9" s="30" t="s">
        <v>1139</v>
      </c>
      <c r="F9" s="34"/>
      <c r="G9" s="30"/>
      <c r="H9" s="35" t="s">
        <v>1820</v>
      </c>
      <c r="I9" s="30" t="s">
        <v>1814</v>
      </c>
      <c r="J9" s="91"/>
      <c r="K9" s="125">
        <f>7*1.06</f>
        <v>7.42</v>
      </c>
      <c r="L9" s="38"/>
      <c r="M9" s="38">
        <v>55</v>
      </c>
      <c r="N9" s="38"/>
      <c r="O9" s="38">
        <v>1</v>
      </c>
      <c r="P9" s="41"/>
      <c r="Q9" s="95">
        <f t="shared" si="1"/>
        <v>408.1</v>
      </c>
      <c r="R9" s="46">
        <f t="shared" si="5"/>
        <v>408.1</v>
      </c>
      <c r="S9" s="47">
        <v>0.06</v>
      </c>
      <c r="T9" s="47">
        <v>0</v>
      </c>
      <c r="U9" s="50"/>
      <c r="V9" s="50" t="s">
        <v>1852</v>
      </c>
    </row>
    <row r="10" spans="1:22" s="17" customFormat="1" ht="34">
      <c r="A10" s="29" t="s">
        <v>1134</v>
      </c>
      <c r="B10" s="30" t="s">
        <v>1792</v>
      </c>
      <c r="C10" s="30" t="s">
        <v>1792</v>
      </c>
      <c r="D10" s="30" t="s">
        <v>1823</v>
      </c>
      <c r="E10" s="30" t="s">
        <v>1139</v>
      </c>
      <c r="F10" s="34"/>
      <c r="G10" s="30"/>
      <c r="H10" s="35" t="s">
        <v>1824</v>
      </c>
      <c r="I10" s="30" t="s">
        <v>1780</v>
      </c>
      <c r="J10" s="91"/>
      <c r="K10" s="125">
        <f>1.8*1.06</f>
        <v>1.9080000000000001</v>
      </c>
      <c r="L10" s="38"/>
      <c r="M10" s="38">
        <v>600</v>
      </c>
      <c r="N10" s="38"/>
      <c r="O10" s="38">
        <v>1</v>
      </c>
      <c r="P10" s="41"/>
      <c r="Q10" s="95">
        <f t="shared" si="1"/>
        <v>1144.8000000000002</v>
      </c>
      <c r="R10" s="46">
        <f t="shared" ref="R10" si="6">Q10-P10</f>
        <v>1144.8000000000002</v>
      </c>
      <c r="S10" s="47">
        <v>0.06</v>
      </c>
      <c r="T10" s="47">
        <v>0</v>
      </c>
      <c r="U10" s="50"/>
      <c r="V10" s="50" t="s">
        <v>1852</v>
      </c>
    </row>
    <row r="11" spans="1:22" s="17" customFormat="1" ht="32" customHeight="1">
      <c r="A11" s="29" t="s">
        <v>1134</v>
      </c>
      <c r="B11" s="30" t="s">
        <v>1792</v>
      </c>
      <c r="C11" s="30" t="s">
        <v>1792</v>
      </c>
      <c r="D11" s="30" t="s">
        <v>1798</v>
      </c>
      <c r="E11" s="30" t="s">
        <v>1135</v>
      </c>
      <c r="F11" s="34" t="s">
        <v>1363</v>
      </c>
      <c r="G11" s="30" t="str">
        <f>_xlfn.IFNA(IF(VLOOKUP($F11,'3.框架内物料'!$A:$E,2,0)=0,"请勿填写",VLOOKUP($F11,'3.框架内物料'!$A:$E,2,0)),"")</f>
        <v>M947580670688149506</v>
      </c>
      <c r="H11" s="35" t="str">
        <f>_xlfn.IFNA(VLOOKUP($F11,'3.框架内物料'!$A:$E,4,0),"")</f>
        <v>搭建制作-制作-指引-木质T型-0.8m X 2m，含双面写真、钢板配重</v>
      </c>
      <c r="I11" s="30" t="str">
        <f>_xlfn.IFNA(VLOOKUP($F11,'3.框架内物料'!$A:$E,5,0),"")</f>
        <v>个</v>
      </c>
      <c r="J11" s="91">
        <f>_xlfn.IFNA(VLOOKUP($F11,'3.框架内物料'!$A:$F,6,0),"")</f>
        <v>742</v>
      </c>
      <c r="K11" s="125">
        <f>_xlfn.IFNA(VLOOKUP($F11,'3.框架内物料'!$A:$F,6,0),"")</f>
        <v>742</v>
      </c>
      <c r="L11" s="38">
        <v>4</v>
      </c>
      <c r="M11" s="38">
        <v>4</v>
      </c>
      <c r="N11" s="38">
        <v>1</v>
      </c>
      <c r="O11" s="38">
        <v>1</v>
      </c>
      <c r="P11" s="41">
        <f t="shared" si="3"/>
        <v>2968</v>
      </c>
      <c r="Q11" s="95">
        <f t="shared" si="1"/>
        <v>2968</v>
      </c>
      <c r="R11" s="46">
        <f t="shared" si="0"/>
        <v>0</v>
      </c>
      <c r="S11" s="47">
        <v>0.06</v>
      </c>
      <c r="T11" s="47">
        <v>0</v>
      </c>
      <c r="U11" s="50"/>
      <c r="V11" s="50" t="s">
        <v>1853</v>
      </c>
    </row>
    <row r="12" spans="1:22" s="17" customFormat="1" ht="32" customHeight="1">
      <c r="A12" s="29" t="s">
        <v>1134</v>
      </c>
      <c r="B12" s="30" t="s">
        <v>1792</v>
      </c>
      <c r="C12" s="30" t="s">
        <v>1792</v>
      </c>
      <c r="D12" s="30" t="s">
        <v>1797</v>
      </c>
      <c r="E12" s="30" t="s">
        <v>1135</v>
      </c>
      <c r="F12" s="34" t="s">
        <v>1372</v>
      </c>
      <c r="G12" s="30" t="str">
        <f>_xlfn.IFNA(IF(VLOOKUP($F12,'3.框架内物料'!$A:$E,2,0)=0,"请勿填写",VLOOKUP($F12,'3.框架内物料'!$A:$E,2,0)),"")</f>
        <v>M939882635052830722</v>
      </c>
      <c r="H12" s="35" t="str">
        <f>_xlfn.IFNA(VLOOKUP($F12,'3.框架内物料'!$A:$E,4,0),"")</f>
        <v>搭建制作-制作-指引-金属H架-铁质，A2大小，含画面</v>
      </c>
      <c r="I12" s="30" t="str">
        <f>_xlfn.IFNA(VLOOKUP($F12,'3.框架内物料'!$A:$E,5,0),"")</f>
        <v>个</v>
      </c>
      <c r="J12" s="91">
        <f>_xlfn.IFNA(VLOOKUP($F12,'3.框架内物料'!$A:$F,6,0),"")</f>
        <v>53</v>
      </c>
      <c r="K12" s="125">
        <f>_xlfn.IFNA(VLOOKUP($F12,'3.框架内物料'!$A:$F,6,0),"")</f>
        <v>53</v>
      </c>
      <c r="L12" s="38">
        <v>8</v>
      </c>
      <c r="M12" s="38">
        <v>16</v>
      </c>
      <c r="N12" s="38">
        <v>1</v>
      </c>
      <c r="O12" s="38">
        <v>1</v>
      </c>
      <c r="P12" s="41">
        <f t="shared" si="3"/>
        <v>424</v>
      </c>
      <c r="Q12" s="95">
        <f t="shared" si="1"/>
        <v>848</v>
      </c>
      <c r="R12" s="46">
        <f t="shared" si="0"/>
        <v>424</v>
      </c>
      <c r="S12" s="47">
        <v>0.06</v>
      </c>
      <c r="T12" s="47">
        <v>0</v>
      </c>
      <c r="U12" s="50"/>
      <c r="V12" s="50" t="s">
        <v>1853</v>
      </c>
    </row>
    <row r="13" spans="1:22" s="17" customFormat="1" ht="32" customHeight="1">
      <c r="A13" s="29" t="s">
        <v>1134</v>
      </c>
      <c r="B13" s="30" t="s">
        <v>1792</v>
      </c>
      <c r="C13" s="30" t="s">
        <v>1792</v>
      </c>
      <c r="D13" s="30" t="s">
        <v>1822</v>
      </c>
      <c r="E13" s="30" t="s">
        <v>1139</v>
      </c>
      <c r="F13" s="34"/>
      <c r="G13" s="30"/>
      <c r="H13" s="94" t="s">
        <v>1822</v>
      </c>
      <c r="I13" s="30" t="s">
        <v>1780</v>
      </c>
      <c r="J13" s="91"/>
      <c r="K13" s="125">
        <f>367*1.06</f>
        <v>389.02000000000004</v>
      </c>
      <c r="L13" s="38"/>
      <c r="M13" s="38">
        <v>1</v>
      </c>
      <c r="N13" s="38"/>
      <c r="O13" s="38">
        <v>1</v>
      </c>
      <c r="P13" s="41"/>
      <c r="Q13" s="95">
        <f t="shared" si="1"/>
        <v>389.02000000000004</v>
      </c>
      <c r="R13" s="46">
        <f t="shared" ref="R13" si="7">Q13-P13</f>
        <v>389.02000000000004</v>
      </c>
      <c r="S13" s="47">
        <v>0.06</v>
      </c>
      <c r="T13" s="47">
        <v>0</v>
      </c>
      <c r="U13" s="50"/>
      <c r="V13" s="50" t="s">
        <v>1852</v>
      </c>
    </row>
    <row r="14" spans="1:22" s="18" customFormat="1" ht="18">
      <c r="A14" s="96"/>
      <c r="B14" s="101"/>
      <c r="C14" s="101"/>
      <c r="D14" s="101"/>
      <c r="E14" s="101"/>
      <c r="F14" s="96"/>
      <c r="G14" s="96"/>
      <c r="H14" s="96"/>
      <c r="I14" s="96"/>
      <c r="J14" s="96"/>
      <c r="K14" s="126"/>
      <c r="L14" s="96"/>
      <c r="M14" s="96"/>
      <c r="N14" s="96"/>
      <c r="O14" s="96"/>
      <c r="P14" s="148" t="s">
        <v>1137</v>
      </c>
      <c r="Q14" s="148"/>
      <c r="R14" s="148"/>
      <c r="S14" s="97"/>
      <c r="T14" s="97"/>
      <c r="U14" s="96"/>
      <c r="V14" s="96"/>
    </row>
    <row r="15" spans="1:22" s="18" customFormat="1" ht="18">
      <c r="A15" s="98"/>
      <c r="B15" s="102"/>
      <c r="C15" s="102"/>
      <c r="D15" s="102"/>
      <c r="E15" s="102"/>
      <c r="F15" s="98"/>
      <c r="G15" s="98"/>
      <c r="H15" s="98"/>
      <c r="I15" s="98"/>
      <c r="J15" s="98"/>
      <c r="K15" s="127"/>
      <c r="L15" s="98"/>
      <c r="M15" s="98"/>
      <c r="N15" s="98"/>
      <c r="O15" s="98"/>
      <c r="P15" s="42">
        <f>SUM(P2:P13)</f>
        <v>5965.8600000000006</v>
      </c>
      <c r="Q15" s="42">
        <f>SUM(Q2:Q13)</f>
        <v>16920.780000000002</v>
      </c>
      <c r="R15" s="42">
        <f>Q15-P15</f>
        <v>10954.920000000002</v>
      </c>
      <c r="S15" s="99"/>
      <c r="T15" s="99"/>
      <c r="U15" s="98"/>
      <c r="V15" s="98"/>
    </row>
    <row r="16" spans="1:22" s="19" customFormat="1" ht="68">
      <c r="A16" s="29" t="s">
        <v>1140</v>
      </c>
      <c r="B16" s="30" t="s">
        <v>1851</v>
      </c>
      <c r="C16" s="30" t="s">
        <v>1851</v>
      </c>
      <c r="D16" s="89" t="s">
        <v>1775</v>
      </c>
      <c r="E16" s="30" t="s">
        <v>1135</v>
      </c>
      <c r="F16" s="34" t="s">
        <v>1723</v>
      </c>
      <c r="G16" s="30" t="str">
        <f>_xlfn.IFNA(IF(VLOOKUP($F16,'3.框架内物料'!$A:$E,2,0)=0,"请勿填写",VLOOKUP($F16,'3.框架内物料'!$A:$E,2,0)),"")</f>
        <v>M947580465840136193</v>
      </c>
      <c r="H16" s="35" t="str">
        <f>_xlfn.IFNA(VLOOKUP($F16,'3.框架内物料'!$A:$E,4,0),"")</f>
        <v>Onsite 人员-服务人员-项目经理-人员劳务费。不含住宿、交通、补贴等费用，每天不超过8小时</v>
      </c>
      <c r="I16" s="30" t="str">
        <f>_xlfn.IFNA(VLOOKUP($F16,'3.框架内物料'!$A:$E,5,0),"")</f>
        <v>人/天</v>
      </c>
      <c r="J16" s="91">
        <f>_xlfn.IFNA(VLOOKUP($F16,'3.框架内物料'!$A:$F,6,0),"")</f>
        <v>848</v>
      </c>
      <c r="K16" s="125">
        <f>_xlfn.IFNA(VLOOKUP($F16,'3.框架内物料'!$A:$F,6,0),"")</f>
        <v>848</v>
      </c>
      <c r="L16" s="38">
        <v>3</v>
      </c>
      <c r="M16" s="38">
        <v>35</v>
      </c>
      <c r="N16" s="38">
        <v>3</v>
      </c>
      <c r="O16" s="38">
        <v>1</v>
      </c>
      <c r="P16" s="41">
        <f>IFERROR(N16*L16*J16,0)</f>
        <v>7632</v>
      </c>
      <c r="Q16" s="95">
        <f>IFERROR(O16*M16*K16,0)</f>
        <v>29680</v>
      </c>
      <c r="R16" s="46">
        <f t="shared" ref="R16" si="8">Q16-P16</f>
        <v>22048</v>
      </c>
      <c r="S16" s="47">
        <v>0.06</v>
      </c>
      <c r="T16" s="47">
        <v>0</v>
      </c>
      <c r="U16" s="122" t="s">
        <v>1833</v>
      </c>
      <c r="V16" s="50" t="s">
        <v>1854</v>
      </c>
    </row>
    <row r="17" spans="1:25" s="19" customFormat="1" ht="136">
      <c r="A17" s="29" t="s">
        <v>1140</v>
      </c>
      <c r="B17" s="30" t="s">
        <v>1851</v>
      </c>
      <c r="C17" s="30" t="s">
        <v>1851</v>
      </c>
      <c r="D17" s="89" t="s">
        <v>1775</v>
      </c>
      <c r="E17" s="86" t="s">
        <v>1135</v>
      </c>
      <c r="F17" s="34" t="s">
        <v>1725</v>
      </c>
      <c r="G17" s="30" t="str">
        <f>_xlfn.IFNA(IF(VLOOKUP($F17,'3.框架内物料'!$A:$E,2,0)=0,"请勿填写",VLOOKUP($F17,'3.框架内物料'!$A:$E,2,0)),"")</f>
        <v>M939882634395557889</v>
      </c>
      <c r="H17" s="35" t="str">
        <f>_xlfn.IFNA(VLOOKUP($F17,'3.框架内物料'!$A:$E,4,0),"")</f>
        <v>Onsite 人员-服务人员-地接上会服务人员-人员劳务费。不含住宿、交通、补贴等费用，每天不超过8小时</v>
      </c>
      <c r="I17" s="30" t="str">
        <f>_xlfn.IFNA(VLOOKUP($F17,'3.框架内物料'!$A:$E,5,0),"")</f>
        <v>人/天</v>
      </c>
      <c r="J17" s="91">
        <f>_xlfn.IFNA(VLOOKUP($F17,'3.框架内物料'!$A:$F,6,0),"")</f>
        <v>530</v>
      </c>
      <c r="K17" s="125">
        <f>_xlfn.IFNA(VLOOKUP($F17,'3.框架内物料'!$A:$F,6,0),"")</f>
        <v>530</v>
      </c>
      <c r="L17" s="38">
        <v>14</v>
      </c>
      <c r="M17" s="38">
        <v>60</v>
      </c>
      <c r="N17" s="38">
        <v>2</v>
      </c>
      <c r="O17" s="38">
        <v>1</v>
      </c>
      <c r="P17" s="41">
        <f t="shared" ref="P17:P26" si="9">IFERROR(N17*L17*J17,0)</f>
        <v>14840</v>
      </c>
      <c r="Q17" s="95">
        <f t="shared" ref="Q17:Q26" si="10">IFERROR(O17*M17*K17,0)</f>
        <v>31800</v>
      </c>
      <c r="R17" s="46">
        <f t="shared" ref="R17:R47" si="11">Q17-P17</f>
        <v>16960</v>
      </c>
      <c r="S17" s="47">
        <v>0.06</v>
      </c>
      <c r="T17" s="47">
        <v>0</v>
      </c>
      <c r="U17" s="122" t="s">
        <v>1831</v>
      </c>
      <c r="V17" s="50" t="s">
        <v>1854</v>
      </c>
      <c r="Y17" s="52"/>
    </row>
    <row r="18" spans="1:25" s="19" customFormat="1" ht="85">
      <c r="A18" s="29" t="s">
        <v>1140</v>
      </c>
      <c r="B18" s="30" t="s">
        <v>1851</v>
      </c>
      <c r="C18" s="30" t="s">
        <v>1851</v>
      </c>
      <c r="D18" s="30" t="s">
        <v>1776</v>
      </c>
      <c r="E18" s="86" t="s">
        <v>1135</v>
      </c>
      <c r="F18" s="34" t="s">
        <v>1725</v>
      </c>
      <c r="G18" s="30" t="str">
        <f>_xlfn.IFNA(IF(VLOOKUP($F18,'3.框架内物料'!$A:$E,2,0)=0,"请勿填写",VLOOKUP($F18,'3.框架内物料'!$A:$E,2,0)),"")</f>
        <v>M939882634395557889</v>
      </c>
      <c r="H18" s="35" t="str">
        <f>_xlfn.IFNA(VLOOKUP($F18,'3.框架内物料'!$A:$E,4,0),"")</f>
        <v>Onsite 人员-服务人员-地接上会服务人员-人员劳务费。不含住宿、交通、补贴等费用，每天不超过8小时</v>
      </c>
      <c r="I18" s="30" t="str">
        <f>_xlfn.IFNA(VLOOKUP($F18,'3.框架内物料'!$A:$E,5,0),"")</f>
        <v>人/天</v>
      </c>
      <c r="J18" s="91">
        <f>_xlfn.IFNA(VLOOKUP($F18,'3.框架内物料'!$A:$F,6,0),"")</f>
        <v>530</v>
      </c>
      <c r="K18" s="125">
        <f>_xlfn.IFNA(VLOOKUP($F18,'3.框架内物料'!$A:$F,6,0),"")</f>
        <v>530</v>
      </c>
      <c r="L18" s="38">
        <v>20</v>
      </c>
      <c r="M18" s="38">
        <v>26</v>
      </c>
      <c r="N18" s="38">
        <v>2</v>
      </c>
      <c r="O18" s="38">
        <v>1</v>
      </c>
      <c r="P18" s="41">
        <f t="shared" si="9"/>
        <v>21200</v>
      </c>
      <c r="Q18" s="95">
        <f t="shared" si="10"/>
        <v>13780</v>
      </c>
      <c r="R18" s="46">
        <f t="shared" si="11"/>
        <v>-7420</v>
      </c>
      <c r="S18" s="47">
        <v>0.06</v>
      </c>
      <c r="T18" s="47">
        <v>0</v>
      </c>
      <c r="U18" s="122" t="s">
        <v>1832</v>
      </c>
      <c r="V18" s="50" t="s">
        <v>1854</v>
      </c>
      <c r="Y18" s="52"/>
    </row>
    <row r="19" spans="1:25" s="19" customFormat="1" ht="170">
      <c r="A19" s="29" t="s">
        <v>1140</v>
      </c>
      <c r="B19" s="30" t="s">
        <v>1851</v>
      </c>
      <c r="C19" s="30" t="s">
        <v>1851</v>
      </c>
      <c r="D19" s="30" t="s">
        <v>1830</v>
      </c>
      <c r="E19" s="86" t="s">
        <v>1135</v>
      </c>
      <c r="F19" s="34" t="s">
        <v>1725</v>
      </c>
      <c r="G19" s="30" t="str">
        <f>_xlfn.IFNA(IF(VLOOKUP($F19,'3.框架内物料'!$A:$E,2,0)=0,"请勿填写",VLOOKUP($F19,'3.框架内物料'!$A:$E,2,0)),"")</f>
        <v>M939882634395557889</v>
      </c>
      <c r="H19" s="35" t="str">
        <f>_xlfn.IFNA(VLOOKUP($F19,'3.框架内物料'!$A:$E,4,0),"")</f>
        <v>Onsite 人员-服务人员-地接上会服务人员-人员劳务费。不含住宿、交通、补贴等费用，每天不超过8小时</v>
      </c>
      <c r="I19" s="30" t="str">
        <f>_xlfn.IFNA(VLOOKUP($F19,'3.框架内物料'!$A:$E,5,0),"")</f>
        <v>人/天</v>
      </c>
      <c r="J19" s="91">
        <f>_xlfn.IFNA(VLOOKUP($F19,'3.框架内物料'!$A:$F,6,0),"")</f>
        <v>530</v>
      </c>
      <c r="K19" s="125">
        <v>530</v>
      </c>
      <c r="L19" s="38"/>
      <c r="M19" s="38">
        <v>33</v>
      </c>
      <c r="N19" s="38"/>
      <c r="O19" s="38">
        <v>1</v>
      </c>
      <c r="P19" s="41"/>
      <c r="Q19" s="95">
        <f t="shared" si="10"/>
        <v>17490</v>
      </c>
      <c r="R19" s="46">
        <f t="shared" ref="R19" si="12">Q19-P19</f>
        <v>17490</v>
      </c>
      <c r="S19" s="47">
        <v>0.06</v>
      </c>
      <c r="T19" s="47">
        <v>0</v>
      </c>
      <c r="U19" s="122" t="s">
        <v>1834</v>
      </c>
      <c r="V19" s="50" t="s">
        <v>1854</v>
      </c>
      <c r="Y19" s="52"/>
    </row>
    <row r="20" spans="1:25" s="19" customFormat="1" ht="17">
      <c r="A20" s="29" t="s">
        <v>1140</v>
      </c>
      <c r="B20" s="30" t="s">
        <v>1851</v>
      </c>
      <c r="C20" s="30" t="s">
        <v>1851</v>
      </c>
      <c r="D20" s="30" t="s">
        <v>1835</v>
      </c>
      <c r="E20" s="86" t="s">
        <v>1139</v>
      </c>
      <c r="F20" s="34"/>
      <c r="G20" s="30"/>
      <c r="H20" s="35" t="s">
        <v>1849</v>
      </c>
      <c r="I20" s="30" t="s">
        <v>1780</v>
      </c>
      <c r="J20" s="91"/>
      <c r="K20" s="125">
        <f>287*80*1.06</f>
        <v>24337.600000000002</v>
      </c>
      <c r="L20" s="38"/>
      <c r="M20" s="38">
        <v>1</v>
      </c>
      <c r="N20" s="38"/>
      <c r="O20" s="38">
        <v>1</v>
      </c>
      <c r="P20" s="41"/>
      <c r="Q20" s="95">
        <f t="shared" si="10"/>
        <v>24337.600000000002</v>
      </c>
      <c r="R20" s="46">
        <f t="shared" ref="R20:R21" si="13">Q20-P20</f>
        <v>24337.600000000002</v>
      </c>
      <c r="S20" s="47">
        <v>0.06</v>
      </c>
      <c r="T20" s="47">
        <v>0</v>
      </c>
      <c r="U20" s="122"/>
      <c r="V20" s="50" t="s">
        <v>1854</v>
      </c>
      <c r="Y20" s="52"/>
    </row>
    <row r="21" spans="1:25" s="19" customFormat="1" ht="17">
      <c r="A21" s="29" t="s">
        <v>1140</v>
      </c>
      <c r="B21" s="30" t="s">
        <v>1851</v>
      </c>
      <c r="C21" s="30" t="s">
        <v>1851</v>
      </c>
      <c r="D21" s="30" t="s">
        <v>1836</v>
      </c>
      <c r="E21" s="86" t="s">
        <v>1139</v>
      </c>
      <c r="F21" s="34"/>
      <c r="G21" s="30"/>
      <c r="H21" s="35" t="s">
        <v>1850</v>
      </c>
      <c r="I21" s="30" t="s">
        <v>1780</v>
      </c>
      <c r="J21" s="91"/>
      <c r="K21" s="125">
        <f>5530</f>
        <v>5530</v>
      </c>
      <c r="L21" s="38"/>
      <c r="M21" s="38">
        <v>1</v>
      </c>
      <c r="N21" s="38"/>
      <c r="O21" s="38">
        <v>1</v>
      </c>
      <c r="P21" s="41"/>
      <c r="Q21" s="41">
        <f t="shared" si="10"/>
        <v>5530</v>
      </c>
      <c r="R21" s="46">
        <f t="shared" si="13"/>
        <v>5530</v>
      </c>
      <c r="S21" s="47">
        <v>0.06</v>
      </c>
      <c r="T21" s="47">
        <v>0</v>
      </c>
      <c r="U21" s="122"/>
      <c r="V21" s="50" t="s">
        <v>1855</v>
      </c>
      <c r="Y21" s="52"/>
    </row>
    <row r="22" spans="1:25" s="19" customFormat="1" ht="17">
      <c r="A22" s="29" t="s">
        <v>1140</v>
      </c>
      <c r="B22" s="30" t="s">
        <v>1851</v>
      </c>
      <c r="C22" s="30" t="s">
        <v>1851</v>
      </c>
      <c r="D22" s="30" t="s">
        <v>1777</v>
      </c>
      <c r="E22" s="30" t="s">
        <v>1139</v>
      </c>
      <c r="F22" s="94"/>
      <c r="G22" s="94"/>
      <c r="H22" s="94" t="s">
        <v>1777</v>
      </c>
      <c r="I22" s="30" t="s">
        <v>1799</v>
      </c>
      <c r="J22" s="91" t="s">
        <v>1778</v>
      </c>
      <c r="K22" s="125" t="s">
        <v>1778</v>
      </c>
      <c r="L22" s="38">
        <v>30</v>
      </c>
      <c r="M22" s="38">
        <v>154</v>
      </c>
      <c r="N22" s="38">
        <v>2</v>
      </c>
      <c r="O22" s="38">
        <v>1</v>
      </c>
      <c r="P22" s="41">
        <f t="shared" si="9"/>
        <v>6360</v>
      </c>
      <c r="Q22" s="41">
        <f t="shared" si="10"/>
        <v>16324</v>
      </c>
      <c r="R22" s="46">
        <f t="shared" si="11"/>
        <v>9964</v>
      </c>
      <c r="S22" s="47">
        <v>0.06</v>
      </c>
      <c r="T22" s="47">
        <v>0</v>
      </c>
      <c r="U22" s="51" t="s">
        <v>1810</v>
      </c>
      <c r="V22" s="50" t="s">
        <v>1855</v>
      </c>
    </row>
    <row r="23" spans="1:25" s="19" customFormat="1" ht="34">
      <c r="A23" s="29" t="s">
        <v>1140</v>
      </c>
      <c r="B23" s="8" t="s">
        <v>1722</v>
      </c>
      <c r="C23" s="8" t="s">
        <v>1722</v>
      </c>
      <c r="D23" s="30" t="s">
        <v>1800</v>
      </c>
      <c r="E23" s="30" t="s">
        <v>1135</v>
      </c>
      <c r="F23" s="34" t="s">
        <v>1723</v>
      </c>
      <c r="G23" s="30" t="str">
        <f>_xlfn.IFNA(IF(VLOOKUP($F23,'3.框架内物料'!$A:$E,2,0)=0,"请勿填写",VLOOKUP($F23,'3.框架内物料'!$A:$E,2,0)),"")</f>
        <v>M947580465840136193</v>
      </c>
      <c r="H23" s="35" t="str">
        <f>_xlfn.IFNA(VLOOKUP($F23,'3.框架内物料'!$A:$E,4,0),"")</f>
        <v>Onsite 人员-服务人员-项目经理-人员劳务费。不含住宿、交通、补贴等费用，每天不超过8小时</v>
      </c>
      <c r="I23" s="30" t="str">
        <f>_xlfn.IFNA(VLOOKUP($F23,'3.框架内物料'!$A:$E,5,0),"")</f>
        <v>人/天</v>
      </c>
      <c r="J23" s="91">
        <f>_xlfn.IFNA(VLOOKUP($F23,'3.框架内物料'!$A:$F,6,0),"")</f>
        <v>848</v>
      </c>
      <c r="K23" s="125">
        <f>_xlfn.IFNA(VLOOKUP($F23,'3.框架内物料'!$A:$F,6,0),"")</f>
        <v>848</v>
      </c>
      <c r="L23" s="38">
        <v>6</v>
      </c>
      <c r="M23" s="38">
        <v>6</v>
      </c>
      <c r="N23" s="38">
        <v>1</v>
      </c>
      <c r="O23" s="38">
        <v>1</v>
      </c>
      <c r="P23" s="41">
        <f t="shared" si="9"/>
        <v>5088</v>
      </c>
      <c r="Q23" s="41">
        <f t="shared" si="10"/>
        <v>5088</v>
      </c>
      <c r="R23" s="46">
        <f t="shared" si="11"/>
        <v>0</v>
      </c>
      <c r="S23" s="47">
        <v>0.06</v>
      </c>
      <c r="T23" s="47">
        <v>0</v>
      </c>
      <c r="U23" s="51" t="s">
        <v>1809</v>
      </c>
      <c r="V23" s="50"/>
    </row>
    <row r="24" spans="1:25" s="17" customFormat="1" ht="34">
      <c r="A24" s="29" t="s">
        <v>1140</v>
      </c>
      <c r="B24" s="8" t="s">
        <v>1722</v>
      </c>
      <c r="C24" s="8" t="s">
        <v>1722</v>
      </c>
      <c r="D24" s="30" t="s">
        <v>1801</v>
      </c>
      <c r="E24" s="30" t="s">
        <v>1135</v>
      </c>
      <c r="F24" s="34" t="s">
        <v>1724</v>
      </c>
      <c r="G24" s="30" t="str">
        <f>_xlfn.IFNA(IF(VLOOKUP($F24,'3.框架内物料'!$A:$E,2,0)=0,"请勿填写",VLOOKUP($F24,'3.框架内物料'!$A:$E,2,0)),"")</f>
        <v>M939882641945305089</v>
      </c>
      <c r="H24" s="35" t="str">
        <f>_xlfn.IFNA(VLOOKUP($F24,'3.框架内物料'!$A:$E,4,0),"")</f>
        <v>Onsite 人员-服务人员-项目助理-人员劳务费。不含住宿、交通、补贴等费用，每天不超过8小时</v>
      </c>
      <c r="I24" s="30" t="str">
        <f>_xlfn.IFNA(VLOOKUP($F24,'3.框架内物料'!$A:$E,5,0),"")</f>
        <v>人/天</v>
      </c>
      <c r="J24" s="91">
        <f>_xlfn.IFNA(VLOOKUP($F24,'3.框架内物料'!$A:$F,6,0),"")</f>
        <v>530</v>
      </c>
      <c r="K24" s="125">
        <f>_xlfn.IFNA(VLOOKUP($F24,'3.框架内物料'!$A:$F,6,0),"")</f>
        <v>530</v>
      </c>
      <c r="L24" s="38">
        <v>6</v>
      </c>
      <c r="M24" s="38">
        <v>6</v>
      </c>
      <c r="N24" s="38">
        <v>5</v>
      </c>
      <c r="O24" s="38">
        <v>4</v>
      </c>
      <c r="P24" s="41">
        <f t="shared" si="9"/>
        <v>15900</v>
      </c>
      <c r="Q24" s="41">
        <f>IFERROR(O24*M24*K24,0)</f>
        <v>12720</v>
      </c>
      <c r="R24" s="46">
        <f t="shared" si="11"/>
        <v>-3180</v>
      </c>
      <c r="S24" s="47">
        <v>0.06</v>
      </c>
      <c r="T24" s="47">
        <v>0</v>
      </c>
      <c r="U24" s="51" t="s">
        <v>1809</v>
      </c>
      <c r="V24" s="50"/>
    </row>
    <row r="25" spans="1:25" s="17" customFormat="1" ht="34">
      <c r="A25" s="29" t="s">
        <v>1140</v>
      </c>
      <c r="B25" s="30" t="s">
        <v>1851</v>
      </c>
      <c r="C25" s="30" t="s">
        <v>1851</v>
      </c>
      <c r="D25" s="30" t="s">
        <v>1851</v>
      </c>
      <c r="E25" s="30" t="s">
        <v>1135</v>
      </c>
      <c r="F25" s="34" t="s">
        <v>1723</v>
      </c>
      <c r="G25" s="30" t="str">
        <f>_xlfn.IFNA(IF(VLOOKUP($F25,'3.框架内物料'!$A:$E,2,0)=0,"请勿填写",VLOOKUP($F25,'3.框架内物料'!$A:$E,2,0)),"")</f>
        <v>M947580465840136193</v>
      </c>
      <c r="H25" s="35" t="str">
        <f>_xlfn.IFNA(VLOOKUP($F25,'3.框架内物料'!$A:$E,4,0),"")</f>
        <v>Onsite 人员-服务人员-项目经理-人员劳务费。不含住宿、交通、补贴等费用，每天不超过8小时</v>
      </c>
      <c r="I25" s="30" t="str">
        <f>_xlfn.IFNA(VLOOKUP($F25,'3.框架内物料'!$A:$E,5,0),"")</f>
        <v>人/天</v>
      </c>
      <c r="J25" s="91">
        <f>_xlfn.IFNA(VLOOKUP($F25,'3.框架内物料'!$A:$F,6,0),"")</f>
        <v>848</v>
      </c>
      <c r="K25" s="125">
        <f>848</f>
        <v>848</v>
      </c>
      <c r="L25" s="38"/>
      <c r="M25" s="38">
        <v>35</v>
      </c>
      <c r="N25" s="38"/>
      <c r="O25" s="38">
        <v>1</v>
      </c>
      <c r="P25" s="41"/>
      <c r="Q25" s="41">
        <f t="shared" si="10"/>
        <v>29680</v>
      </c>
      <c r="R25" s="46">
        <f t="shared" ref="R25" si="14">Q25-P25</f>
        <v>29680</v>
      </c>
      <c r="S25" s="47">
        <v>0.06</v>
      </c>
      <c r="T25" s="47">
        <v>0</v>
      </c>
      <c r="U25" s="51" t="s">
        <v>1825</v>
      </c>
      <c r="V25" s="50" t="s">
        <v>1856</v>
      </c>
    </row>
    <row r="26" spans="1:25" s="17" customFormat="1" ht="85">
      <c r="A26" s="29" t="s">
        <v>1140</v>
      </c>
      <c r="B26" s="30" t="s">
        <v>1807</v>
      </c>
      <c r="C26" s="30" t="s">
        <v>1807</v>
      </c>
      <c r="D26" s="30" t="s">
        <v>1807</v>
      </c>
      <c r="E26" s="30" t="s">
        <v>1136</v>
      </c>
      <c r="F26" s="94"/>
      <c r="G26" s="94"/>
      <c r="H26" s="94" t="s">
        <v>1807</v>
      </c>
      <c r="I26" s="90" t="s">
        <v>1780</v>
      </c>
      <c r="J26" s="91" t="s">
        <v>1808</v>
      </c>
      <c r="K26" s="125">
        <f>30000*1.06</f>
        <v>31800</v>
      </c>
      <c r="L26" s="38">
        <v>10</v>
      </c>
      <c r="M26" s="38">
        <v>1</v>
      </c>
      <c r="N26" s="38">
        <v>1</v>
      </c>
      <c r="O26" s="38">
        <v>1</v>
      </c>
      <c r="P26" s="41">
        <f t="shared" si="9"/>
        <v>30000</v>
      </c>
      <c r="Q26" s="41">
        <f t="shared" si="10"/>
        <v>31800</v>
      </c>
      <c r="R26" s="46">
        <f>Q26-P26</f>
        <v>1800</v>
      </c>
      <c r="S26" s="47">
        <v>0.06</v>
      </c>
      <c r="T26" s="47">
        <v>0</v>
      </c>
      <c r="U26" s="123" t="s">
        <v>1837</v>
      </c>
      <c r="V26" s="50" t="s">
        <v>1857</v>
      </c>
    </row>
    <row r="27" spans="1:25" s="18" customFormat="1" ht="18">
      <c r="A27" s="96"/>
      <c r="B27" s="101"/>
      <c r="C27" s="101"/>
      <c r="D27" s="101"/>
      <c r="E27" s="101"/>
      <c r="F27" s="96"/>
      <c r="G27" s="96"/>
      <c r="H27" s="96"/>
      <c r="I27" s="96"/>
      <c r="J27" s="96"/>
      <c r="K27" s="126"/>
      <c r="L27" s="96"/>
      <c r="M27" s="96"/>
      <c r="N27" s="96"/>
      <c r="O27" s="96"/>
      <c r="P27" s="148" t="s">
        <v>1141</v>
      </c>
      <c r="Q27" s="148"/>
      <c r="R27" s="148"/>
      <c r="S27" s="97"/>
      <c r="T27" s="97"/>
      <c r="U27" s="96"/>
      <c r="V27" s="96"/>
    </row>
    <row r="28" spans="1:25" s="18" customFormat="1" ht="18">
      <c r="A28" s="98"/>
      <c r="B28" s="102"/>
      <c r="C28" s="102"/>
      <c r="D28" s="102"/>
      <c r="E28" s="102"/>
      <c r="F28" s="98"/>
      <c r="G28" s="98"/>
      <c r="H28" s="98"/>
      <c r="I28" s="98"/>
      <c r="J28" s="98"/>
      <c r="K28" s="127"/>
      <c r="L28" s="98"/>
      <c r="M28" s="98"/>
      <c r="N28" s="98"/>
      <c r="O28" s="98"/>
      <c r="P28" s="42">
        <f>SUM(P16:P26)</f>
        <v>101020</v>
      </c>
      <c r="Q28" s="42">
        <f>SUM(Q16:Q26)</f>
        <v>218229.6</v>
      </c>
      <c r="R28" s="42">
        <f>Q28-P28</f>
        <v>117209.60000000001</v>
      </c>
      <c r="S28" s="99"/>
      <c r="T28" s="99"/>
      <c r="U28" s="98"/>
      <c r="V28" s="98"/>
    </row>
    <row r="29" spans="1:25" s="19" customFormat="1" ht="17">
      <c r="A29" s="29" t="s">
        <v>1143</v>
      </c>
      <c r="B29" s="89" t="s">
        <v>1779</v>
      </c>
      <c r="C29" s="89" t="s">
        <v>1779</v>
      </c>
      <c r="D29" s="35" t="s">
        <v>1811</v>
      </c>
      <c r="E29" s="86" t="s">
        <v>1139</v>
      </c>
      <c r="F29" s="34"/>
      <c r="G29" s="30"/>
      <c r="H29" s="35" t="s">
        <v>1811</v>
      </c>
      <c r="I29" s="90" t="s">
        <v>1780</v>
      </c>
      <c r="J29" s="91">
        <f>218*1.06</f>
        <v>231.08</v>
      </c>
      <c r="K29" s="125"/>
      <c r="L29" s="38">
        <v>30</v>
      </c>
      <c r="M29" s="38"/>
      <c r="N29" s="38">
        <v>1</v>
      </c>
      <c r="O29" s="38"/>
      <c r="P29" s="95">
        <f>IFERROR(N29*L29*J29,0)</f>
        <v>6932.4000000000005</v>
      </c>
      <c r="Q29" s="95">
        <f>IFERROR(O29*M29*K29,0)</f>
        <v>0</v>
      </c>
      <c r="R29" s="46">
        <f>Q29-P29</f>
        <v>-6932.4000000000005</v>
      </c>
      <c r="S29" s="47">
        <v>0.06</v>
      </c>
      <c r="T29" s="47">
        <v>0</v>
      </c>
      <c r="U29" s="51" t="s">
        <v>1826</v>
      </c>
      <c r="V29" s="50"/>
    </row>
    <row r="30" spans="1:25" s="19" customFormat="1" ht="17">
      <c r="A30" s="29" t="s">
        <v>1143</v>
      </c>
      <c r="B30" s="89" t="s">
        <v>1779</v>
      </c>
      <c r="C30" s="89" t="s">
        <v>1779</v>
      </c>
      <c r="D30" s="35" t="s">
        <v>1812</v>
      </c>
      <c r="E30" s="86" t="s">
        <v>1139</v>
      </c>
      <c r="F30" s="34"/>
      <c r="G30" s="30"/>
      <c r="H30" s="35" t="s">
        <v>1812</v>
      </c>
      <c r="I30" s="90" t="s">
        <v>1780</v>
      </c>
      <c r="J30" s="91">
        <f>218*1.06</f>
        <v>231.08</v>
      </c>
      <c r="K30" s="125"/>
      <c r="L30" s="38">
        <v>90</v>
      </c>
      <c r="M30" s="38"/>
      <c r="N30" s="38">
        <v>1</v>
      </c>
      <c r="O30" s="38"/>
      <c r="P30" s="95">
        <f t="shared" ref="P30:P33" si="15">IFERROR(N30*L30*J30,0)</f>
        <v>20797.2</v>
      </c>
      <c r="Q30" s="95">
        <f t="shared" ref="Q30:Q33" si="16">IFERROR(O30*M30*K30,0)</f>
        <v>0</v>
      </c>
      <c r="R30" s="46">
        <f t="shared" ref="R30:R33" si="17">Q30-P30</f>
        <v>-20797.2</v>
      </c>
      <c r="S30" s="47">
        <v>0.06</v>
      </c>
      <c r="T30" s="47">
        <v>0</v>
      </c>
      <c r="U30" s="51" t="s">
        <v>1826</v>
      </c>
      <c r="V30" s="50"/>
    </row>
    <row r="31" spans="1:25" s="19" customFormat="1" ht="17">
      <c r="A31" s="29" t="s">
        <v>1143</v>
      </c>
      <c r="B31" s="89" t="s">
        <v>1779</v>
      </c>
      <c r="C31" s="89" t="s">
        <v>1779</v>
      </c>
      <c r="D31" s="35" t="s">
        <v>1813</v>
      </c>
      <c r="E31" s="86" t="s">
        <v>1139</v>
      </c>
      <c r="F31" s="34"/>
      <c r="G31" s="30"/>
      <c r="H31" s="35" t="s">
        <v>1813</v>
      </c>
      <c r="I31" s="90" t="s">
        <v>1780</v>
      </c>
      <c r="J31" s="91">
        <f>218*1.06</f>
        <v>231.08</v>
      </c>
      <c r="K31" s="125"/>
      <c r="L31" s="38">
        <v>120</v>
      </c>
      <c r="M31" s="38"/>
      <c r="N31" s="38">
        <v>1</v>
      </c>
      <c r="O31" s="38"/>
      <c r="P31" s="95">
        <f t="shared" si="15"/>
        <v>27729.600000000002</v>
      </c>
      <c r="Q31" s="95">
        <f t="shared" si="16"/>
        <v>0</v>
      </c>
      <c r="R31" s="46">
        <f t="shared" si="17"/>
        <v>-27729.600000000002</v>
      </c>
      <c r="S31" s="47">
        <v>0.06</v>
      </c>
      <c r="T31" s="47">
        <v>0</v>
      </c>
      <c r="U31" s="51" t="s">
        <v>1826</v>
      </c>
      <c r="V31" s="50"/>
    </row>
    <row r="32" spans="1:25" s="19" customFormat="1" ht="17">
      <c r="A32" s="29" t="s">
        <v>1143</v>
      </c>
      <c r="B32" s="89" t="s">
        <v>1779</v>
      </c>
      <c r="C32" s="89" t="s">
        <v>1779</v>
      </c>
      <c r="D32" s="35" t="s">
        <v>1781</v>
      </c>
      <c r="E32" s="86" t="s">
        <v>1139</v>
      </c>
      <c r="F32" s="35"/>
      <c r="G32" s="35"/>
      <c r="H32" s="35" t="s">
        <v>1781</v>
      </c>
      <c r="I32" s="90" t="s">
        <v>1780</v>
      </c>
      <c r="J32" s="91">
        <f>1000*1.06</f>
        <v>1060</v>
      </c>
      <c r="K32" s="125"/>
      <c r="L32" s="37" t="s">
        <v>1804</v>
      </c>
      <c r="M32" s="38"/>
      <c r="N32" s="38">
        <v>2</v>
      </c>
      <c r="O32" s="38"/>
      <c r="P32" s="95">
        <f t="shared" si="15"/>
        <v>42400</v>
      </c>
      <c r="Q32" s="95">
        <f t="shared" si="16"/>
        <v>0</v>
      </c>
      <c r="R32" s="46">
        <f t="shared" si="17"/>
        <v>-42400</v>
      </c>
      <c r="S32" s="47">
        <v>0.06</v>
      </c>
      <c r="T32" s="47">
        <v>0</v>
      </c>
      <c r="U32" s="51" t="s">
        <v>1826</v>
      </c>
      <c r="V32" s="50"/>
    </row>
    <row r="33" spans="1:22" s="19" customFormat="1" ht="17">
      <c r="A33" s="29" t="s">
        <v>1143</v>
      </c>
      <c r="B33" s="89" t="s">
        <v>1779</v>
      </c>
      <c r="C33" s="89" t="s">
        <v>1779</v>
      </c>
      <c r="D33" s="35" t="s">
        <v>1782</v>
      </c>
      <c r="E33" s="86" t="s">
        <v>1139</v>
      </c>
      <c r="F33" s="35"/>
      <c r="G33" s="35"/>
      <c r="H33" s="35" t="s">
        <v>1782</v>
      </c>
      <c r="I33" s="90" t="s">
        <v>1780</v>
      </c>
      <c r="J33" s="91">
        <f>(231.08+231.08)</f>
        <v>462.16</v>
      </c>
      <c r="K33" s="125"/>
      <c r="L33" s="37" t="s">
        <v>1806</v>
      </c>
      <c r="M33" s="38"/>
      <c r="N33" s="38">
        <v>2</v>
      </c>
      <c r="O33" s="38"/>
      <c r="P33" s="95">
        <f t="shared" si="15"/>
        <v>120161.60000000001</v>
      </c>
      <c r="Q33" s="95">
        <f t="shared" si="16"/>
        <v>0</v>
      </c>
      <c r="R33" s="46">
        <f t="shared" si="17"/>
        <v>-120161.60000000001</v>
      </c>
      <c r="S33" s="47">
        <v>0.06</v>
      </c>
      <c r="T33" s="47">
        <v>0</v>
      </c>
      <c r="U33" s="51"/>
      <c r="V33" s="50"/>
    </row>
    <row r="34" spans="1:22" s="19" customFormat="1" ht="34">
      <c r="A34" s="29" t="s">
        <v>1143</v>
      </c>
      <c r="B34" s="89" t="s">
        <v>1783</v>
      </c>
      <c r="C34" s="89" t="s">
        <v>1783</v>
      </c>
      <c r="D34" s="92" t="s">
        <v>1786</v>
      </c>
      <c r="E34" s="86" t="s">
        <v>1135</v>
      </c>
      <c r="F34" s="34" t="s">
        <v>1732</v>
      </c>
      <c r="G34" s="30" t="str">
        <f>_xlfn.IFNA(IF(VLOOKUP($F34,'3.框架内物料'!$A:$E,2,0)=0,"请勿填写",VLOOKUP($F34,'3.框架内物料'!$A:$E,2,0)),"")</f>
        <v>M939882605761044482</v>
      </c>
      <c r="H34" s="35" t="str">
        <f>_xlfn.IFNA(VLOOKUP($F34,'3.框架内物料'!$A:$E,4,0),"")</f>
        <v>接待用车-车辆-车辆物流-运营车辆-接送机-GL8，60公里内，高速费另计</v>
      </c>
      <c r="I34" s="30" t="str">
        <f>_xlfn.IFNA(VLOOKUP($F34,'3.框架内物料'!$A:$E,5,0),"")</f>
        <v>辆/趟</v>
      </c>
      <c r="J34" s="91">
        <f>_xlfn.IFNA(VLOOKUP($F34,'3.框架内物料'!$A:$F,6,0),"")</f>
        <v>530</v>
      </c>
      <c r="K34" s="125">
        <v>530</v>
      </c>
      <c r="L34" s="38">
        <v>10</v>
      </c>
      <c r="M34" s="38">
        <v>99</v>
      </c>
      <c r="N34" s="38">
        <v>2</v>
      </c>
      <c r="O34" s="38">
        <v>1</v>
      </c>
      <c r="P34" s="95">
        <f t="shared" ref="P34:P47" si="18">IFERROR(N34*L34*J34,0)</f>
        <v>10600</v>
      </c>
      <c r="Q34" s="95">
        <f>IFERROR(O34*M34*K34,0)</f>
        <v>52470</v>
      </c>
      <c r="R34" s="46">
        <f t="shared" si="11"/>
        <v>41870</v>
      </c>
      <c r="S34" s="47">
        <v>0.06</v>
      </c>
      <c r="T34" s="47">
        <v>0</v>
      </c>
      <c r="U34" s="51"/>
      <c r="V34" s="50" t="s">
        <v>1858</v>
      </c>
    </row>
    <row r="35" spans="1:22" s="19" customFormat="1" ht="34">
      <c r="A35" s="29" t="s">
        <v>1143</v>
      </c>
      <c r="B35" s="89" t="s">
        <v>1783</v>
      </c>
      <c r="C35" s="89" t="s">
        <v>1783</v>
      </c>
      <c r="D35" s="92" t="s">
        <v>1786</v>
      </c>
      <c r="E35" s="86" t="s">
        <v>1135</v>
      </c>
      <c r="F35" s="34" t="s">
        <v>1733</v>
      </c>
      <c r="G35" s="30" t="str">
        <f>_xlfn.IFNA(IF(VLOOKUP($F35,'3.框架内物料'!$A:$E,2,0)=0,"请勿填写",VLOOKUP($F35,'3.框架内物料'!$A:$E,2,0)),"")</f>
        <v>M939882624185389057</v>
      </c>
      <c r="H35" s="35" t="str">
        <f>_xlfn.IFNA(VLOOKUP($F35,'3.框架内物料'!$A:$E,4,0),"")</f>
        <v>接待用车-车辆-车辆物流-运营车辆-接送机-考斯特，60公里内，高速费另计</v>
      </c>
      <c r="I35" s="30" t="str">
        <f>_xlfn.IFNA(VLOOKUP($F35,'3.框架内物料'!$A:$E,5,0),"")</f>
        <v>辆/趟</v>
      </c>
      <c r="J35" s="91">
        <f>_xlfn.IFNA(VLOOKUP($F35,'3.框架内物料'!$A:$F,6,0),"")</f>
        <v>848</v>
      </c>
      <c r="K35" s="125">
        <v>848</v>
      </c>
      <c r="L35" s="38">
        <v>4</v>
      </c>
      <c r="M35" s="38">
        <v>8</v>
      </c>
      <c r="N35" s="38">
        <v>2</v>
      </c>
      <c r="O35" s="38">
        <v>1</v>
      </c>
      <c r="P35" s="95">
        <f t="shared" si="18"/>
        <v>6784</v>
      </c>
      <c r="Q35" s="95">
        <f t="shared" ref="Q35:Q43" si="19">IFERROR(O35*M35*K35,0)</f>
        <v>6784</v>
      </c>
      <c r="R35" s="46">
        <f t="shared" si="11"/>
        <v>0</v>
      </c>
      <c r="S35" s="47">
        <v>0.06</v>
      </c>
      <c r="T35" s="47">
        <v>0</v>
      </c>
      <c r="U35" s="51"/>
      <c r="V35" s="50" t="s">
        <v>1858</v>
      </c>
    </row>
    <row r="36" spans="1:22" s="19" customFormat="1" ht="51">
      <c r="A36" s="29" t="s">
        <v>1143</v>
      </c>
      <c r="B36" s="89" t="s">
        <v>1783</v>
      </c>
      <c r="C36" s="89" t="s">
        <v>1783</v>
      </c>
      <c r="D36" s="92" t="s">
        <v>1787</v>
      </c>
      <c r="E36" s="86" t="s">
        <v>1135</v>
      </c>
      <c r="F36" s="34" t="s">
        <v>1739</v>
      </c>
      <c r="G36" s="30" t="str">
        <f>_xlfn.IFNA(IF(VLOOKUP($F36,'3.框架内物料'!$A:$E,2,0)=0,"请勿填写",VLOOKUP($F36,'3.框架内物料'!$A:$E,2,0)),"")</f>
        <v>M939882596713930754</v>
      </c>
      <c r="H36" s="35" t="str">
        <f>_xlfn.IFNA(VLOOKUP($F36,'3.框架内物料'!$A:$E,4,0),"")</f>
        <v>接待用车-车辆-车辆物流-运营车辆-商务乘用车-GL8，可使用同等类型车辆，1天8小时 or 100km计算，超出公里数及时间另计费</v>
      </c>
      <c r="I36" s="30" t="str">
        <f>_xlfn.IFNA(VLOOKUP($F36,'3.框架内物料'!$A:$E,5,0),"")</f>
        <v>辆/天</v>
      </c>
      <c r="J36" s="91">
        <f>_xlfn.IFNA(VLOOKUP($F36,'3.框架内物料'!$A:$F,6,0),"")</f>
        <v>1060</v>
      </c>
      <c r="K36" s="125">
        <v>1060</v>
      </c>
      <c r="L36" s="38">
        <v>30</v>
      </c>
      <c r="M36" s="38">
        <v>79</v>
      </c>
      <c r="N36" s="38">
        <v>2</v>
      </c>
      <c r="O36" s="38">
        <v>1</v>
      </c>
      <c r="P36" s="95">
        <f t="shared" si="18"/>
        <v>63600</v>
      </c>
      <c r="Q36" s="95">
        <f t="shared" si="19"/>
        <v>83740</v>
      </c>
      <c r="R36" s="46">
        <f t="shared" si="11"/>
        <v>20140</v>
      </c>
      <c r="S36" s="47">
        <v>0.06</v>
      </c>
      <c r="T36" s="47">
        <v>0</v>
      </c>
      <c r="U36" s="51"/>
      <c r="V36" s="50" t="s">
        <v>1858</v>
      </c>
    </row>
    <row r="37" spans="1:22" s="19" customFormat="1" ht="34">
      <c r="A37" s="29" t="s">
        <v>1143</v>
      </c>
      <c r="B37" s="89" t="s">
        <v>1783</v>
      </c>
      <c r="C37" s="89" t="s">
        <v>1783</v>
      </c>
      <c r="D37" s="92" t="s">
        <v>1842</v>
      </c>
      <c r="E37" s="86" t="s">
        <v>1135</v>
      </c>
      <c r="F37" s="34" t="s">
        <v>1740</v>
      </c>
      <c r="G37" s="30" t="str">
        <f>_xlfn.IFNA(IF(VLOOKUP($F37,'3.框架内物料'!$A:$E,2,0)=0,"请勿填写",VLOOKUP($F37,'3.框架内物料'!$A:$E,2,0)),"")</f>
        <v>M947580304028082178</v>
      </c>
      <c r="H37" s="35" t="str">
        <f>_xlfn.IFNA(VLOOKUP($F37,'3.框架内物料'!$A:$E,4,0),"")</f>
        <v>接待用车-车辆-车辆物流-运营车辆-商务乘用车-GL8，超时间收费</v>
      </c>
      <c r="I37" s="30" t="str">
        <f>_xlfn.IFNA(VLOOKUP($F37,'3.框架内物料'!$A:$E,5,0),"")</f>
        <v>辆/小时</v>
      </c>
      <c r="J37" s="91">
        <f>_xlfn.IFNA(VLOOKUP($F37,'3.框架内物料'!$A:$F,6,0),"")</f>
        <v>74.2</v>
      </c>
      <c r="K37" s="125">
        <v>74.2</v>
      </c>
      <c r="L37" s="87"/>
      <c r="M37" s="38">
        <f>60.5+38</f>
        <v>98.5</v>
      </c>
      <c r="N37" s="38"/>
      <c r="O37" s="38">
        <v>1</v>
      </c>
      <c r="P37" s="95"/>
      <c r="Q37" s="95">
        <f t="shared" si="19"/>
        <v>7308.7000000000007</v>
      </c>
      <c r="R37" s="46">
        <f>Q37-P37</f>
        <v>7308.7000000000007</v>
      </c>
      <c r="S37" s="47">
        <v>0.06</v>
      </c>
      <c r="T37" s="47">
        <v>0</v>
      </c>
      <c r="U37" s="51"/>
      <c r="V37" s="50" t="s">
        <v>1858</v>
      </c>
    </row>
    <row r="38" spans="1:22" s="19" customFormat="1" ht="34">
      <c r="A38" s="29" t="s">
        <v>1143</v>
      </c>
      <c r="B38" s="89" t="s">
        <v>1783</v>
      </c>
      <c r="C38" s="89" t="s">
        <v>1783</v>
      </c>
      <c r="D38" s="92" t="s">
        <v>1843</v>
      </c>
      <c r="E38" s="86" t="s">
        <v>1135</v>
      </c>
      <c r="F38" s="34" t="s">
        <v>1741</v>
      </c>
      <c r="G38" s="30" t="str">
        <f>_xlfn.IFNA(IF(VLOOKUP($F38,'3.框架内物料'!$A:$E,2,0)=0,"请勿填写",VLOOKUP($F38,'3.框架内物料'!$A:$E,2,0)),"")</f>
        <v>M939882613759582209</v>
      </c>
      <c r="H38" s="35" t="str">
        <f>_xlfn.IFNA(VLOOKUP($F38,'3.框架内物料'!$A:$E,4,0),"")</f>
        <v>接待用车-车辆-车辆物流-运营车辆-商务乘用车-GL8，超公里收费</v>
      </c>
      <c r="I38" s="30" t="str">
        <f>_xlfn.IFNA(VLOOKUP($F38,'3.框架内物料'!$A:$E,5,0),"")</f>
        <v>车/公里</v>
      </c>
      <c r="J38" s="91">
        <f>_xlfn.IFNA(VLOOKUP($F38,'3.框架内物料'!$A:$F,6,0),"")</f>
        <v>10</v>
      </c>
      <c r="K38" s="125">
        <v>10</v>
      </c>
      <c r="L38" s="87"/>
      <c r="M38" s="38">
        <v>167</v>
      </c>
      <c r="N38" s="38"/>
      <c r="O38" s="38">
        <v>1</v>
      </c>
      <c r="P38" s="95"/>
      <c r="Q38" s="95">
        <f t="shared" si="19"/>
        <v>1670</v>
      </c>
      <c r="R38" s="46">
        <f>Q38-P38</f>
        <v>1670</v>
      </c>
      <c r="S38" s="47">
        <v>0.06</v>
      </c>
      <c r="T38" s="47">
        <v>0</v>
      </c>
      <c r="U38" s="51"/>
      <c r="V38" s="50" t="s">
        <v>1858</v>
      </c>
    </row>
    <row r="39" spans="1:22" s="19" customFormat="1" ht="17">
      <c r="A39" s="29" t="s">
        <v>1143</v>
      </c>
      <c r="B39" s="89" t="s">
        <v>1783</v>
      </c>
      <c r="C39" s="89" t="s">
        <v>1783</v>
      </c>
      <c r="D39" s="92" t="s">
        <v>1841</v>
      </c>
      <c r="E39" s="86" t="s">
        <v>1139</v>
      </c>
      <c r="F39" s="34"/>
      <c r="G39" s="30"/>
      <c r="H39" s="35"/>
      <c r="I39" s="30" t="s">
        <v>1840</v>
      </c>
      <c r="J39" s="91"/>
      <c r="K39" s="125">
        <f>800*1.06</f>
        <v>848</v>
      </c>
      <c r="L39" s="87"/>
      <c r="M39" s="38">
        <v>4</v>
      </c>
      <c r="N39" s="38"/>
      <c r="O39" s="38">
        <v>1</v>
      </c>
      <c r="P39" s="95"/>
      <c r="Q39" s="95">
        <f t="shared" si="19"/>
        <v>3392</v>
      </c>
      <c r="R39" s="46">
        <f>Q39-P39</f>
        <v>3392</v>
      </c>
      <c r="S39" s="47">
        <v>0.06</v>
      </c>
      <c r="T39" s="47">
        <v>0</v>
      </c>
      <c r="U39" s="51"/>
      <c r="V39" s="50" t="s">
        <v>1858</v>
      </c>
    </row>
    <row r="40" spans="1:22" s="19" customFormat="1" ht="51">
      <c r="A40" s="29" t="s">
        <v>1143</v>
      </c>
      <c r="B40" s="89" t="s">
        <v>1783</v>
      </c>
      <c r="C40" s="89" t="s">
        <v>1783</v>
      </c>
      <c r="D40" s="92" t="s">
        <v>1787</v>
      </c>
      <c r="E40" s="86" t="s">
        <v>1135</v>
      </c>
      <c r="F40" s="34" t="s">
        <v>1742</v>
      </c>
      <c r="G40" s="30" t="str">
        <f>_xlfn.IFNA(IF(VLOOKUP($F40,'3.框架内物料'!$A:$E,2,0)=0,"请勿填写",VLOOKUP($F40,'3.框架内物料'!$A:$E,2,0)),"")</f>
        <v>M939882629038198786</v>
      </c>
      <c r="H40" s="35" t="str">
        <f>_xlfn.IFNA(VLOOKUP($F40,'3.框架内物料'!$A:$E,4,0),"")</f>
        <v>接待用车-车辆-车辆物流-运营车辆-中型车-考斯特，可使用同等类型车辆，1天8小时 or 100km计算，超出公里数及时间另计费</v>
      </c>
      <c r="I40" s="30" t="str">
        <f>_xlfn.IFNA(VLOOKUP($F40,'3.框架内物料'!$A:$E,5,0),"")</f>
        <v>辆/天</v>
      </c>
      <c r="J40" s="91">
        <f>_xlfn.IFNA(VLOOKUP($F40,'3.框架内物料'!$A:$F,6,0),"")</f>
        <v>1500</v>
      </c>
      <c r="K40" s="125">
        <v>1500</v>
      </c>
      <c r="L40" s="87">
        <v>10</v>
      </c>
      <c r="M40" s="38">
        <v>14</v>
      </c>
      <c r="N40" s="38">
        <v>2</v>
      </c>
      <c r="O40" s="38">
        <v>1</v>
      </c>
      <c r="P40" s="95">
        <f t="shared" si="18"/>
        <v>30000</v>
      </c>
      <c r="Q40" s="95">
        <f t="shared" si="19"/>
        <v>21000</v>
      </c>
      <c r="R40" s="46">
        <f t="shared" si="11"/>
        <v>-9000</v>
      </c>
      <c r="S40" s="47">
        <v>0.06</v>
      </c>
      <c r="T40" s="47">
        <v>0</v>
      </c>
      <c r="U40" s="51"/>
      <c r="V40" s="50" t="s">
        <v>1858</v>
      </c>
    </row>
    <row r="41" spans="1:22" s="19" customFormat="1" ht="17">
      <c r="A41" s="158" t="s">
        <v>1143</v>
      </c>
      <c r="B41" s="159" t="s">
        <v>1783</v>
      </c>
      <c r="C41" s="159" t="s">
        <v>1783</v>
      </c>
      <c r="D41" s="160" t="s">
        <v>1844</v>
      </c>
      <c r="E41" s="161" t="s">
        <v>1139</v>
      </c>
      <c r="F41" s="162"/>
      <c r="G41" s="161"/>
      <c r="H41" s="163" t="s">
        <v>1847</v>
      </c>
      <c r="I41" s="150" t="s">
        <v>1780</v>
      </c>
      <c r="J41" s="151"/>
      <c r="K41" s="152">
        <f>(1200+1860+390+60)*1.06</f>
        <v>3720.6000000000004</v>
      </c>
      <c r="L41" s="153"/>
      <c r="M41" s="153">
        <v>1</v>
      </c>
      <c r="N41" s="153"/>
      <c r="O41" s="153">
        <v>1</v>
      </c>
      <c r="P41" s="154"/>
      <c r="Q41" s="154">
        <f t="shared" si="19"/>
        <v>3720.6000000000004</v>
      </c>
      <c r="R41" s="155">
        <f t="shared" ref="R41:R42" si="20">Q41-P41</f>
        <v>3720.6000000000004</v>
      </c>
      <c r="S41" s="156">
        <v>0.06</v>
      </c>
      <c r="T41" s="156">
        <v>0</v>
      </c>
      <c r="U41" s="157"/>
      <c r="V41" s="50" t="s">
        <v>1858</v>
      </c>
    </row>
    <row r="42" spans="1:22" s="19" customFormat="1" ht="17">
      <c r="A42" s="158" t="s">
        <v>1143</v>
      </c>
      <c r="B42" s="159" t="s">
        <v>1783</v>
      </c>
      <c r="C42" s="159" t="s">
        <v>1783</v>
      </c>
      <c r="D42" s="160" t="s">
        <v>1845</v>
      </c>
      <c r="E42" s="161" t="s">
        <v>1139</v>
      </c>
      <c r="F42" s="162"/>
      <c r="G42" s="161"/>
      <c r="H42" s="163"/>
      <c r="I42" s="150" t="s">
        <v>1780</v>
      </c>
      <c r="J42" s="151"/>
      <c r="K42" s="152">
        <f>290*1.06</f>
        <v>307.40000000000003</v>
      </c>
      <c r="L42" s="153"/>
      <c r="M42" s="153">
        <v>1</v>
      </c>
      <c r="N42" s="153"/>
      <c r="O42" s="153">
        <v>1</v>
      </c>
      <c r="P42" s="154"/>
      <c r="Q42" s="154">
        <f t="shared" si="19"/>
        <v>307.40000000000003</v>
      </c>
      <c r="R42" s="155">
        <f t="shared" si="20"/>
        <v>307.40000000000003</v>
      </c>
      <c r="S42" s="156">
        <v>0.06</v>
      </c>
      <c r="T42" s="156">
        <v>0</v>
      </c>
      <c r="U42" s="157"/>
      <c r="V42" s="50" t="s">
        <v>1858</v>
      </c>
    </row>
    <row r="43" spans="1:22" s="19" customFormat="1" ht="17">
      <c r="A43" s="158" t="s">
        <v>1143</v>
      </c>
      <c r="B43" s="159" t="s">
        <v>1783</v>
      </c>
      <c r="C43" s="159" t="s">
        <v>1783</v>
      </c>
      <c r="D43" s="160" t="s">
        <v>1846</v>
      </c>
      <c r="E43" s="161" t="s">
        <v>1139</v>
      </c>
      <c r="F43" s="162"/>
      <c r="G43" s="161"/>
      <c r="H43" s="163" t="s">
        <v>1848</v>
      </c>
      <c r="I43" s="150" t="s">
        <v>1780</v>
      </c>
      <c r="J43" s="151"/>
      <c r="K43" s="152">
        <f>1600*1.06</f>
        <v>1696</v>
      </c>
      <c r="L43" s="153"/>
      <c r="M43" s="153">
        <v>8</v>
      </c>
      <c r="N43" s="153"/>
      <c r="O43" s="153">
        <v>1</v>
      </c>
      <c r="P43" s="154"/>
      <c r="Q43" s="154">
        <f t="shared" si="19"/>
        <v>13568</v>
      </c>
      <c r="R43" s="155">
        <f t="shared" ref="R43" si="21">Q43-P43</f>
        <v>13568</v>
      </c>
      <c r="S43" s="156">
        <v>0.06</v>
      </c>
      <c r="T43" s="156">
        <v>0</v>
      </c>
      <c r="U43" s="157"/>
      <c r="V43" s="50" t="s">
        <v>1858</v>
      </c>
    </row>
    <row r="44" spans="1:22" s="19" customFormat="1" ht="17">
      <c r="A44" s="29" t="s">
        <v>1143</v>
      </c>
      <c r="B44" s="89" t="s">
        <v>1784</v>
      </c>
      <c r="C44" s="89" t="s">
        <v>1784</v>
      </c>
      <c r="D44" s="35" t="s">
        <v>1785</v>
      </c>
      <c r="E44" s="86" t="s">
        <v>1139</v>
      </c>
      <c r="F44" s="35"/>
      <c r="G44" s="35"/>
      <c r="H44" s="35" t="s">
        <v>1785</v>
      </c>
      <c r="I44" s="90" t="s">
        <v>1780</v>
      </c>
      <c r="J44" s="91">
        <f>700*1.06</f>
        <v>742</v>
      </c>
      <c r="K44" s="125"/>
      <c r="L44" s="38">
        <v>10</v>
      </c>
      <c r="M44" s="38"/>
      <c r="N44" s="38">
        <v>1</v>
      </c>
      <c r="O44" s="38"/>
      <c r="P44" s="95">
        <f t="shared" si="18"/>
        <v>7420</v>
      </c>
      <c r="Q44" s="41">
        <f t="shared" ref="Q44:Q47" si="22">IFERROR(O44*M44*K44,0)</f>
        <v>0</v>
      </c>
      <c r="R44" s="46">
        <f t="shared" si="11"/>
        <v>-7420</v>
      </c>
      <c r="S44" s="47">
        <v>0.06</v>
      </c>
      <c r="T44" s="47">
        <v>0</v>
      </c>
      <c r="U44" s="51" t="s">
        <v>1826</v>
      </c>
      <c r="V44" s="50"/>
    </row>
    <row r="45" spans="1:22" s="19" customFormat="1" ht="17">
      <c r="A45" s="29" t="s">
        <v>1143</v>
      </c>
      <c r="B45" s="89" t="s">
        <v>1784</v>
      </c>
      <c r="C45" s="89" t="s">
        <v>1784</v>
      </c>
      <c r="D45" s="35" t="s">
        <v>1805</v>
      </c>
      <c r="E45" s="30" t="s">
        <v>1139</v>
      </c>
      <c r="F45" s="35"/>
      <c r="G45" s="35"/>
      <c r="H45" s="35" t="s">
        <v>1785</v>
      </c>
      <c r="I45" s="90" t="s">
        <v>1780</v>
      </c>
      <c r="J45" s="91">
        <v>20</v>
      </c>
      <c r="K45" s="125"/>
      <c r="L45" s="38">
        <v>220</v>
      </c>
      <c r="M45" s="38"/>
      <c r="N45" s="38">
        <v>1</v>
      </c>
      <c r="O45" s="38"/>
      <c r="P45" s="95">
        <f t="shared" si="18"/>
        <v>4400</v>
      </c>
      <c r="Q45" s="41">
        <f t="shared" si="22"/>
        <v>0</v>
      </c>
      <c r="R45" s="46">
        <f t="shared" si="11"/>
        <v>-4400</v>
      </c>
      <c r="S45" s="47">
        <v>0.06</v>
      </c>
      <c r="T45" s="47">
        <v>0</v>
      </c>
      <c r="U45" s="51" t="s">
        <v>1826</v>
      </c>
      <c r="V45" s="50"/>
    </row>
    <row r="46" spans="1:22" s="19" customFormat="1" ht="17">
      <c r="A46" s="29" t="s">
        <v>1143</v>
      </c>
      <c r="B46" s="89" t="s">
        <v>1790</v>
      </c>
      <c r="C46" s="89" t="s">
        <v>1790</v>
      </c>
      <c r="D46" s="92" t="s">
        <v>1790</v>
      </c>
      <c r="E46" s="30" t="s">
        <v>1139</v>
      </c>
      <c r="F46" s="92"/>
      <c r="G46" s="92"/>
      <c r="H46" s="92" t="s">
        <v>1790</v>
      </c>
      <c r="I46" s="90" t="s">
        <v>1780</v>
      </c>
      <c r="J46" s="91" t="s">
        <v>1788</v>
      </c>
      <c r="K46" s="125"/>
      <c r="L46" s="38">
        <v>3</v>
      </c>
      <c r="M46" s="38"/>
      <c r="N46" s="38">
        <v>5</v>
      </c>
      <c r="O46" s="38"/>
      <c r="P46" s="95">
        <f t="shared" si="18"/>
        <v>6000</v>
      </c>
      <c r="Q46" s="41">
        <f t="shared" si="22"/>
        <v>0</v>
      </c>
      <c r="R46" s="46">
        <f t="shared" si="11"/>
        <v>-6000</v>
      </c>
      <c r="S46" s="47">
        <v>0.06</v>
      </c>
      <c r="T46" s="47">
        <v>0</v>
      </c>
      <c r="U46" s="51" t="s">
        <v>1826</v>
      </c>
      <c r="V46" s="50"/>
    </row>
    <row r="47" spans="1:22" s="19" customFormat="1" ht="17">
      <c r="A47" s="29" t="s">
        <v>1143</v>
      </c>
      <c r="B47" s="89" t="s">
        <v>1789</v>
      </c>
      <c r="C47" s="89" t="s">
        <v>1789</v>
      </c>
      <c r="D47" s="92" t="s">
        <v>1789</v>
      </c>
      <c r="E47" s="30" t="s">
        <v>1139</v>
      </c>
      <c r="F47" s="92"/>
      <c r="G47" s="92"/>
      <c r="H47" s="92" t="s">
        <v>1789</v>
      </c>
      <c r="I47" s="90" t="s">
        <v>1780</v>
      </c>
      <c r="J47" s="91">
        <f>1000*1.06</f>
        <v>1060</v>
      </c>
      <c r="K47" s="125"/>
      <c r="L47" s="38">
        <v>6</v>
      </c>
      <c r="M47" s="38"/>
      <c r="N47" s="38">
        <v>1</v>
      </c>
      <c r="O47" s="38"/>
      <c r="P47" s="95">
        <f t="shared" si="18"/>
        <v>6360</v>
      </c>
      <c r="Q47" s="41">
        <f t="shared" si="22"/>
        <v>0</v>
      </c>
      <c r="R47" s="46">
        <f t="shared" si="11"/>
        <v>-6360</v>
      </c>
      <c r="S47" s="47">
        <v>0.06</v>
      </c>
      <c r="T47" s="47">
        <v>0</v>
      </c>
      <c r="U47" s="51" t="s">
        <v>1826</v>
      </c>
      <c r="V47" s="50"/>
    </row>
    <row r="48" spans="1:22" s="20" customFormat="1" ht="18">
      <c r="A48" s="96"/>
      <c r="B48" s="101"/>
      <c r="C48" s="101"/>
      <c r="D48" s="101"/>
      <c r="E48" s="101"/>
      <c r="F48" s="96"/>
      <c r="G48" s="96"/>
      <c r="H48" s="96"/>
      <c r="I48" s="96"/>
      <c r="J48" s="96"/>
      <c r="K48" s="126"/>
      <c r="L48" s="96"/>
      <c r="M48" s="96"/>
      <c r="N48" s="96"/>
      <c r="O48" s="96"/>
      <c r="P48" s="148" t="s">
        <v>1144</v>
      </c>
      <c r="Q48" s="148"/>
      <c r="R48" s="148"/>
      <c r="S48" s="97"/>
      <c r="T48" s="97"/>
      <c r="U48" s="96"/>
      <c r="V48" s="96"/>
    </row>
    <row r="49" spans="1:22" s="20" customFormat="1" ht="18">
      <c r="A49" s="98"/>
      <c r="B49" s="102"/>
      <c r="C49" s="102"/>
      <c r="D49" s="102"/>
      <c r="E49" s="102"/>
      <c r="F49" s="98"/>
      <c r="G49" s="98"/>
      <c r="H49" s="98"/>
      <c r="I49" s="98"/>
      <c r="J49" s="98"/>
      <c r="K49" s="127"/>
      <c r="L49" s="98"/>
      <c r="M49" s="98"/>
      <c r="N49" s="98"/>
      <c r="O49" s="98"/>
      <c r="P49" s="42">
        <f>SUM(P29:P47)</f>
        <v>353184.80000000005</v>
      </c>
      <c r="Q49" s="42">
        <f>SUM(Q29:Q47)</f>
        <v>193960.7</v>
      </c>
      <c r="R49" s="42">
        <f t="shared" ref="R49:R54" si="23">Q49-P49</f>
        <v>-159224.10000000003</v>
      </c>
      <c r="S49" s="99"/>
      <c r="T49" s="99"/>
      <c r="U49" s="98"/>
      <c r="V49" s="98"/>
    </row>
    <row r="50" spans="1:22" s="17" customFormat="1" ht="17">
      <c r="A50" s="29" t="s">
        <v>1179</v>
      </c>
      <c r="B50" s="50" t="s">
        <v>1791</v>
      </c>
      <c r="C50" s="50" t="s">
        <v>1791</v>
      </c>
      <c r="D50" s="124" t="s">
        <v>1791</v>
      </c>
      <c r="E50" s="30" t="s">
        <v>1139</v>
      </c>
      <c r="F50" s="34"/>
      <c r="G50" s="30" t="str">
        <f>_xlfn.IFNA(IF(VLOOKUP($F50,'3.框架内物料'!$A:$E,2,0)=0,"请勿填写",VLOOKUP($F50,'3.框架内物料'!$A:$E,2,0)),"")</f>
        <v/>
      </c>
      <c r="H50" s="124" t="s">
        <v>1838</v>
      </c>
      <c r="I50" s="90" t="s">
        <v>1780</v>
      </c>
      <c r="J50" s="91">
        <f>60*1.06</f>
        <v>63.6</v>
      </c>
      <c r="K50" s="125">
        <f>50*1.06</f>
        <v>53</v>
      </c>
      <c r="L50" s="38">
        <v>120</v>
      </c>
      <c r="M50" s="38">
        <v>120</v>
      </c>
      <c r="N50" s="38">
        <v>1</v>
      </c>
      <c r="O50" s="38">
        <v>1</v>
      </c>
      <c r="P50" s="41">
        <f>IFERROR(N50*L50*J50,0)</f>
        <v>7632</v>
      </c>
      <c r="Q50" s="41">
        <f>IFERROR(O50*M50*K50,0)</f>
        <v>6360</v>
      </c>
      <c r="R50" s="46">
        <f t="shared" si="23"/>
        <v>-1272</v>
      </c>
      <c r="S50" s="47">
        <v>0.06</v>
      </c>
      <c r="T50" s="47">
        <v>0</v>
      </c>
      <c r="U50" s="51"/>
      <c r="V50" s="50" t="s">
        <v>1859</v>
      </c>
    </row>
    <row r="51" spans="1:22" s="17" customFormat="1" ht="17">
      <c r="A51" s="158" t="s">
        <v>1179</v>
      </c>
      <c r="B51" s="164" t="s">
        <v>1791</v>
      </c>
      <c r="C51" s="164" t="s">
        <v>1791</v>
      </c>
      <c r="D51" s="165" t="s">
        <v>1791</v>
      </c>
      <c r="E51" s="161" t="s">
        <v>1139</v>
      </c>
      <c r="F51" s="162"/>
      <c r="G51" s="161"/>
      <c r="H51" s="165" t="s">
        <v>1839</v>
      </c>
      <c r="I51" s="150" t="s">
        <v>1780</v>
      </c>
      <c r="J51" s="151"/>
      <c r="K51" s="152">
        <f>85*1.06</f>
        <v>90.100000000000009</v>
      </c>
      <c r="L51" s="153"/>
      <c r="M51" s="153">
        <v>140</v>
      </c>
      <c r="N51" s="153"/>
      <c r="O51" s="153">
        <v>1</v>
      </c>
      <c r="P51" s="154"/>
      <c r="Q51" s="154">
        <f t="shared" ref="Q51:Q54" si="24">IFERROR(O51*M51*K51,0)</f>
        <v>12614.000000000002</v>
      </c>
      <c r="R51" s="155">
        <f t="shared" si="23"/>
        <v>12614.000000000002</v>
      </c>
      <c r="S51" s="156">
        <v>0.06</v>
      </c>
      <c r="T51" s="156">
        <v>0</v>
      </c>
      <c r="U51" s="157"/>
      <c r="V51" s="50" t="s">
        <v>1859</v>
      </c>
    </row>
    <row r="52" spans="1:22" s="17" customFormat="1" ht="17">
      <c r="A52" s="158" t="s">
        <v>1179</v>
      </c>
      <c r="B52" s="158" t="s">
        <v>1179</v>
      </c>
      <c r="C52" s="158" t="s">
        <v>1179</v>
      </c>
      <c r="D52" s="165" t="s">
        <v>1827</v>
      </c>
      <c r="E52" s="161" t="s">
        <v>1139</v>
      </c>
      <c r="F52" s="162"/>
      <c r="G52" s="161"/>
      <c r="H52" s="165" t="s">
        <v>1827</v>
      </c>
      <c r="I52" s="164" t="s">
        <v>1780</v>
      </c>
      <c r="J52" s="151"/>
      <c r="K52" s="152">
        <f>15504.55*1.06</f>
        <v>16434.823</v>
      </c>
      <c r="L52" s="153"/>
      <c r="M52" s="153">
        <v>1</v>
      </c>
      <c r="N52" s="153"/>
      <c r="O52" s="153">
        <v>1</v>
      </c>
      <c r="P52" s="154"/>
      <c r="Q52" s="154">
        <f t="shared" si="24"/>
        <v>16434.823</v>
      </c>
      <c r="R52" s="155">
        <f t="shared" si="23"/>
        <v>16434.823</v>
      </c>
      <c r="S52" s="156">
        <v>0.06</v>
      </c>
      <c r="T52" s="156">
        <v>0</v>
      </c>
      <c r="U52" s="157"/>
      <c r="V52" s="50" t="s">
        <v>1860</v>
      </c>
    </row>
    <row r="53" spans="1:22" s="17" customFormat="1" ht="17">
      <c r="A53" s="158" t="s">
        <v>1179</v>
      </c>
      <c r="B53" s="158" t="s">
        <v>1179</v>
      </c>
      <c r="C53" s="158" t="s">
        <v>1179</v>
      </c>
      <c r="D53" s="165" t="s">
        <v>1828</v>
      </c>
      <c r="E53" s="161" t="s">
        <v>1139</v>
      </c>
      <c r="F53" s="162"/>
      <c r="G53" s="161"/>
      <c r="H53" s="165" t="s">
        <v>1828</v>
      </c>
      <c r="I53" s="164" t="s">
        <v>1780</v>
      </c>
      <c r="J53" s="151"/>
      <c r="K53" s="152">
        <f>80*1.06</f>
        <v>84.800000000000011</v>
      </c>
      <c r="L53" s="153"/>
      <c r="M53" s="153">
        <v>20</v>
      </c>
      <c r="N53" s="153"/>
      <c r="O53" s="153">
        <v>1</v>
      </c>
      <c r="P53" s="154"/>
      <c r="Q53" s="154">
        <f t="shared" si="24"/>
        <v>1696.0000000000002</v>
      </c>
      <c r="R53" s="155">
        <f t="shared" si="23"/>
        <v>1696.0000000000002</v>
      </c>
      <c r="S53" s="156">
        <v>0.06</v>
      </c>
      <c r="T53" s="156">
        <v>0</v>
      </c>
      <c r="U53" s="157"/>
      <c r="V53" s="50" t="s">
        <v>1861</v>
      </c>
    </row>
    <row r="54" spans="1:22" s="17" customFormat="1" ht="17">
      <c r="A54" s="158" t="s">
        <v>1179</v>
      </c>
      <c r="B54" s="158" t="s">
        <v>1179</v>
      </c>
      <c r="C54" s="158" t="s">
        <v>1179</v>
      </c>
      <c r="D54" s="165" t="s">
        <v>1829</v>
      </c>
      <c r="E54" s="161" t="s">
        <v>1139</v>
      </c>
      <c r="F54" s="162"/>
      <c r="G54" s="161"/>
      <c r="H54" s="165" t="s">
        <v>1829</v>
      </c>
      <c r="I54" s="164" t="s">
        <v>1780</v>
      </c>
      <c r="J54" s="151"/>
      <c r="K54" s="152">
        <f>2100*1.06</f>
        <v>2226</v>
      </c>
      <c r="L54" s="153"/>
      <c r="M54" s="153">
        <v>1</v>
      </c>
      <c r="N54" s="153"/>
      <c r="O54" s="153">
        <v>1</v>
      </c>
      <c r="P54" s="154"/>
      <c r="Q54" s="154">
        <f t="shared" si="24"/>
        <v>2226</v>
      </c>
      <c r="R54" s="155">
        <f t="shared" si="23"/>
        <v>2226</v>
      </c>
      <c r="S54" s="156">
        <v>0.06</v>
      </c>
      <c r="T54" s="156">
        <v>0</v>
      </c>
      <c r="U54" s="157"/>
      <c r="V54" s="50" t="s">
        <v>1862</v>
      </c>
    </row>
    <row r="55" spans="1:22" s="20" customFormat="1" ht="18">
      <c r="A55" s="96"/>
      <c r="B55" s="101"/>
      <c r="C55" s="101"/>
      <c r="D55" s="101"/>
      <c r="E55" s="101"/>
      <c r="F55" s="96"/>
      <c r="G55" s="96"/>
      <c r="H55" s="96"/>
      <c r="I55" s="96"/>
      <c r="J55" s="96"/>
      <c r="K55" s="126"/>
      <c r="L55" s="96"/>
      <c r="M55" s="96"/>
      <c r="N55" s="96"/>
      <c r="O55" s="96"/>
      <c r="P55" s="148" t="s">
        <v>1145</v>
      </c>
      <c r="Q55" s="148"/>
      <c r="R55" s="148"/>
      <c r="S55" s="97"/>
      <c r="T55" s="97"/>
      <c r="U55" s="96"/>
      <c r="V55" s="96"/>
    </row>
    <row r="56" spans="1:22" s="20" customFormat="1" ht="18">
      <c r="A56" s="98"/>
      <c r="B56" s="102"/>
      <c r="C56" s="102"/>
      <c r="D56" s="102"/>
      <c r="E56" s="102"/>
      <c r="F56" s="98"/>
      <c r="G56" s="98"/>
      <c r="H56" s="98"/>
      <c r="I56" s="98"/>
      <c r="J56" s="98"/>
      <c r="K56" s="127"/>
      <c r="L56" s="98"/>
      <c r="M56" s="98"/>
      <c r="N56" s="98"/>
      <c r="O56" s="98"/>
      <c r="P56" s="42">
        <f>SUM(P50:P54)</f>
        <v>7632</v>
      </c>
      <c r="Q56" s="42">
        <f>SUM(Q50:Q54)</f>
        <v>39330.823000000004</v>
      </c>
      <c r="R56" s="42">
        <f>SUM(R50:R50)</f>
        <v>-1272</v>
      </c>
      <c r="S56" s="99"/>
      <c r="T56" s="99"/>
      <c r="U56" s="98"/>
      <c r="V56" s="98"/>
    </row>
    <row r="57" spans="1:22" s="19" customFormat="1" ht="34">
      <c r="A57" s="29" t="s">
        <v>1754</v>
      </c>
      <c r="B57" s="30" t="s">
        <v>1802</v>
      </c>
      <c r="C57" s="30" t="s">
        <v>1802</v>
      </c>
      <c r="D57" s="30" t="s">
        <v>1802</v>
      </c>
      <c r="E57" s="30" t="s">
        <v>1135</v>
      </c>
      <c r="F57" s="34" t="s">
        <v>1756</v>
      </c>
      <c r="G57" s="30" t="str">
        <f>_xlfn.IFNA(IF(VLOOKUP($F57,'3.框架内物料'!$A:$E,2,0)=0,"请勿填写",VLOOKUP($F57,'3.框架内物料'!$A:$E,2,0)),"")</f>
        <v>M939882610784714754</v>
      </c>
      <c r="H57" s="35" t="str">
        <f>_xlfn.IFNA(VLOOKUP($F57,'3.框架内物料'!$A:$E,4,0),"")</f>
        <v>服务费税费-项目服务费-项目服务费-机票、用车、用餐等第三方资源-服务费比例</v>
      </c>
      <c r="I57" s="30" t="str">
        <f>_xlfn.IFNA(VLOOKUP($F57,'3.框架内物料'!$A:$E,5,0),"")</f>
        <v>项</v>
      </c>
      <c r="J57" s="91">
        <f>_xlfn.IFNA(VLOOKUP($F57,'3.框架内物料'!$A:$F,6,0),"")</f>
        <v>0.06</v>
      </c>
      <c r="K57" s="125">
        <v>0.06</v>
      </c>
      <c r="L57" s="38">
        <f>SUM(P29:P47)</f>
        <v>353184.80000000005</v>
      </c>
      <c r="M57" s="38">
        <f>SUM(Q34:Q43)+Q22</f>
        <v>210284.7</v>
      </c>
      <c r="N57" s="38">
        <v>1</v>
      </c>
      <c r="O57" s="38">
        <v>1</v>
      </c>
      <c r="P57" s="41">
        <f t="shared" ref="P57:Q59" si="25">IFERROR(N57*L57*J57,0)</f>
        <v>21191.088000000003</v>
      </c>
      <c r="Q57" s="41">
        <f>IFERROR(O57*M57*K57,0)</f>
        <v>12617.082</v>
      </c>
      <c r="R57" s="46">
        <f t="shared" ref="R57:R60" si="26">Q57-P57</f>
        <v>-8574.006000000003</v>
      </c>
      <c r="S57" s="47">
        <v>0.06</v>
      </c>
      <c r="T57" s="47">
        <v>0</v>
      </c>
      <c r="U57" s="51"/>
      <c r="V57" s="50"/>
    </row>
    <row r="58" spans="1:22" s="19" customFormat="1" ht="34">
      <c r="A58" s="29" t="s">
        <v>1754</v>
      </c>
      <c r="B58" s="30" t="s">
        <v>1802</v>
      </c>
      <c r="C58" s="30" t="s">
        <v>1802</v>
      </c>
      <c r="D58" s="30" t="s">
        <v>1802</v>
      </c>
      <c r="E58" s="30" t="s">
        <v>1135</v>
      </c>
      <c r="F58" s="34" t="s">
        <v>1755</v>
      </c>
      <c r="G58" s="30" t="str">
        <f>_xlfn.IFNA(IF(VLOOKUP($F58,'3.框架内物料'!$A:$E,2,0)=0,"请勿填写",VLOOKUP($F58,'3.框架内物料'!$A:$E,2,0)),"")</f>
        <v>M939882699754164225</v>
      </c>
      <c r="H58" s="35" t="str">
        <f>_xlfn.IFNA(VLOOKUP($F58,'3.框架内物料'!$A:$E,4,0),"")</f>
        <v>服务费税费-项目服务费-项目服务费-场地采买、酒店用房服务费-服务费比例</v>
      </c>
      <c r="I58" s="30" t="str">
        <f>_xlfn.IFNA(VLOOKUP($F58,'3.框架内物料'!$A:$E,5,0),"")</f>
        <v>项</v>
      </c>
      <c r="J58" s="91">
        <f>_xlfn.IFNA(VLOOKUP($F58,'3.框架内物料'!$A:$F,6,0),"")</f>
        <v>0.06</v>
      </c>
      <c r="K58" s="125">
        <v>0.06</v>
      </c>
      <c r="L58" s="38"/>
      <c r="M58" s="38">
        <f>Q21</f>
        <v>5530</v>
      </c>
      <c r="N58" s="38"/>
      <c r="O58" s="38">
        <v>2</v>
      </c>
      <c r="P58" s="41">
        <f t="shared" si="25"/>
        <v>0</v>
      </c>
      <c r="Q58" s="41">
        <f t="shared" si="25"/>
        <v>663.6</v>
      </c>
      <c r="R58" s="46">
        <f t="shared" ref="R58" si="27">Q58-P58</f>
        <v>663.6</v>
      </c>
      <c r="S58" s="47">
        <v>0.06</v>
      </c>
      <c r="T58" s="47">
        <v>0</v>
      </c>
      <c r="U58" s="51"/>
      <c r="V58" s="50"/>
    </row>
    <row r="59" spans="1:22" s="19" customFormat="1" ht="34">
      <c r="A59" s="29" t="s">
        <v>1754</v>
      </c>
      <c r="B59" s="30" t="s">
        <v>1802</v>
      </c>
      <c r="C59" s="30" t="s">
        <v>1802</v>
      </c>
      <c r="D59" s="30" t="s">
        <v>1802</v>
      </c>
      <c r="E59" s="30" t="s">
        <v>1135</v>
      </c>
      <c r="F59" s="34" t="s">
        <v>1758</v>
      </c>
      <c r="G59" s="30" t="str">
        <f>_xlfn.IFNA(IF(VLOOKUP($F59,'3.框架内物料'!$A:$E,2,0)=0,"请勿填写",VLOOKUP($F59,'3.框架内物料'!$A:$E,2,0)),"")</f>
        <v>M947580891799273474</v>
      </c>
      <c r="H59" s="35" t="str">
        <f>_xlfn.IFNA(VLOOKUP($F59,'3.框架内物料'!$A:$E,4,0),"")</f>
        <v>服务费税费-项目服务费-项目服务费-物资采买、其他代垫付服务费-服务费比例</v>
      </c>
      <c r="I59" s="30" t="str">
        <f>_xlfn.IFNA(VLOOKUP($F59,'3.框架内物料'!$A:$E,5,0),"")</f>
        <v>项</v>
      </c>
      <c r="J59" s="91">
        <f>_xlfn.IFNA(VLOOKUP($F59,'3.框架内物料'!$A:$F,6,0),"")</f>
        <v>0.06</v>
      </c>
      <c r="K59" s="125">
        <v>0.06</v>
      </c>
      <c r="L59" s="38">
        <f>SUM(P50)</f>
        <v>7632</v>
      </c>
      <c r="M59" s="38">
        <f>Q56</f>
        <v>39330.823000000004</v>
      </c>
      <c r="N59" s="38">
        <v>1</v>
      </c>
      <c r="O59" s="38">
        <v>1</v>
      </c>
      <c r="P59" s="41">
        <f t="shared" si="25"/>
        <v>457.91999999999996</v>
      </c>
      <c r="Q59" s="41">
        <f t="shared" si="25"/>
        <v>2359.8493800000001</v>
      </c>
      <c r="R59" s="46">
        <f t="shared" si="26"/>
        <v>1901.92938</v>
      </c>
      <c r="S59" s="47">
        <v>0.06</v>
      </c>
      <c r="T59" s="47">
        <v>0</v>
      </c>
      <c r="U59" s="51"/>
      <c r="V59" s="50"/>
    </row>
    <row r="60" spans="1:22" s="19" customFormat="1" ht="34">
      <c r="A60" s="29" t="s">
        <v>1754</v>
      </c>
      <c r="B60" s="30" t="s">
        <v>1802</v>
      </c>
      <c r="C60" s="30" t="s">
        <v>1802</v>
      </c>
      <c r="D60" s="30" t="s">
        <v>1802</v>
      </c>
      <c r="E60" s="30" t="s">
        <v>1135</v>
      </c>
      <c r="F60" s="34" t="s">
        <v>1757</v>
      </c>
      <c r="G60" s="30" t="str">
        <f>_xlfn.IFNA(IF(VLOOKUP($F60,'3.框架内物料'!$A:$E,2,0)=0,"请勿填写",VLOOKUP($F60,'3.框架内物料'!$A:$E,2,0)),"")</f>
        <v>M939882581652185090</v>
      </c>
      <c r="H60" s="35" t="str">
        <f>_xlfn.IFNA(VLOOKUP($F60,'3.框架内物料'!$A:$E,4,0),"")</f>
        <v>服务费税费-项目服务费-项目服务费-制作搭建、AVL设备、第三方人员服务费-服务费比例</v>
      </c>
      <c r="I60" s="30" t="str">
        <f>_xlfn.IFNA(VLOOKUP($F60,'3.框架内物料'!$A:$E,5,0),"")</f>
        <v>项</v>
      </c>
      <c r="J60" s="91">
        <f>_xlfn.IFNA(VLOOKUP($F60,'3.框架内物料'!$A:$F,6,0),"")</f>
        <v>0.1</v>
      </c>
      <c r="K60" s="125">
        <v>0.1</v>
      </c>
      <c r="L60" s="38">
        <f>P15+P16+P17+P18+P22+P26</f>
        <v>85997.86</v>
      </c>
      <c r="M60" s="38">
        <f>Q15+Q26</f>
        <v>48720.78</v>
      </c>
      <c r="N60" s="38">
        <v>1</v>
      </c>
      <c r="O60" s="38">
        <v>1</v>
      </c>
      <c r="P60" s="41">
        <f>IFERROR(N60*L60*J60,0)</f>
        <v>8599.7860000000001</v>
      </c>
      <c r="Q60" s="41">
        <f t="shared" ref="Q60" si="28">IFERROR(O60*M60*K60,0)</f>
        <v>4872.0780000000004</v>
      </c>
      <c r="R60" s="46">
        <f t="shared" si="26"/>
        <v>-3727.7079999999996</v>
      </c>
      <c r="S60" s="47">
        <v>0.06</v>
      </c>
      <c r="T60" s="47">
        <v>0</v>
      </c>
      <c r="U60" s="51"/>
      <c r="V60" s="50"/>
    </row>
    <row r="61" spans="1:22" s="19" customFormat="1" ht="34">
      <c r="A61" s="29" t="s">
        <v>1754</v>
      </c>
      <c r="B61" s="30" t="s">
        <v>1802</v>
      </c>
      <c r="C61" s="30" t="s">
        <v>1802</v>
      </c>
      <c r="D61" s="30" t="s">
        <v>1802</v>
      </c>
      <c r="E61" s="30" t="s">
        <v>1135</v>
      </c>
      <c r="F61" s="34" t="s">
        <v>1759</v>
      </c>
      <c r="G61" s="30" t="str">
        <f>_xlfn.IFNA(IF(VLOOKUP($F61,'3.框架内物料'!$A:$E,2,0)=0,"请勿填写",VLOOKUP($F61,'3.框架内物料'!$A:$E,2,0)),"")</f>
        <v>M939882648680251394</v>
      </c>
      <c r="H61" s="35" t="str">
        <f>_xlfn.IFNA(VLOOKUP($F61,'3.框架内物料'!$A:$E,4,0),"")</f>
        <v>服务费税费-项目服务费-项目服务费-onsite人员服务费-服务费比例</v>
      </c>
      <c r="I61" s="30" t="str">
        <f>_xlfn.IFNA(VLOOKUP($F61,'3.框架内物料'!$A:$E,5,0),"")</f>
        <v>项</v>
      </c>
      <c r="J61" s="91">
        <f>_xlfn.IFNA(VLOOKUP($F61,'3.框架内物料'!$A:$F,6,0),"")</f>
        <v>0.06</v>
      </c>
      <c r="K61" s="125">
        <v>0.06</v>
      </c>
      <c r="L61" s="38"/>
      <c r="M61" s="38">
        <f>Q16+Q17+Q18+Q19+Q20+Q25</f>
        <v>146767.6</v>
      </c>
      <c r="N61" s="38"/>
      <c r="O61" s="38">
        <v>1</v>
      </c>
      <c r="P61" s="41"/>
      <c r="Q61" s="41">
        <f t="shared" ref="Q61" si="29">IFERROR(O61*M61*K61,0)</f>
        <v>8806.0560000000005</v>
      </c>
      <c r="R61" s="46">
        <f t="shared" ref="R61" si="30">Q61-P61</f>
        <v>8806.0560000000005</v>
      </c>
      <c r="S61" s="47">
        <v>0.06</v>
      </c>
      <c r="T61" s="47">
        <v>0</v>
      </c>
      <c r="U61" s="51"/>
      <c r="V61" s="50"/>
    </row>
    <row r="62" spans="1:22" s="19" customFormat="1" ht="34">
      <c r="A62" s="29" t="s">
        <v>1761</v>
      </c>
      <c r="B62" s="29" t="s">
        <v>1761</v>
      </c>
      <c r="C62" s="29" t="s">
        <v>1761</v>
      </c>
      <c r="D62" s="29" t="s">
        <v>1761</v>
      </c>
      <c r="E62" s="30" t="s">
        <v>1135</v>
      </c>
      <c r="F62" s="34" t="s">
        <v>1760</v>
      </c>
      <c r="G62" s="30" t="str">
        <f>_xlfn.IFNA(IF(VLOOKUP($F62,'3.框架内物料'!$A:$E,2,0)=0,"请勿填写",VLOOKUP($F62,'3.框架内物料'!$A:$E,2,0)),"")</f>
        <v>M939882723582132226</v>
      </c>
      <c r="H62" s="35" t="str">
        <f>_xlfn.IFNA(VLOOKUP($F62,'3.框架内物料'!$A:$E,4,0),"")</f>
        <v>服务费税费-项目税费-项目税费-机票、用车、用餐等第三方资源-增值税比例</v>
      </c>
      <c r="I62" s="30" t="str">
        <f>_xlfn.IFNA(VLOOKUP($F62,'3.框架内物料'!$A:$E,5,0),"")</f>
        <v>项</v>
      </c>
      <c r="J62" s="91">
        <f>_xlfn.IFNA(VLOOKUP($F62,'3.框架内物料'!$A:$F,6,0),"")</f>
        <v>0.06</v>
      </c>
      <c r="K62" s="125">
        <v>0.06</v>
      </c>
      <c r="L62" s="38"/>
      <c r="M62" s="38">
        <f>Q21*0.06</f>
        <v>331.8</v>
      </c>
      <c r="N62" s="38"/>
      <c r="O62" s="38">
        <v>2</v>
      </c>
      <c r="P62" s="41"/>
      <c r="Q62" s="41">
        <f t="shared" ref="Q62" si="31">IFERROR(O62*M62*K62,0)</f>
        <v>39.816000000000003</v>
      </c>
      <c r="R62" s="46">
        <f t="shared" ref="R62" si="32">Q62-P62</f>
        <v>39.816000000000003</v>
      </c>
      <c r="S62" s="47">
        <v>0.06</v>
      </c>
      <c r="T62" s="47">
        <v>0</v>
      </c>
      <c r="U62" s="51"/>
      <c r="V62" s="50"/>
    </row>
    <row r="63" spans="1:22" s="20" customFormat="1" ht="18">
      <c r="A63" s="29"/>
      <c r="B63" s="30"/>
      <c r="C63" s="30"/>
      <c r="D63" s="101"/>
      <c r="E63" s="101"/>
      <c r="F63" s="96"/>
      <c r="G63" s="96"/>
      <c r="H63" s="96"/>
      <c r="I63" s="96"/>
      <c r="J63" s="96"/>
      <c r="K63" s="126"/>
      <c r="L63" s="96"/>
      <c r="M63" s="96"/>
      <c r="N63" s="96"/>
      <c r="O63" s="96"/>
      <c r="P63" s="148" t="s">
        <v>1148</v>
      </c>
      <c r="Q63" s="148"/>
      <c r="R63" s="148"/>
      <c r="S63" s="97"/>
      <c r="T63" s="97"/>
      <c r="U63" s="96"/>
      <c r="V63" s="100" t="s">
        <v>1205</v>
      </c>
    </row>
    <row r="64" spans="1:22" s="20" customFormat="1" ht="18">
      <c r="A64" s="98"/>
      <c r="B64" s="102"/>
      <c r="C64" s="102"/>
      <c r="D64" s="102"/>
      <c r="E64" s="102"/>
      <c r="F64" s="98"/>
      <c r="G64" s="98"/>
      <c r="H64" s="98"/>
      <c r="I64" s="98"/>
      <c r="J64" s="98"/>
      <c r="K64" s="127"/>
      <c r="L64" s="98"/>
      <c r="M64" s="98"/>
      <c r="N64" s="98"/>
      <c r="O64" s="98"/>
      <c r="P64" s="42">
        <f>SUM(P57:P60)</f>
        <v>30248.794000000002</v>
      </c>
      <c r="Q64" s="42">
        <f>SUM(Q57:Q62)</f>
        <v>29358.481380000001</v>
      </c>
      <c r="R64" s="42">
        <f>Q64-P64</f>
        <v>-890.31262000000061</v>
      </c>
      <c r="S64" s="99"/>
      <c r="T64" s="99"/>
      <c r="U64" s="98"/>
      <c r="V64" s="98"/>
    </row>
    <row r="65" spans="1:22" s="20" customFormat="1" ht="18">
      <c r="A65" s="103"/>
      <c r="B65" s="104"/>
      <c r="C65" s="104"/>
      <c r="D65" s="104"/>
      <c r="E65" s="104"/>
      <c r="F65" s="105"/>
      <c r="G65" s="104"/>
      <c r="H65" s="106"/>
      <c r="I65" s="104"/>
      <c r="J65" s="119"/>
      <c r="K65" s="107"/>
      <c r="L65" s="107"/>
      <c r="M65" s="107"/>
      <c r="N65" s="107"/>
      <c r="O65" s="107"/>
      <c r="P65" s="149" t="s">
        <v>1206</v>
      </c>
      <c r="Q65" s="149"/>
      <c r="R65" s="149"/>
      <c r="S65" s="108"/>
      <c r="T65" s="108"/>
      <c r="U65" s="109"/>
      <c r="V65" s="109"/>
    </row>
    <row r="66" spans="1:22" ht="18">
      <c r="A66" s="110"/>
      <c r="B66" s="111"/>
      <c r="C66" s="111"/>
      <c r="D66" s="111"/>
      <c r="E66" s="111"/>
      <c r="F66" s="110"/>
      <c r="G66" s="110"/>
      <c r="H66" s="110"/>
      <c r="I66" s="110"/>
      <c r="J66" s="110"/>
      <c r="K66" s="128"/>
      <c r="L66" s="110"/>
      <c r="M66" s="110"/>
      <c r="N66" s="110"/>
      <c r="O66" s="110"/>
      <c r="P66" s="57">
        <f>SUM(P64,,P56,P49,,P28,,P15)</f>
        <v>498051.45400000003</v>
      </c>
      <c r="Q66" s="57">
        <f>SUM(Q64,Q56,Q49,Q28,Q15)</f>
        <v>497800.38438000006</v>
      </c>
      <c r="R66" s="57">
        <f>Q66-P66</f>
        <v>-251.06961999996565</v>
      </c>
      <c r="S66" s="112"/>
      <c r="T66" s="112"/>
      <c r="U66" s="110"/>
      <c r="V66" s="110"/>
    </row>
    <row r="67" spans="1:22" s="19" customFormat="1" ht="74.5" customHeight="1">
      <c r="A67" s="29" t="s">
        <v>1149</v>
      </c>
      <c r="B67" s="53"/>
      <c r="C67" s="53"/>
      <c r="D67" s="53"/>
      <c r="E67" s="29" t="s">
        <v>1149</v>
      </c>
      <c r="F67" s="53"/>
      <c r="G67" s="53"/>
      <c r="H67" s="54" t="s">
        <v>1150</v>
      </c>
      <c r="I67" s="30" t="s">
        <v>11</v>
      </c>
      <c r="J67" s="120" t="s">
        <v>1803</v>
      </c>
      <c r="K67" s="129" t="s">
        <v>1803</v>
      </c>
      <c r="L67" s="55">
        <v>0</v>
      </c>
      <c r="M67" s="55">
        <v>0</v>
      </c>
      <c r="N67" s="55">
        <v>0</v>
      </c>
      <c r="O67" s="55">
        <v>0</v>
      </c>
      <c r="P67" s="41">
        <f>J67*L67*N67</f>
        <v>0</v>
      </c>
      <c r="Q67" s="46">
        <f>K67*M67*O67</f>
        <v>0</v>
      </c>
      <c r="R67" s="46">
        <f>Q67-P67</f>
        <v>0</v>
      </c>
      <c r="S67" s="47">
        <v>0.06</v>
      </c>
      <c r="T67" s="47">
        <v>0</v>
      </c>
      <c r="U67" s="51"/>
      <c r="V67" s="51"/>
    </row>
    <row r="68" spans="1:22" s="20" customFormat="1" ht="18">
      <c r="A68" s="103"/>
      <c r="B68" s="104"/>
      <c r="C68" s="104"/>
      <c r="D68" s="104"/>
      <c r="E68" s="104"/>
      <c r="F68" s="105"/>
      <c r="G68" s="104"/>
      <c r="H68" s="106"/>
      <c r="I68" s="104"/>
      <c r="J68" s="119"/>
      <c r="K68" s="107"/>
      <c r="L68" s="107"/>
      <c r="M68" s="107"/>
      <c r="N68" s="107"/>
      <c r="O68" s="107"/>
      <c r="P68" s="149" t="s">
        <v>1151</v>
      </c>
      <c r="Q68" s="149"/>
      <c r="R68" s="149"/>
      <c r="S68" s="108"/>
      <c r="T68" s="108"/>
      <c r="U68" s="109"/>
      <c r="V68" s="109"/>
    </row>
    <row r="69" spans="1:22" ht="18">
      <c r="A69" s="110"/>
      <c r="B69" s="111"/>
      <c r="C69" s="111"/>
      <c r="D69" s="111"/>
      <c r="E69" s="111"/>
      <c r="F69" s="110"/>
      <c r="G69" s="110"/>
      <c r="H69" s="110"/>
      <c r="I69" s="110"/>
      <c r="J69" s="110"/>
      <c r="K69" s="128"/>
      <c r="L69" s="110"/>
      <c r="M69" s="110"/>
      <c r="N69" s="110"/>
      <c r="O69" s="110"/>
      <c r="P69" s="57">
        <f>SUM(P66,P67)</f>
        <v>498051.45400000003</v>
      </c>
      <c r="Q69" s="57">
        <f>SUM(Q66,Q67)</f>
        <v>497800.38438000006</v>
      </c>
      <c r="R69" s="57">
        <f>Q69-P69</f>
        <v>-251.06961999996565</v>
      </c>
      <c r="S69" s="112"/>
      <c r="T69" s="112"/>
      <c r="U69" s="110"/>
      <c r="V69" s="110"/>
    </row>
    <row r="70" spans="1:22" ht="54" customHeight="1">
      <c r="A70" s="113"/>
      <c r="B70" s="93"/>
      <c r="C70" s="114"/>
      <c r="D70" s="114"/>
      <c r="E70" s="114"/>
      <c r="F70" s="113"/>
      <c r="G70" s="113"/>
      <c r="H70" s="113"/>
      <c r="I70" s="113"/>
      <c r="J70" s="113"/>
      <c r="K70" s="147"/>
      <c r="L70" s="147"/>
      <c r="M70" s="147"/>
      <c r="N70" s="147"/>
      <c r="O70" s="115"/>
      <c r="P70" s="58">
        <f>SUMIF(E1:E66,"框架内",P1:P66)/(P69-P67)</f>
        <v>0.42537503364060048</v>
      </c>
      <c r="Q70" s="58">
        <f>SUMIF(E1:E66,"框架内",Q1:Q66)/(Q69-Q67)</f>
        <v>0.70151902717982373</v>
      </c>
      <c r="R70" s="59" t="s">
        <v>1152</v>
      </c>
      <c r="S70" s="116"/>
      <c r="T70" s="116"/>
      <c r="U70" s="117"/>
      <c r="V70" s="117"/>
    </row>
    <row r="71" spans="1:22" ht="54" customHeight="1">
      <c r="A71" s="113"/>
      <c r="B71" s="93"/>
      <c r="C71" s="114"/>
      <c r="D71" s="114"/>
      <c r="E71" s="114"/>
      <c r="F71" s="113"/>
      <c r="G71" s="113"/>
      <c r="H71" s="113"/>
      <c r="I71" s="113"/>
      <c r="J71" s="113"/>
      <c r="K71" s="147"/>
      <c r="L71" s="147"/>
      <c r="M71" s="147"/>
      <c r="N71" s="147"/>
      <c r="O71" s="115"/>
      <c r="P71" s="58">
        <f ca="1">SUMIF(E1:E67,"框架外",P1:P66)/(P69-P67)</f>
        <v>6.0234740324641232E-2</v>
      </c>
      <c r="Q71" s="58">
        <f ca="1">SUMIF(E1:E67,"框架外",Q1:Q66)/(Q69-Q67)</f>
        <v>6.388102741143166E-2</v>
      </c>
      <c r="R71" s="59" t="s">
        <v>1153</v>
      </c>
      <c r="S71" s="116"/>
      <c r="T71" s="116"/>
      <c r="U71" s="117"/>
      <c r="V71" s="117"/>
    </row>
    <row r="72" spans="1:22" ht="54" customHeight="1">
      <c r="A72" s="113"/>
      <c r="B72" s="93"/>
      <c r="C72" s="114"/>
      <c r="D72" s="114"/>
      <c r="E72" s="114"/>
      <c r="F72" s="113"/>
      <c r="G72" s="113"/>
      <c r="H72" s="113"/>
      <c r="I72" s="113"/>
      <c r="J72" s="113"/>
      <c r="K72" s="115"/>
      <c r="L72" s="115"/>
      <c r="M72" s="115"/>
      <c r="N72" s="115"/>
      <c r="O72" s="115"/>
      <c r="P72" s="58">
        <f ca="1">SUMIF(E1:E67,"据实结算",P1:P66)/(P69-P67)</f>
        <v>0.51439022603475826</v>
      </c>
      <c r="Q72" s="58">
        <f ca="1">SUMIF(E1:E67,"据实结算",Q1:Q66)/(Q69-Q67)</f>
        <v>0.2345999454087444</v>
      </c>
      <c r="R72" s="59" t="s">
        <v>1154</v>
      </c>
      <c r="S72" s="116"/>
      <c r="T72" s="116"/>
      <c r="U72" s="117"/>
      <c r="V72" s="117"/>
    </row>
    <row r="73" spans="1:22">
      <c r="K73" s="56"/>
      <c r="L73" s="56"/>
      <c r="M73" s="56"/>
      <c r="N73" s="56"/>
    </row>
  </sheetData>
  <sheetProtection formatCells="0" formatColumns="0" formatRows="0" insertRows="0" insertHyperlinks="0" deleteRows="0" autoFilter="0"/>
  <mergeCells count="9">
    <mergeCell ref="K70:N70"/>
    <mergeCell ref="K71:N71"/>
    <mergeCell ref="P55:R55"/>
    <mergeCell ref="P63:R63"/>
    <mergeCell ref="P14:R14"/>
    <mergeCell ref="P27:R27"/>
    <mergeCell ref="P48:R48"/>
    <mergeCell ref="P65:R65"/>
    <mergeCell ref="P68:R68"/>
  </mergeCells>
  <phoneticPr fontId="27" type="noConversion"/>
  <conditionalFormatting sqref="A2:A65">
    <cfRule type="containsText" dxfId="4" priority="6" operator="containsText" text="填写">
      <formula>NOT(ISERROR(SEARCH("填写",A2)))</formula>
    </cfRule>
  </conditionalFormatting>
  <conditionalFormatting sqref="A67:A68">
    <cfRule type="containsText" dxfId="3" priority="16" operator="containsText" text="填写">
      <formula>NOT(ISERROR(SEARCH("填写",A67)))</formula>
    </cfRule>
  </conditionalFormatting>
  <conditionalFormatting sqref="B52:C54">
    <cfRule type="containsText" dxfId="2" priority="5" operator="containsText" text="填写">
      <formula>NOT(ISERROR(SEARCH("填写",B52)))</formula>
    </cfRule>
  </conditionalFormatting>
  <conditionalFormatting sqref="B62:D62">
    <cfRule type="containsText" dxfId="1" priority="1" operator="containsText" text="填写">
      <formula>NOT(ISERROR(SEARCH("填写",B62)))</formula>
    </cfRule>
  </conditionalFormatting>
  <conditionalFormatting sqref="E67">
    <cfRule type="containsText" dxfId="0" priority="17" operator="containsText" text="填写">
      <formula>NOT(ISERROR(SEARCH("填写",E67)))</formula>
    </cfRule>
  </conditionalFormatting>
  <dataValidations count="7">
    <dataValidation type="list" allowBlank="1" showInputMessage="1" showErrorMessage="1" sqref="K69" xr:uid="{00000000-0002-0000-0400-000001000000}">
      <formula1>"0%,1%,3%,6%,13%"</formula1>
    </dataValidation>
    <dataValidation type="list" allowBlank="1" showInputMessage="1" showErrorMessage="1" sqref="H69" xr:uid="{00000000-0002-0000-0400-000002000000}">
      <formula1>"是,否"</formula1>
    </dataValidation>
    <dataValidation type="list" allowBlank="1" showInputMessage="1" showErrorMessage="1" sqref="D69" xr:uid="{00000000-0002-0000-0400-000003000000}">
      <formula1>"CNY, USD, JPY , HKD"</formula1>
    </dataValidation>
    <dataValidation type="list" allowBlank="1" showInputMessage="1" showErrorMessage="1" sqref="A68:A1048576 B52:C54 A2:A66 B62:D62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67 E2:E1048576" xr:uid="{00000000-0002-0000-0400-000005000000}">
      <formula1>"框架内,框架外,据实结算"</formula1>
    </dataValidation>
    <dataValidation type="list" allowBlank="1" showInputMessage="1" showErrorMessage="1" sqref="S67 S29:S47 S2:S13 S50:S54 S16:S26 S57:S62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F2:F13 F65 F68 F23:F25 F16:F21 F34:F43 F57:F62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85" zoomScaleNormal="101" workbookViewId="0">
      <pane ySplit="1" topLeftCell="A534" activePane="bottomLeft" state="frozen"/>
      <selection pane="bottomLeft" activeCell="D541" sqref="D541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1207</v>
      </c>
      <c r="B1" s="6" t="s">
        <v>1208</v>
      </c>
      <c r="C1" s="6" t="s">
        <v>1209</v>
      </c>
      <c r="D1" s="6" t="s">
        <v>1210</v>
      </c>
      <c r="E1" s="6" t="s">
        <v>1211</v>
      </c>
      <c r="F1" s="10" t="s">
        <v>1212</v>
      </c>
      <c r="G1" s="11" t="s">
        <v>1213</v>
      </c>
      <c r="H1" s="11" t="s">
        <v>1214</v>
      </c>
      <c r="I1" s="14" t="s">
        <v>1215</v>
      </c>
    </row>
    <row r="2" spans="1:9" ht="15">
      <c r="A2" s="7" t="s">
        <v>1216</v>
      </c>
      <c r="B2" s="8" t="s">
        <v>348</v>
      </c>
      <c r="C2" s="8" t="s">
        <v>1134</v>
      </c>
      <c r="D2" s="9" t="s">
        <v>349</v>
      </c>
      <c r="E2" s="8" t="s">
        <v>5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1217</v>
      </c>
      <c r="B3" s="8" t="s">
        <v>623</v>
      </c>
      <c r="C3" s="8" t="s">
        <v>1134</v>
      </c>
      <c r="D3" s="9" t="s">
        <v>624</v>
      </c>
      <c r="E3" s="8" t="s">
        <v>5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1218</v>
      </c>
      <c r="B4" s="8" t="s">
        <v>893</v>
      </c>
      <c r="C4" s="8" t="s">
        <v>1134</v>
      </c>
      <c r="D4" s="9" t="s">
        <v>894</v>
      </c>
      <c r="E4" s="8" t="s">
        <v>5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1219</v>
      </c>
      <c r="B5" s="8" t="s">
        <v>1066</v>
      </c>
      <c r="C5" s="8" t="s">
        <v>1134</v>
      </c>
      <c r="D5" s="9" t="s">
        <v>1067</v>
      </c>
      <c r="E5" s="8" t="s">
        <v>5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1220</v>
      </c>
      <c r="B6" s="8" t="s">
        <v>635</v>
      </c>
      <c r="C6" s="8" t="s">
        <v>1134</v>
      </c>
      <c r="D6" s="9" t="s">
        <v>636</v>
      </c>
      <c r="E6" s="8" t="s">
        <v>5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1221</v>
      </c>
      <c r="B7" s="8" t="s">
        <v>515</v>
      </c>
      <c r="C7" s="8" t="s">
        <v>1134</v>
      </c>
      <c r="D7" s="9" t="s">
        <v>516</v>
      </c>
      <c r="E7" s="8" t="s">
        <v>5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1222</v>
      </c>
      <c r="B8" s="8" t="s">
        <v>43</v>
      </c>
      <c r="C8" s="8" t="s">
        <v>1134</v>
      </c>
      <c r="D8" s="9" t="s">
        <v>44</v>
      </c>
      <c r="E8" s="8" t="s">
        <v>5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1223</v>
      </c>
      <c r="B9" s="8" t="s">
        <v>629</v>
      </c>
      <c r="C9" s="8" t="s">
        <v>1134</v>
      </c>
      <c r="D9" s="9" t="s">
        <v>630</v>
      </c>
      <c r="E9" s="8" t="s">
        <v>5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1224</v>
      </c>
      <c r="B10" s="8" t="s">
        <v>722</v>
      </c>
      <c r="C10" s="8" t="s">
        <v>1134</v>
      </c>
      <c r="D10" s="9" t="s">
        <v>723</v>
      </c>
      <c r="E10" s="8" t="s">
        <v>5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1225</v>
      </c>
      <c r="B11" s="8" t="s">
        <v>990</v>
      </c>
      <c r="C11" s="8" t="s">
        <v>1134</v>
      </c>
      <c r="D11" s="9" t="s">
        <v>991</v>
      </c>
      <c r="E11" s="8" t="s">
        <v>5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1226</v>
      </c>
      <c r="B12" s="8" t="s">
        <v>93</v>
      </c>
      <c r="C12" s="8" t="s">
        <v>1134</v>
      </c>
      <c r="D12" s="9" t="s">
        <v>94</v>
      </c>
      <c r="E12" s="8" t="s">
        <v>5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1227</v>
      </c>
      <c r="B13" s="8" t="s">
        <v>151</v>
      </c>
      <c r="C13" s="8" t="s">
        <v>1134</v>
      </c>
      <c r="D13" s="9" t="s">
        <v>152</v>
      </c>
      <c r="E13" s="8" t="s">
        <v>5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1228</v>
      </c>
      <c r="B14" s="8" t="s">
        <v>406</v>
      </c>
      <c r="C14" s="8" t="s">
        <v>1134</v>
      </c>
      <c r="D14" s="9" t="s">
        <v>407</v>
      </c>
      <c r="E14" s="8" t="s">
        <v>5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1229</v>
      </c>
      <c r="B15" s="8" t="s">
        <v>297</v>
      </c>
      <c r="C15" s="8" t="s">
        <v>1134</v>
      </c>
      <c r="D15" s="9" t="s">
        <v>298</v>
      </c>
      <c r="E15" s="8" t="s">
        <v>5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1230</v>
      </c>
      <c r="B16" s="8" t="s">
        <v>708</v>
      </c>
      <c r="C16" s="8" t="s">
        <v>1134</v>
      </c>
      <c r="D16" s="9" t="s">
        <v>709</v>
      </c>
      <c r="E16" s="8" t="s">
        <v>5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1231</v>
      </c>
      <c r="B17" s="8" t="s">
        <v>91</v>
      </c>
      <c r="C17" s="8" t="s">
        <v>1134</v>
      </c>
      <c r="D17" s="9" t="s">
        <v>92</v>
      </c>
      <c r="E17" s="8" t="s">
        <v>5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1232</v>
      </c>
      <c r="B18" s="8" t="s">
        <v>47</v>
      </c>
      <c r="C18" s="8" t="s">
        <v>1134</v>
      </c>
      <c r="D18" s="9" t="s">
        <v>48</v>
      </c>
      <c r="E18" s="8" t="s">
        <v>5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1233</v>
      </c>
      <c r="B19" s="8" t="s">
        <v>1054</v>
      </c>
      <c r="C19" s="8" t="s">
        <v>1134</v>
      </c>
      <c r="D19" s="9" t="s">
        <v>1055</v>
      </c>
      <c r="E19" s="8" t="s">
        <v>5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1234</v>
      </c>
      <c r="B20" s="8" t="s">
        <v>131</v>
      </c>
      <c r="C20" s="8" t="s">
        <v>1134</v>
      </c>
      <c r="D20" s="9" t="s">
        <v>132</v>
      </c>
      <c r="E20" s="8" t="s">
        <v>5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1235</v>
      </c>
      <c r="B21" s="8" t="s">
        <v>1016</v>
      </c>
      <c r="C21" s="8" t="s">
        <v>1134</v>
      </c>
      <c r="D21" s="9" t="s">
        <v>1017</v>
      </c>
      <c r="E21" s="8" t="s">
        <v>5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1236</v>
      </c>
      <c r="B22" s="8" t="s">
        <v>468</v>
      </c>
      <c r="C22" s="8" t="s">
        <v>1134</v>
      </c>
      <c r="D22" s="9" t="s">
        <v>469</v>
      </c>
      <c r="E22" s="8" t="s">
        <v>5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1204</v>
      </c>
      <c r="B23" s="8" t="s">
        <v>517</v>
      </c>
      <c r="C23" s="8" t="s">
        <v>1134</v>
      </c>
      <c r="D23" s="9" t="s">
        <v>518</v>
      </c>
      <c r="E23" s="8" t="s">
        <v>5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1237</v>
      </c>
      <c r="B24" s="8" t="s">
        <v>268</v>
      </c>
      <c r="C24" s="8" t="s">
        <v>1134</v>
      </c>
      <c r="D24" s="9" t="s">
        <v>269</v>
      </c>
      <c r="E24" s="8" t="s">
        <v>5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1238</v>
      </c>
      <c r="B25" s="8" t="s">
        <v>927</v>
      </c>
      <c r="C25" s="8" t="s">
        <v>1134</v>
      </c>
      <c r="D25" s="9" t="s">
        <v>928</v>
      </c>
      <c r="E25" s="8" t="s">
        <v>14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1239</v>
      </c>
      <c r="B26" s="8" t="s">
        <v>454</v>
      </c>
      <c r="C26" s="8" t="s">
        <v>1134</v>
      </c>
      <c r="D26" s="9" t="s">
        <v>455</v>
      </c>
      <c r="E26" s="8" t="s">
        <v>14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1240</v>
      </c>
      <c r="B27" s="8" t="s">
        <v>659</v>
      </c>
      <c r="C27" s="8" t="s">
        <v>1134</v>
      </c>
      <c r="D27" s="9" t="s">
        <v>660</v>
      </c>
      <c r="E27" s="8" t="s">
        <v>14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1241</v>
      </c>
      <c r="B28" s="8" t="s">
        <v>1056</v>
      </c>
      <c r="C28" s="8" t="s">
        <v>1134</v>
      </c>
      <c r="D28" s="9" t="s">
        <v>1057</v>
      </c>
      <c r="E28" s="8" t="s">
        <v>14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1242</v>
      </c>
      <c r="B29" s="8" t="s">
        <v>1040</v>
      </c>
      <c r="C29" s="8" t="s">
        <v>1134</v>
      </c>
      <c r="D29" s="9" t="s">
        <v>1041</v>
      </c>
      <c r="E29" s="8" t="s">
        <v>14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1243</v>
      </c>
      <c r="B30" s="8" t="s">
        <v>553</v>
      </c>
      <c r="C30" s="8" t="s">
        <v>1134</v>
      </c>
      <c r="D30" s="9" t="s">
        <v>554</v>
      </c>
      <c r="E30" s="8" t="s">
        <v>14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1244</v>
      </c>
      <c r="B31" s="8" t="s">
        <v>1115</v>
      </c>
      <c r="C31" s="8" t="s">
        <v>1134</v>
      </c>
      <c r="D31" s="9" t="s">
        <v>1116</v>
      </c>
      <c r="E31" s="8" t="s">
        <v>14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1245</v>
      </c>
      <c r="B32" s="8" t="s">
        <v>810</v>
      </c>
      <c r="C32" s="8" t="s">
        <v>1134</v>
      </c>
      <c r="D32" s="9" t="s">
        <v>811</v>
      </c>
      <c r="E32" s="8" t="s">
        <v>5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1246</v>
      </c>
      <c r="B33" s="8" t="s">
        <v>852</v>
      </c>
      <c r="C33" s="8" t="s">
        <v>1134</v>
      </c>
      <c r="D33" s="9" t="s">
        <v>853</v>
      </c>
      <c r="E33" s="8" t="s">
        <v>5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1247</v>
      </c>
      <c r="B34" s="8" t="s">
        <v>186</v>
      </c>
      <c r="C34" s="8" t="s">
        <v>1134</v>
      </c>
      <c r="D34" s="9" t="s">
        <v>187</v>
      </c>
      <c r="E34" s="8" t="s">
        <v>5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1248</v>
      </c>
      <c r="B35" s="8" t="s">
        <v>828</v>
      </c>
      <c r="C35" s="8" t="s">
        <v>1134</v>
      </c>
      <c r="D35" s="9" t="s">
        <v>829</v>
      </c>
      <c r="E35" s="8" t="s">
        <v>5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1249</v>
      </c>
      <c r="B36" s="8" t="s">
        <v>1048</v>
      </c>
      <c r="C36" s="8" t="s">
        <v>1134</v>
      </c>
      <c r="D36" s="9" t="s">
        <v>1049</v>
      </c>
      <c r="E36" s="8" t="s">
        <v>5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1250</v>
      </c>
      <c r="B37" s="8" t="s">
        <v>1125</v>
      </c>
      <c r="C37" s="8" t="s">
        <v>1134</v>
      </c>
      <c r="D37" s="9" t="s">
        <v>1126</v>
      </c>
      <c r="E37" s="8" t="s">
        <v>5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1251</v>
      </c>
      <c r="B38" s="8" t="s">
        <v>203</v>
      </c>
      <c r="C38" s="8" t="s">
        <v>1134</v>
      </c>
      <c r="D38" s="9" t="s">
        <v>204</v>
      </c>
      <c r="E38" s="8" t="s">
        <v>5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1252</v>
      </c>
      <c r="B39" s="8" t="s">
        <v>523</v>
      </c>
      <c r="C39" s="8" t="s">
        <v>1134</v>
      </c>
      <c r="D39" s="9" t="s">
        <v>524</v>
      </c>
      <c r="E39" s="8" t="s">
        <v>5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1253</v>
      </c>
      <c r="B40" s="8" t="s">
        <v>103</v>
      </c>
      <c r="C40" s="8" t="s">
        <v>1134</v>
      </c>
      <c r="D40" s="9" t="s">
        <v>104</v>
      </c>
      <c r="E40" s="8" t="s">
        <v>5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1254</v>
      </c>
      <c r="B41" s="8" t="s">
        <v>356</v>
      </c>
      <c r="C41" s="8" t="s">
        <v>1134</v>
      </c>
      <c r="D41" s="9" t="s">
        <v>357</v>
      </c>
      <c r="E41" s="8" t="s">
        <v>5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1255</v>
      </c>
      <c r="B42" s="8" t="s">
        <v>758</v>
      </c>
      <c r="C42" s="8" t="s">
        <v>1134</v>
      </c>
      <c r="D42" s="9" t="s">
        <v>759</v>
      </c>
      <c r="E42" s="8" t="s">
        <v>5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1256</v>
      </c>
      <c r="B43" s="8" t="s">
        <v>891</v>
      </c>
      <c r="C43" s="8" t="s">
        <v>1134</v>
      </c>
      <c r="D43" s="9" t="s">
        <v>892</v>
      </c>
      <c r="E43" s="8" t="s">
        <v>5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1257</v>
      </c>
      <c r="B44" s="8" t="s">
        <v>326</v>
      </c>
      <c r="C44" s="8" t="s">
        <v>1134</v>
      </c>
      <c r="D44" s="9" t="s">
        <v>327</v>
      </c>
      <c r="E44" s="8" t="s">
        <v>5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1258</v>
      </c>
      <c r="B45" s="8" t="s">
        <v>1052</v>
      </c>
      <c r="C45" s="8" t="s">
        <v>1134</v>
      </c>
      <c r="D45" s="9" t="s">
        <v>1053</v>
      </c>
      <c r="E45" s="8" t="s">
        <v>5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1259</v>
      </c>
      <c r="B46" s="8" t="s">
        <v>182</v>
      </c>
      <c r="C46" s="8" t="s">
        <v>1134</v>
      </c>
      <c r="D46" s="9" t="s">
        <v>183</v>
      </c>
      <c r="E46" s="8" t="s">
        <v>5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1260</v>
      </c>
      <c r="B47" s="8" t="s">
        <v>332</v>
      </c>
      <c r="C47" s="8" t="s">
        <v>1134</v>
      </c>
      <c r="D47" s="9" t="s">
        <v>333</v>
      </c>
      <c r="E47" s="8" t="s">
        <v>5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1261</v>
      </c>
      <c r="B48" s="8" t="s">
        <v>680</v>
      </c>
      <c r="C48" s="8" t="s">
        <v>1134</v>
      </c>
      <c r="D48" s="9" t="s">
        <v>681</v>
      </c>
      <c r="E48" s="8" t="s">
        <v>5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1262</v>
      </c>
      <c r="B49" s="8" t="s">
        <v>641</v>
      </c>
      <c r="C49" s="8" t="s">
        <v>1134</v>
      </c>
      <c r="D49" s="9" t="s">
        <v>642</v>
      </c>
      <c r="E49" s="8" t="s">
        <v>5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1263</v>
      </c>
      <c r="B50" s="8" t="s">
        <v>691</v>
      </c>
      <c r="C50" s="8" t="s">
        <v>1134</v>
      </c>
      <c r="D50" s="9" t="s">
        <v>692</v>
      </c>
      <c r="E50" s="8" t="s">
        <v>5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1264</v>
      </c>
      <c r="B51" s="8" t="s">
        <v>949</v>
      </c>
      <c r="C51" s="8" t="s">
        <v>1134</v>
      </c>
      <c r="D51" s="9" t="s">
        <v>950</v>
      </c>
      <c r="E51" s="8" t="s">
        <v>5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1265</v>
      </c>
      <c r="B52" s="8" t="s">
        <v>838</v>
      </c>
      <c r="C52" s="8" t="s">
        <v>1134</v>
      </c>
      <c r="D52" s="9" t="s">
        <v>839</v>
      </c>
      <c r="E52" s="8" t="s">
        <v>5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1266</v>
      </c>
      <c r="B53" s="8" t="s">
        <v>452</v>
      </c>
      <c r="C53" s="8" t="s">
        <v>1134</v>
      </c>
      <c r="D53" s="9" t="s">
        <v>453</v>
      </c>
      <c r="E53" s="8" t="s">
        <v>5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1267</v>
      </c>
      <c r="B54" s="8" t="s">
        <v>1044</v>
      </c>
      <c r="C54" s="8" t="s">
        <v>1134</v>
      </c>
      <c r="D54" s="9" t="s">
        <v>1045</v>
      </c>
      <c r="E54" s="8" t="s">
        <v>5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1268</v>
      </c>
      <c r="B55" s="8" t="s">
        <v>992</v>
      </c>
      <c r="C55" s="8" t="s">
        <v>1134</v>
      </c>
      <c r="D55" s="9" t="s">
        <v>993</v>
      </c>
      <c r="E55" s="8" t="s">
        <v>5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1269</v>
      </c>
      <c r="B56" s="8" t="s">
        <v>848</v>
      </c>
      <c r="C56" s="8" t="s">
        <v>1134</v>
      </c>
      <c r="D56" s="9" t="s">
        <v>849</v>
      </c>
      <c r="E56" s="8" t="s">
        <v>5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1270</v>
      </c>
      <c r="B57" s="8" t="s">
        <v>531</v>
      </c>
      <c r="C57" s="8" t="s">
        <v>1134</v>
      </c>
      <c r="D57" s="9" t="s">
        <v>532</v>
      </c>
      <c r="E57" s="8" t="s">
        <v>5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1271</v>
      </c>
      <c r="B58" s="8" t="s">
        <v>979</v>
      </c>
      <c r="C58" s="8" t="s">
        <v>1134</v>
      </c>
      <c r="D58" s="9" t="s">
        <v>980</v>
      </c>
      <c r="E58" s="8" t="s">
        <v>5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1272</v>
      </c>
      <c r="B59" s="8" t="s">
        <v>107</v>
      </c>
      <c r="C59" s="8" t="s">
        <v>1134</v>
      </c>
      <c r="D59" s="9" t="s">
        <v>108</v>
      </c>
      <c r="E59" s="8" t="s">
        <v>5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1273</v>
      </c>
      <c r="B60" s="8" t="s">
        <v>957</v>
      </c>
      <c r="C60" s="8" t="s">
        <v>1134</v>
      </c>
      <c r="D60" s="9" t="s">
        <v>958</v>
      </c>
      <c r="E60" s="8" t="s">
        <v>5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1274</v>
      </c>
      <c r="B61" s="8" t="s">
        <v>3</v>
      </c>
      <c r="C61" s="8" t="s">
        <v>1134</v>
      </c>
      <c r="D61" s="9" t="s">
        <v>4</v>
      </c>
      <c r="E61" s="8" t="s">
        <v>5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1275</v>
      </c>
      <c r="B62" s="8" t="s">
        <v>163</v>
      </c>
      <c r="C62" s="8" t="s">
        <v>1134</v>
      </c>
      <c r="D62" s="9" t="s">
        <v>164</v>
      </c>
      <c r="E62" s="8" t="s">
        <v>5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1276</v>
      </c>
      <c r="B63" s="8" t="s">
        <v>1002</v>
      </c>
      <c r="C63" s="8" t="s">
        <v>1134</v>
      </c>
      <c r="D63" s="9" t="s">
        <v>1003</v>
      </c>
      <c r="E63" s="8" t="s">
        <v>61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1277</v>
      </c>
      <c r="B64" s="8" t="s">
        <v>933</v>
      </c>
      <c r="C64" s="8" t="s">
        <v>1134</v>
      </c>
      <c r="D64" s="9" t="s">
        <v>934</v>
      </c>
      <c r="E64" s="8" t="s">
        <v>61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1278</v>
      </c>
      <c r="B65" s="8" t="s">
        <v>525</v>
      </c>
      <c r="C65" s="8" t="s">
        <v>1134</v>
      </c>
      <c r="D65" s="9" t="s">
        <v>526</v>
      </c>
      <c r="E65" s="8" t="s">
        <v>61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1279</v>
      </c>
      <c r="B66" s="8" t="s">
        <v>1046</v>
      </c>
      <c r="C66" s="8" t="s">
        <v>1134</v>
      </c>
      <c r="D66" s="9" t="s">
        <v>1047</v>
      </c>
      <c r="E66" s="8" t="s">
        <v>61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1280</v>
      </c>
      <c r="B67" s="8" t="s">
        <v>1060</v>
      </c>
      <c r="C67" s="8" t="s">
        <v>1134</v>
      </c>
      <c r="D67" s="9" t="s">
        <v>1061</v>
      </c>
      <c r="E67" s="8" t="s">
        <v>61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1281</v>
      </c>
      <c r="B68" s="8" t="s">
        <v>1014</v>
      </c>
      <c r="C68" s="8" t="s">
        <v>1134</v>
      </c>
      <c r="D68" s="9" t="s">
        <v>1015</v>
      </c>
      <c r="E68" s="8" t="s">
        <v>61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1282</v>
      </c>
      <c r="B69" s="8" t="s">
        <v>59</v>
      </c>
      <c r="C69" s="8" t="s">
        <v>1134</v>
      </c>
      <c r="D69" s="9" t="s">
        <v>60</v>
      </c>
      <c r="E69" s="8" t="s">
        <v>61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1283</v>
      </c>
      <c r="B70" s="8" t="s">
        <v>1119</v>
      </c>
      <c r="C70" s="8" t="s">
        <v>1134</v>
      </c>
      <c r="D70" s="9" t="s">
        <v>1120</v>
      </c>
      <c r="E70" s="8" t="s">
        <v>61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1284</v>
      </c>
      <c r="B71" s="8" t="s">
        <v>430</v>
      </c>
      <c r="C71" s="8" t="s">
        <v>1134</v>
      </c>
      <c r="D71" s="9" t="s">
        <v>431</v>
      </c>
      <c r="E71" s="8" t="s">
        <v>5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1285</v>
      </c>
      <c r="B72" s="8" t="s">
        <v>84</v>
      </c>
      <c r="C72" s="8" t="s">
        <v>1134</v>
      </c>
      <c r="D72" s="9" t="s">
        <v>85</v>
      </c>
      <c r="E72" s="8" t="s">
        <v>5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1286</v>
      </c>
      <c r="B73" s="8" t="s">
        <v>372</v>
      </c>
      <c r="C73" s="8" t="s">
        <v>1134</v>
      </c>
      <c r="D73" s="9" t="s">
        <v>373</v>
      </c>
      <c r="E73" s="8" t="s">
        <v>5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1287</v>
      </c>
      <c r="B74" s="8" t="s">
        <v>252</v>
      </c>
      <c r="C74" s="8" t="s">
        <v>1134</v>
      </c>
      <c r="D74" s="9" t="s">
        <v>253</v>
      </c>
      <c r="E74" s="8" t="s">
        <v>5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1288</v>
      </c>
      <c r="B75" s="8" t="s">
        <v>929</v>
      </c>
      <c r="C75" s="8" t="s">
        <v>1134</v>
      </c>
      <c r="D75" s="9" t="s">
        <v>930</v>
      </c>
      <c r="E75" s="8" t="s">
        <v>5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1289</v>
      </c>
      <c r="B76" s="8" t="s">
        <v>1030</v>
      </c>
      <c r="C76" s="8" t="s">
        <v>1134</v>
      </c>
      <c r="D76" s="9" t="s">
        <v>1031</v>
      </c>
      <c r="E76" s="8" t="s">
        <v>5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1290</v>
      </c>
      <c r="B77" s="8" t="s">
        <v>125</v>
      </c>
      <c r="C77" s="8" t="s">
        <v>1134</v>
      </c>
      <c r="D77" s="9" t="s">
        <v>126</v>
      </c>
      <c r="E77" s="8" t="s">
        <v>5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1291</v>
      </c>
      <c r="B78" s="8" t="s">
        <v>637</v>
      </c>
      <c r="C78" s="8" t="s">
        <v>1134</v>
      </c>
      <c r="D78" s="9" t="s">
        <v>638</v>
      </c>
      <c r="E78" s="8" t="s">
        <v>5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1292</v>
      </c>
      <c r="B79" s="8" t="s">
        <v>700</v>
      </c>
      <c r="C79" s="8" t="s">
        <v>1134</v>
      </c>
      <c r="D79" s="9" t="s">
        <v>701</v>
      </c>
      <c r="E79" s="8" t="s">
        <v>5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1293</v>
      </c>
      <c r="B80" s="8" t="s">
        <v>1082</v>
      </c>
      <c r="C80" s="8" t="s">
        <v>1134</v>
      </c>
      <c r="D80" s="9" t="s">
        <v>1083</v>
      </c>
      <c r="E80" s="8" t="s">
        <v>5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1294</v>
      </c>
      <c r="B81" s="8" t="s">
        <v>1072</v>
      </c>
      <c r="C81" s="8" t="s">
        <v>1134</v>
      </c>
      <c r="D81" s="9" t="s">
        <v>1073</v>
      </c>
      <c r="E81" s="8" t="s">
        <v>5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1295</v>
      </c>
      <c r="B82" s="8" t="s">
        <v>489</v>
      </c>
      <c r="C82" s="8" t="s">
        <v>1134</v>
      </c>
      <c r="D82" s="9" t="s">
        <v>490</v>
      </c>
      <c r="E82" s="8" t="s">
        <v>5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1296</v>
      </c>
      <c r="B83" s="8" t="s">
        <v>320</v>
      </c>
      <c r="C83" s="8" t="s">
        <v>1134</v>
      </c>
      <c r="D83" s="9" t="s">
        <v>321</v>
      </c>
      <c r="E83" s="8" t="s">
        <v>5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1297</v>
      </c>
      <c r="B84" s="8" t="s">
        <v>543</v>
      </c>
      <c r="C84" s="8" t="s">
        <v>1134</v>
      </c>
      <c r="D84" s="9" t="s">
        <v>544</v>
      </c>
      <c r="E84" s="8" t="s">
        <v>14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1298</v>
      </c>
      <c r="B85" s="8" t="s">
        <v>782</v>
      </c>
      <c r="C85" s="8" t="s">
        <v>1134</v>
      </c>
      <c r="D85" s="9" t="s">
        <v>783</v>
      </c>
      <c r="E85" s="8" t="s">
        <v>14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1299</v>
      </c>
      <c r="B86" s="8" t="s">
        <v>693</v>
      </c>
      <c r="C86" s="8" t="s">
        <v>1134</v>
      </c>
      <c r="D86" s="9" t="s">
        <v>694</v>
      </c>
      <c r="E86" s="8" t="s">
        <v>14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1300</v>
      </c>
      <c r="B87" s="8" t="s">
        <v>197</v>
      </c>
      <c r="C87" s="8" t="s">
        <v>1134</v>
      </c>
      <c r="D87" s="9" t="s">
        <v>198</v>
      </c>
      <c r="E87" s="8" t="s">
        <v>14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1301</v>
      </c>
      <c r="B88" s="8" t="s">
        <v>802</v>
      </c>
      <c r="C88" s="8" t="s">
        <v>1134</v>
      </c>
      <c r="D88" s="9" t="s">
        <v>803</v>
      </c>
      <c r="E88" s="8" t="s">
        <v>14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1302</v>
      </c>
      <c r="B89" s="8" t="s">
        <v>209</v>
      </c>
      <c r="C89" s="8" t="s">
        <v>1134</v>
      </c>
      <c r="D89" s="9" t="s">
        <v>210</v>
      </c>
      <c r="E89" s="8" t="s">
        <v>5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1303</v>
      </c>
      <c r="B90" s="8" t="s">
        <v>223</v>
      </c>
      <c r="C90" s="8" t="s">
        <v>1134</v>
      </c>
      <c r="D90" s="9" t="s">
        <v>224</v>
      </c>
      <c r="E90" s="8" t="s">
        <v>5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1304</v>
      </c>
      <c r="B91" s="8" t="s">
        <v>726</v>
      </c>
      <c r="C91" s="8" t="s">
        <v>1134</v>
      </c>
      <c r="D91" s="9" t="s">
        <v>727</v>
      </c>
      <c r="E91" s="8" t="s">
        <v>5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1305</v>
      </c>
      <c r="B92" s="8" t="s">
        <v>410</v>
      </c>
      <c r="C92" s="8" t="s">
        <v>1134</v>
      </c>
      <c r="D92" s="9" t="s">
        <v>411</v>
      </c>
      <c r="E92" s="8" t="s">
        <v>5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1306</v>
      </c>
      <c r="B93" s="8" t="s">
        <v>485</v>
      </c>
      <c r="C93" s="8" t="s">
        <v>1134</v>
      </c>
      <c r="D93" s="9" t="s">
        <v>486</v>
      </c>
      <c r="E93" s="8" t="s">
        <v>5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1307</v>
      </c>
      <c r="B94" s="8" t="s">
        <v>493</v>
      </c>
      <c r="C94" s="8" t="s">
        <v>1134</v>
      </c>
      <c r="D94" s="9" t="s">
        <v>494</v>
      </c>
      <c r="E94" s="8" t="s">
        <v>5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1308</v>
      </c>
      <c r="B95" s="8" t="s">
        <v>549</v>
      </c>
      <c r="C95" s="8" t="s">
        <v>1134</v>
      </c>
      <c r="D95" s="9" t="s">
        <v>550</v>
      </c>
      <c r="E95" s="8" t="s">
        <v>5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1309</v>
      </c>
      <c r="B96" s="8" t="s">
        <v>442</v>
      </c>
      <c r="C96" s="8" t="s">
        <v>1134</v>
      </c>
      <c r="D96" s="9" t="s">
        <v>443</v>
      </c>
      <c r="E96" s="8" t="s">
        <v>5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1310</v>
      </c>
      <c r="B97" s="8" t="s">
        <v>994</v>
      </c>
      <c r="C97" s="8" t="s">
        <v>1134</v>
      </c>
      <c r="D97" s="9" t="s">
        <v>995</v>
      </c>
      <c r="E97" s="8" t="s">
        <v>5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1311</v>
      </c>
      <c r="B98" s="8" t="s">
        <v>260</v>
      </c>
      <c r="C98" s="8" t="s">
        <v>1134</v>
      </c>
      <c r="D98" s="9" t="s">
        <v>261</v>
      </c>
      <c r="E98" s="8" t="s">
        <v>14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1312</v>
      </c>
      <c r="B99" s="8" t="s">
        <v>867</v>
      </c>
      <c r="C99" s="8" t="s">
        <v>1134</v>
      </c>
      <c r="D99" s="9" t="s">
        <v>868</v>
      </c>
      <c r="E99" s="8" t="s">
        <v>14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1313</v>
      </c>
      <c r="B100" s="8" t="s">
        <v>22</v>
      </c>
      <c r="C100" s="8" t="s">
        <v>1134</v>
      </c>
      <c r="D100" s="9" t="s">
        <v>23</v>
      </c>
      <c r="E100" s="8" t="s">
        <v>14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1314</v>
      </c>
      <c r="B101" s="8" t="s">
        <v>601</v>
      </c>
      <c r="C101" s="8" t="s">
        <v>1134</v>
      </c>
      <c r="D101" s="9" t="s">
        <v>602</v>
      </c>
      <c r="E101" s="8" t="s">
        <v>14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1315</v>
      </c>
      <c r="B102" s="8" t="s">
        <v>736</v>
      </c>
      <c r="C102" s="8" t="s">
        <v>1134</v>
      </c>
      <c r="D102" s="9" t="s">
        <v>737</v>
      </c>
      <c r="E102" s="8" t="s">
        <v>14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1316</v>
      </c>
      <c r="B103" s="8" t="s">
        <v>850</v>
      </c>
      <c r="C103" s="8" t="s">
        <v>1134</v>
      </c>
      <c r="D103" s="9" t="s">
        <v>851</v>
      </c>
      <c r="E103" s="8" t="s">
        <v>14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1317</v>
      </c>
      <c r="B104" s="8" t="s">
        <v>314</v>
      </c>
      <c r="C104" s="8" t="s">
        <v>1134</v>
      </c>
      <c r="D104" s="9" t="s">
        <v>315</v>
      </c>
      <c r="E104" s="8" t="s">
        <v>2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1318</v>
      </c>
      <c r="B105" s="8" t="s">
        <v>728</v>
      </c>
      <c r="C105" s="8" t="s">
        <v>1134</v>
      </c>
      <c r="D105" s="9" t="s">
        <v>729</v>
      </c>
      <c r="E105" s="8" t="s">
        <v>2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1319</v>
      </c>
      <c r="B106" s="8" t="s">
        <v>854</v>
      </c>
      <c r="C106" s="8" t="s">
        <v>1134</v>
      </c>
      <c r="D106" s="9" t="s">
        <v>855</v>
      </c>
      <c r="E106" s="8" t="s">
        <v>856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1320</v>
      </c>
      <c r="B107" s="8" t="s">
        <v>599</v>
      </c>
      <c r="C107" s="8" t="s">
        <v>1134</v>
      </c>
      <c r="D107" s="9" t="s">
        <v>600</v>
      </c>
      <c r="E107" s="8" t="s">
        <v>61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1321</v>
      </c>
      <c r="B108" s="8" t="s">
        <v>352</v>
      </c>
      <c r="C108" s="8" t="s">
        <v>1134</v>
      </c>
      <c r="D108" s="9" t="s">
        <v>353</v>
      </c>
      <c r="E108" s="8" t="s">
        <v>61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1322</v>
      </c>
      <c r="B109" s="8" t="s">
        <v>571</v>
      </c>
      <c r="C109" s="8" t="s">
        <v>1134</v>
      </c>
      <c r="D109" s="9" t="s">
        <v>572</v>
      </c>
      <c r="E109" s="8" t="s">
        <v>5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1323</v>
      </c>
      <c r="B110" s="8" t="s">
        <v>334</v>
      </c>
      <c r="C110" s="8" t="s">
        <v>1134</v>
      </c>
      <c r="D110" s="9" t="s">
        <v>335</v>
      </c>
      <c r="E110" s="8" t="s">
        <v>5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1324</v>
      </c>
      <c r="B111" s="8" t="s">
        <v>350</v>
      </c>
      <c r="C111" s="8" t="s">
        <v>1134</v>
      </c>
      <c r="D111" s="9" t="s">
        <v>351</v>
      </c>
      <c r="E111" s="8" t="s">
        <v>5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1325</v>
      </c>
      <c r="B112" s="8" t="s">
        <v>112</v>
      </c>
      <c r="C112" s="8" t="s">
        <v>1134</v>
      </c>
      <c r="D112" s="9" t="s">
        <v>113</v>
      </c>
      <c r="E112" s="8" t="s">
        <v>5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1326</v>
      </c>
      <c r="B113" s="8" t="s">
        <v>215</v>
      </c>
      <c r="C113" s="8" t="s">
        <v>1134</v>
      </c>
      <c r="D113" s="9" t="s">
        <v>216</v>
      </c>
      <c r="E113" s="8" t="s">
        <v>5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1327</v>
      </c>
      <c r="B114" s="8" t="s">
        <v>412</v>
      </c>
      <c r="C114" s="8" t="s">
        <v>1134</v>
      </c>
      <c r="D114" s="9" t="s">
        <v>413</v>
      </c>
      <c r="E114" s="8" t="s">
        <v>5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1328</v>
      </c>
      <c r="B115" s="8" t="s">
        <v>462</v>
      </c>
      <c r="C115" s="8" t="s">
        <v>1134</v>
      </c>
      <c r="D115" s="9" t="s">
        <v>463</v>
      </c>
      <c r="E115" s="8" t="s">
        <v>5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1329</v>
      </c>
      <c r="B116" s="8" t="s">
        <v>105</v>
      </c>
      <c r="C116" s="8" t="s">
        <v>1134</v>
      </c>
      <c r="D116" s="9" t="s">
        <v>106</v>
      </c>
      <c r="E116" s="8" t="s">
        <v>5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1330</v>
      </c>
      <c r="B117" s="8" t="s">
        <v>45</v>
      </c>
      <c r="C117" s="8" t="s">
        <v>1134</v>
      </c>
      <c r="D117" s="9" t="s">
        <v>46</v>
      </c>
      <c r="E117" s="8" t="s">
        <v>5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1331</v>
      </c>
      <c r="B118" s="8" t="s">
        <v>1090</v>
      </c>
      <c r="C118" s="8" t="s">
        <v>1134</v>
      </c>
      <c r="D118" s="9" t="s">
        <v>1091</v>
      </c>
      <c r="E118" s="8" t="s">
        <v>5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1332</v>
      </c>
      <c r="B119" s="8" t="s">
        <v>575</v>
      </c>
      <c r="C119" s="8" t="s">
        <v>1134</v>
      </c>
      <c r="D119" s="9" t="s">
        <v>576</v>
      </c>
      <c r="E119" s="8" t="s">
        <v>61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1333</v>
      </c>
      <c r="B120" s="8" t="s">
        <v>768</v>
      </c>
      <c r="C120" s="8" t="s">
        <v>1134</v>
      </c>
      <c r="D120" s="9" t="s">
        <v>769</v>
      </c>
      <c r="E120" s="8" t="s">
        <v>61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1334</v>
      </c>
      <c r="B121" s="8" t="s">
        <v>487</v>
      </c>
      <c r="C121" s="8" t="s">
        <v>1134</v>
      </c>
      <c r="D121" s="9" t="s">
        <v>488</v>
      </c>
      <c r="E121" s="8" t="s">
        <v>61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1335</v>
      </c>
      <c r="B122" s="8" t="s">
        <v>718</v>
      </c>
      <c r="C122" s="8" t="s">
        <v>1134</v>
      </c>
      <c r="D122" s="9" t="s">
        <v>719</v>
      </c>
      <c r="E122" s="8" t="s">
        <v>61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1336</v>
      </c>
      <c r="B123" s="8" t="s">
        <v>734</v>
      </c>
      <c r="C123" s="8" t="s">
        <v>1134</v>
      </c>
      <c r="D123" s="9" t="s">
        <v>735</v>
      </c>
      <c r="E123" s="8" t="s">
        <v>61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1337</v>
      </c>
      <c r="B124" s="8" t="s">
        <v>1012</v>
      </c>
      <c r="C124" s="8" t="s">
        <v>1134</v>
      </c>
      <c r="D124" s="9" t="s">
        <v>1013</v>
      </c>
      <c r="E124" s="8" t="s">
        <v>61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1338</v>
      </c>
      <c r="B125" s="8" t="s">
        <v>227</v>
      </c>
      <c r="C125" s="8" t="s">
        <v>1134</v>
      </c>
      <c r="D125" s="9" t="s">
        <v>228</v>
      </c>
      <c r="E125" s="8" t="s">
        <v>61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1339</v>
      </c>
      <c r="B126" s="8" t="s">
        <v>1070</v>
      </c>
      <c r="C126" s="8" t="s">
        <v>1134</v>
      </c>
      <c r="D126" s="9" t="s">
        <v>1071</v>
      </c>
      <c r="E126" s="8" t="s">
        <v>61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1340</v>
      </c>
      <c r="B127" s="8" t="s">
        <v>748</v>
      </c>
      <c r="C127" s="8" t="s">
        <v>1134</v>
      </c>
      <c r="D127" s="9" t="s">
        <v>749</v>
      </c>
      <c r="E127" s="8" t="s">
        <v>61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1341</v>
      </c>
      <c r="B128" s="8" t="s">
        <v>199</v>
      </c>
      <c r="C128" s="8" t="s">
        <v>1134</v>
      </c>
      <c r="D128" s="9" t="s">
        <v>200</v>
      </c>
      <c r="E128" s="8" t="s">
        <v>5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1342</v>
      </c>
      <c r="B129" s="8" t="s">
        <v>378</v>
      </c>
      <c r="C129" s="8" t="s">
        <v>1134</v>
      </c>
      <c r="D129" s="9" t="s">
        <v>379</v>
      </c>
      <c r="E129" s="8" t="s">
        <v>61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1343</v>
      </c>
      <c r="B130" s="8" t="s">
        <v>597</v>
      </c>
      <c r="C130" s="8" t="s">
        <v>1134</v>
      </c>
      <c r="D130" s="9" t="s">
        <v>598</v>
      </c>
      <c r="E130" s="8" t="s">
        <v>61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1344</v>
      </c>
      <c r="B131" s="8" t="s">
        <v>295</v>
      </c>
      <c r="C131" s="8" t="s">
        <v>1134</v>
      </c>
      <c r="D131" s="9" t="s">
        <v>296</v>
      </c>
      <c r="E131" s="8" t="s">
        <v>61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1345</v>
      </c>
      <c r="B132" s="8" t="s">
        <v>404</v>
      </c>
      <c r="C132" s="8" t="s">
        <v>1134</v>
      </c>
      <c r="D132" s="9" t="s">
        <v>405</v>
      </c>
      <c r="E132" s="8" t="s">
        <v>61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1346</v>
      </c>
      <c r="B133" s="8" t="s">
        <v>547</v>
      </c>
      <c r="C133" s="8" t="s">
        <v>1134</v>
      </c>
      <c r="D133" s="9" t="s">
        <v>548</v>
      </c>
      <c r="E133" s="8" t="s">
        <v>61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1347</v>
      </c>
      <c r="B134" s="8" t="s">
        <v>354</v>
      </c>
      <c r="C134" s="8" t="s">
        <v>1134</v>
      </c>
      <c r="D134" s="9" t="s">
        <v>355</v>
      </c>
      <c r="E134" s="8" t="s">
        <v>5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1348</v>
      </c>
      <c r="B135" s="8" t="s">
        <v>180</v>
      </c>
      <c r="C135" s="8" t="s">
        <v>1134</v>
      </c>
      <c r="D135" s="9" t="s">
        <v>181</v>
      </c>
      <c r="E135" s="8" t="s">
        <v>5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1349</v>
      </c>
      <c r="B136" s="8" t="s">
        <v>702</v>
      </c>
      <c r="C136" s="8" t="s">
        <v>1134</v>
      </c>
      <c r="D136" s="9" t="s">
        <v>703</v>
      </c>
      <c r="E136" s="8" t="s">
        <v>61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1350</v>
      </c>
      <c r="B137" s="8" t="s">
        <v>593</v>
      </c>
      <c r="C137" s="8" t="s">
        <v>1134</v>
      </c>
      <c r="D137" s="9" t="s">
        <v>594</v>
      </c>
      <c r="E137" s="8" t="s">
        <v>14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1351</v>
      </c>
      <c r="B138" s="8" t="s">
        <v>436</v>
      </c>
      <c r="C138" s="8" t="s">
        <v>1134</v>
      </c>
      <c r="D138" s="9" t="s">
        <v>437</v>
      </c>
      <c r="E138" s="8" t="s">
        <v>14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1352</v>
      </c>
      <c r="B139" s="8" t="s">
        <v>816</v>
      </c>
      <c r="C139" s="8" t="s">
        <v>1134</v>
      </c>
      <c r="D139" s="9" t="s">
        <v>817</v>
      </c>
      <c r="E139" s="8" t="s">
        <v>14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1353</v>
      </c>
      <c r="B140" s="8" t="s">
        <v>704</v>
      </c>
      <c r="C140" s="8" t="s">
        <v>1134</v>
      </c>
      <c r="D140" s="9" t="s">
        <v>705</v>
      </c>
      <c r="E140" s="8" t="s">
        <v>34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1354</v>
      </c>
      <c r="B141" s="8" t="s">
        <v>740</v>
      </c>
      <c r="C141" s="8" t="s">
        <v>1134</v>
      </c>
      <c r="D141" s="9" t="s">
        <v>741</v>
      </c>
      <c r="E141" s="8" t="s">
        <v>34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1355</v>
      </c>
      <c r="B142" s="8" t="s">
        <v>95</v>
      </c>
      <c r="C142" s="8" t="s">
        <v>1134</v>
      </c>
      <c r="D142" s="9" t="s">
        <v>96</v>
      </c>
      <c r="E142" s="8" t="s">
        <v>5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1356</v>
      </c>
      <c r="B143" s="8" t="s">
        <v>792</v>
      </c>
      <c r="C143" s="8" t="s">
        <v>1134</v>
      </c>
      <c r="D143" s="9" t="s">
        <v>793</v>
      </c>
      <c r="E143" s="8" t="s">
        <v>5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1357</v>
      </c>
      <c r="B144" s="8" t="s">
        <v>190</v>
      </c>
      <c r="C144" s="8" t="s">
        <v>1134</v>
      </c>
      <c r="D144" s="9" t="s">
        <v>191</v>
      </c>
      <c r="E144" s="8" t="s">
        <v>5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1358</v>
      </c>
      <c r="B145" s="8" t="s">
        <v>567</v>
      </c>
      <c r="C145" s="8" t="s">
        <v>1134</v>
      </c>
      <c r="D145" s="9" t="s">
        <v>568</v>
      </c>
      <c r="E145" s="8" t="s">
        <v>5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1359</v>
      </c>
      <c r="B146" s="8" t="s">
        <v>519</v>
      </c>
      <c r="C146" s="8" t="s">
        <v>1134</v>
      </c>
      <c r="D146" s="9" t="s">
        <v>520</v>
      </c>
      <c r="E146" s="8" t="s">
        <v>61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1360</v>
      </c>
      <c r="B147" s="8" t="s">
        <v>464</v>
      </c>
      <c r="C147" s="8" t="s">
        <v>1134</v>
      </c>
      <c r="D147" s="9" t="s">
        <v>465</v>
      </c>
      <c r="E147" s="8" t="s">
        <v>61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1361</v>
      </c>
      <c r="B148" s="8" t="s">
        <v>973</v>
      </c>
      <c r="C148" s="8" t="s">
        <v>1134</v>
      </c>
      <c r="D148" s="9" t="s">
        <v>974</v>
      </c>
      <c r="E148" s="8" t="s">
        <v>61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1362</v>
      </c>
      <c r="B149" s="8" t="s">
        <v>370</v>
      </c>
      <c r="C149" s="8" t="s">
        <v>1134</v>
      </c>
      <c r="D149" s="9" t="s">
        <v>371</v>
      </c>
      <c r="E149" s="8" t="s">
        <v>34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1363</v>
      </c>
      <c r="B150" s="8" t="s">
        <v>975</v>
      </c>
      <c r="C150" s="8" t="s">
        <v>1134</v>
      </c>
      <c r="D150" s="9" t="s">
        <v>976</v>
      </c>
      <c r="E150" s="8" t="s">
        <v>34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1364</v>
      </c>
      <c r="B151" s="8" t="s">
        <v>1010</v>
      </c>
      <c r="C151" s="8" t="s">
        <v>1134</v>
      </c>
      <c r="D151" s="9" t="s">
        <v>1011</v>
      </c>
      <c r="E151" s="8" t="s">
        <v>34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1365</v>
      </c>
      <c r="B152" s="8" t="s">
        <v>497</v>
      </c>
      <c r="C152" s="8" t="s">
        <v>1134</v>
      </c>
      <c r="D152" s="9" t="s">
        <v>498</v>
      </c>
      <c r="E152" s="8" t="s">
        <v>34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1366</v>
      </c>
      <c r="B153" s="8" t="s">
        <v>836</v>
      </c>
      <c r="C153" s="8" t="s">
        <v>1134</v>
      </c>
      <c r="D153" s="9" t="s">
        <v>837</v>
      </c>
      <c r="E153" s="8" t="s">
        <v>34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1367</v>
      </c>
      <c r="B154" s="8" t="s">
        <v>1074</v>
      </c>
      <c r="C154" s="8" t="s">
        <v>1134</v>
      </c>
      <c r="D154" s="9" t="s">
        <v>1075</v>
      </c>
      <c r="E154" s="8" t="s">
        <v>111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1368</v>
      </c>
      <c r="B155" s="8" t="s">
        <v>1107</v>
      </c>
      <c r="C155" s="8" t="s">
        <v>1134</v>
      </c>
      <c r="D155" s="9" t="s">
        <v>1108</v>
      </c>
      <c r="E155" s="8" t="s">
        <v>111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1369</v>
      </c>
      <c r="B156" s="8" t="s">
        <v>470</v>
      </c>
      <c r="C156" s="8" t="s">
        <v>1134</v>
      </c>
      <c r="D156" s="9" t="s">
        <v>471</v>
      </c>
      <c r="E156" s="8" t="s">
        <v>111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1370</v>
      </c>
      <c r="B157" s="8" t="s">
        <v>174</v>
      </c>
      <c r="C157" s="8" t="s">
        <v>1134</v>
      </c>
      <c r="D157" s="9" t="s">
        <v>175</v>
      </c>
      <c r="E157" s="8" t="s">
        <v>111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1371</v>
      </c>
      <c r="B158" s="8" t="s">
        <v>915</v>
      </c>
      <c r="C158" s="8" t="s">
        <v>1134</v>
      </c>
      <c r="D158" s="9" t="s">
        <v>916</v>
      </c>
      <c r="E158" s="8" t="s">
        <v>34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1372</v>
      </c>
      <c r="B159" s="8" t="s">
        <v>392</v>
      </c>
      <c r="C159" s="8" t="s">
        <v>1134</v>
      </c>
      <c r="D159" s="9" t="s">
        <v>393</v>
      </c>
      <c r="E159" s="8" t="s">
        <v>34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1373</v>
      </c>
      <c r="B160" s="8" t="s">
        <v>625</v>
      </c>
      <c r="C160" s="8" t="s">
        <v>1134</v>
      </c>
      <c r="D160" s="9" t="s">
        <v>626</v>
      </c>
      <c r="E160" s="8" t="s">
        <v>34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1374</v>
      </c>
      <c r="B161" s="8" t="s">
        <v>591</v>
      </c>
      <c r="C161" s="8" t="s">
        <v>1134</v>
      </c>
      <c r="D161" s="9" t="s">
        <v>592</v>
      </c>
      <c r="E161" s="8" t="s">
        <v>34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1375</v>
      </c>
      <c r="B162" s="8" t="s">
        <v>82</v>
      </c>
      <c r="C162" s="8" t="s">
        <v>1134</v>
      </c>
      <c r="D162" s="9" t="s">
        <v>83</v>
      </c>
      <c r="E162" s="8" t="s">
        <v>8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1376</v>
      </c>
      <c r="B163" s="8" t="s">
        <v>394</v>
      </c>
      <c r="C163" s="8" t="s">
        <v>1134</v>
      </c>
      <c r="D163" s="9" t="s">
        <v>395</v>
      </c>
      <c r="E163" s="8" t="s">
        <v>8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1377</v>
      </c>
      <c r="B164" s="8" t="s">
        <v>402</v>
      </c>
      <c r="C164" s="8" t="s">
        <v>1134</v>
      </c>
      <c r="D164" s="9" t="s">
        <v>403</v>
      </c>
      <c r="E164" s="8" t="s">
        <v>5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1378</v>
      </c>
      <c r="B165" s="8" t="s">
        <v>207</v>
      </c>
      <c r="C165" s="8" t="s">
        <v>1134</v>
      </c>
      <c r="D165" s="9" t="s">
        <v>208</v>
      </c>
      <c r="E165" s="8" t="s">
        <v>5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1379</v>
      </c>
      <c r="B166" s="8" t="s">
        <v>290</v>
      </c>
      <c r="C166" s="8" t="s">
        <v>1134</v>
      </c>
      <c r="D166" s="9" t="s">
        <v>291</v>
      </c>
      <c r="E166" s="8" t="s">
        <v>5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1380</v>
      </c>
      <c r="B167" s="8" t="s">
        <v>788</v>
      </c>
      <c r="C167" s="8" t="s">
        <v>1134</v>
      </c>
      <c r="D167" s="9" t="s">
        <v>789</v>
      </c>
      <c r="E167" s="8" t="s">
        <v>5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1381</v>
      </c>
      <c r="B168" s="8" t="s">
        <v>483</v>
      </c>
      <c r="C168" s="8" t="s">
        <v>1134</v>
      </c>
      <c r="D168" s="9" t="s">
        <v>484</v>
      </c>
      <c r="E168" s="8" t="s">
        <v>5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1382</v>
      </c>
      <c r="B169" s="8" t="s">
        <v>143</v>
      </c>
      <c r="C169" s="8" t="s">
        <v>1134</v>
      </c>
      <c r="D169" s="9" t="s">
        <v>144</v>
      </c>
      <c r="E169" s="8" t="s">
        <v>5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1383</v>
      </c>
      <c r="B170" s="8" t="s">
        <v>374</v>
      </c>
      <c r="C170" s="8" t="s">
        <v>1134</v>
      </c>
      <c r="D170" s="9" t="s">
        <v>375</v>
      </c>
      <c r="E170" s="8" t="s">
        <v>5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1384</v>
      </c>
      <c r="B171" s="8" t="s">
        <v>205</v>
      </c>
      <c r="C171" s="8" t="s">
        <v>1134</v>
      </c>
      <c r="D171" s="9" t="s">
        <v>206</v>
      </c>
      <c r="E171" s="8" t="s">
        <v>5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1385</v>
      </c>
      <c r="B172" s="8" t="s">
        <v>931</v>
      </c>
      <c r="C172" s="8" t="s">
        <v>1134</v>
      </c>
      <c r="D172" s="9" t="s">
        <v>932</v>
      </c>
      <c r="E172" s="8" t="s">
        <v>61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1386</v>
      </c>
      <c r="B173" s="8" t="s">
        <v>408</v>
      </c>
      <c r="C173" s="8" t="s">
        <v>1134</v>
      </c>
      <c r="D173" s="9" t="s">
        <v>409</v>
      </c>
      <c r="E173" s="8" t="s">
        <v>61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1387</v>
      </c>
      <c r="B174" s="8" t="s">
        <v>362</v>
      </c>
      <c r="C174" s="8" t="s">
        <v>1134</v>
      </c>
      <c r="D174" s="9" t="s">
        <v>363</v>
      </c>
      <c r="E174" s="8" t="s">
        <v>61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1388</v>
      </c>
      <c r="B175" s="8" t="s">
        <v>116</v>
      </c>
      <c r="C175" s="8" t="s">
        <v>1134</v>
      </c>
      <c r="D175" s="9" t="s">
        <v>117</v>
      </c>
      <c r="E175" s="8" t="s">
        <v>61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1389</v>
      </c>
      <c r="B176" s="8" t="s">
        <v>312</v>
      </c>
      <c r="C176" s="8" t="s">
        <v>1134</v>
      </c>
      <c r="D176" s="9" t="s">
        <v>313</v>
      </c>
      <c r="E176" s="8" t="s">
        <v>61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1390</v>
      </c>
      <c r="B177" s="8" t="s">
        <v>159</v>
      </c>
      <c r="C177" s="8" t="s">
        <v>1134</v>
      </c>
      <c r="D177" s="9" t="s">
        <v>160</v>
      </c>
      <c r="E177" s="8" t="s">
        <v>61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1391</v>
      </c>
      <c r="B178" s="8" t="s">
        <v>1113</v>
      </c>
      <c r="C178" s="8" t="s">
        <v>1134</v>
      </c>
      <c r="D178" s="9" t="s">
        <v>1114</v>
      </c>
      <c r="E178" s="8" t="s">
        <v>5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1392</v>
      </c>
      <c r="B179" s="8" t="s">
        <v>963</v>
      </c>
      <c r="C179" s="8" t="s">
        <v>1134</v>
      </c>
      <c r="D179" s="9" t="s">
        <v>964</v>
      </c>
      <c r="E179" s="8" t="s">
        <v>5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1393</v>
      </c>
      <c r="B180" s="8" t="s">
        <v>137</v>
      </c>
      <c r="C180" s="8" t="s">
        <v>1134</v>
      </c>
      <c r="D180" s="9" t="s">
        <v>138</v>
      </c>
      <c r="E180" s="8" t="s">
        <v>5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1394</v>
      </c>
      <c r="B181" s="8" t="s">
        <v>533</v>
      </c>
      <c r="C181" s="8" t="s">
        <v>1134</v>
      </c>
      <c r="D181" s="9" t="s">
        <v>534</v>
      </c>
      <c r="E181" s="8" t="s">
        <v>5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1395</v>
      </c>
      <c r="B182" s="8" t="s">
        <v>507</v>
      </c>
      <c r="C182" s="8" t="s">
        <v>1134</v>
      </c>
      <c r="D182" s="9" t="s">
        <v>508</v>
      </c>
      <c r="E182" s="8" t="s">
        <v>5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1396</v>
      </c>
      <c r="B183" s="8" t="s">
        <v>505</v>
      </c>
      <c r="C183" s="8" t="s">
        <v>1134</v>
      </c>
      <c r="D183" s="9" t="s">
        <v>506</v>
      </c>
      <c r="E183" s="8" t="s">
        <v>5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1397</v>
      </c>
      <c r="B184" s="8" t="s">
        <v>687</v>
      </c>
      <c r="C184" s="8" t="s">
        <v>1134</v>
      </c>
      <c r="D184" s="9" t="s">
        <v>688</v>
      </c>
      <c r="E184" s="8" t="s">
        <v>5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1398</v>
      </c>
      <c r="B185" s="8" t="s">
        <v>619</v>
      </c>
      <c r="C185" s="8" t="s">
        <v>1134</v>
      </c>
      <c r="D185" s="9" t="s">
        <v>620</v>
      </c>
      <c r="E185" s="8" t="s">
        <v>5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1399</v>
      </c>
      <c r="B186" s="8" t="s">
        <v>231</v>
      </c>
      <c r="C186" s="8" t="s">
        <v>1134</v>
      </c>
      <c r="D186" s="9" t="s">
        <v>232</v>
      </c>
      <c r="E186" s="8" t="s">
        <v>5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1400</v>
      </c>
      <c r="B187" s="8" t="s">
        <v>808</v>
      </c>
      <c r="C187" s="8" t="s">
        <v>1134</v>
      </c>
      <c r="D187" s="9" t="s">
        <v>809</v>
      </c>
      <c r="E187" s="8" t="s">
        <v>5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1401</v>
      </c>
      <c r="B188" s="8" t="s">
        <v>909</v>
      </c>
      <c r="C188" s="8" t="s">
        <v>1134</v>
      </c>
      <c r="D188" s="9" t="s">
        <v>910</v>
      </c>
      <c r="E188" s="8" t="s">
        <v>5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1402</v>
      </c>
      <c r="B189" s="8" t="s">
        <v>671</v>
      </c>
      <c r="C189" s="8" t="s">
        <v>1134</v>
      </c>
      <c r="D189" s="9" t="s">
        <v>672</v>
      </c>
      <c r="E189" s="8" t="s">
        <v>5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1403</v>
      </c>
      <c r="B190" s="8" t="s">
        <v>328</v>
      </c>
      <c r="C190" s="8" t="s">
        <v>1134</v>
      </c>
      <c r="D190" s="9" t="s">
        <v>329</v>
      </c>
      <c r="E190" s="8" t="s">
        <v>5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1404</v>
      </c>
      <c r="B191" s="8" t="s">
        <v>798</v>
      </c>
      <c r="C191" s="8" t="s">
        <v>1134</v>
      </c>
      <c r="D191" s="9" t="s">
        <v>799</v>
      </c>
      <c r="E191" s="8" t="s">
        <v>5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1405</v>
      </c>
      <c r="B192" s="8" t="s">
        <v>288</v>
      </c>
      <c r="C192" s="8" t="s">
        <v>1134</v>
      </c>
      <c r="D192" s="9" t="s">
        <v>289</v>
      </c>
      <c r="E192" s="8" t="s">
        <v>5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1406</v>
      </c>
      <c r="B193" s="8" t="s">
        <v>724</v>
      </c>
      <c r="C193" s="8" t="s">
        <v>1134</v>
      </c>
      <c r="D193" s="9" t="s">
        <v>725</v>
      </c>
      <c r="E193" s="8" t="s">
        <v>5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1407</v>
      </c>
      <c r="B194" s="8" t="s">
        <v>921</v>
      </c>
      <c r="C194" s="8" t="s">
        <v>1134</v>
      </c>
      <c r="D194" s="9" t="s">
        <v>922</v>
      </c>
      <c r="E194" s="8" t="s">
        <v>5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1408</v>
      </c>
      <c r="B195" s="8" t="s">
        <v>282</v>
      </c>
      <c r="C195" s="8" t="s">
        <v>1134</v>
      </c>
      <c r="D195" s="9" t="s">
        <v>283</v>
      </c>
      <c r="E195" s="8" t="s">
        <v>5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1409</v>
      </c>
      <c r="B196" s="8" t="s">
        <v>794</v>
      </c>
      <c r="C196" s="8" t="s">
        <v>1134</v>
      </c>
      <c r="D196" s="9" t="s">
        <v>795</v>
      </c>
      <c r="E196" s="8" t="s">
        <v>5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1410</v>
      </c>
      <c r="B197" s="8" t="s">
        <v>766</v>
      </c>
      <c r="C197" s="8" t="s">
        <v>1134</v>
      </c>
      <c r="D197" s="9" t="s">
        <v>767</v>
      </c>
      <c r="E197" s="8" t="s">
        <v>5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1411</v>
      </c>
      <c r="B198" s="8" t="s">
        <v>877</v>
      </c>
      <c r="C198" s="8" t="s">
        <v>1134</v>
      </c>
      <c r="D198" s="9" t="s">
        <v>878</v>
      </c>
      <c r="E198" s="8" t="s">
        <v>5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1412</v>
      </c>
      <c r="B199" s="8" t="s">
        <v>579</v>
      </c>
      <c r="C199" s="8" t="s">
        <v>1134</v>
      </c>
      <c r="D199" s="9" t="s">
        <v>580</v>
      </c>
      <c r="E199" s="8" t="s">
        <v>90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1413</v>
      </c>
      <c r="B200" s="8" t="s">
        <v>710</v>
      </c>
      <c r="C200" s="8" t="s">
        <v>1134</v>
      </c>
      <c r="D200" s="9" t="s">
        <v>711</v>
      </c>
      <c r="E200" s="8" t="s">
        <v>90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1414</v>
      </c>
      <c r="B201" s="8" t="s">
        <v>961</v>
      </c>
      <c r="C201" s="8" t="s">
        <v>1134</v>
      </c>
      <c r="D201" s="9" t="s">
        <v>962</v>
      </c>
      <c r="E201" s="8" t="s">
        <v>90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1415</v>
      </c>
      <c r="B202" s="8" t="s">
        <v>953</v>
      </c>
      <c r="C202" s="8" t="s">
        <v>1134</v>
      </c>
      <c r="D202" s="9" t="s">
        <v>954</v>
      </c>
      <c r="E202" s="8" t="s">
        <v>90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1416</v>
      </c>
      <c r="B203" s="8" t="s">
        <v>123</v>
      </c>
      <c r="C203" s="8" t="s">
        <v>1134</v>
      </c>
      <c r="D203" s="9" t="s">
        <v>124</v>
      </c>
      <c r="E203" s="8" t="s">
        <v>90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1417</v>
      </c>
      <c r="B204" s="8" t="s">
        <v>424</v>
      </c>
      <c r="C204" s="8" t="s">
        <v>1134</v>
      </c>
      <c r="D204" s="9" t="s">
        <v>425</v>
      </c>
      <c r="E204" s="8" t="s">
        <v>90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1418</v>
      </c>
      <c r="B205" s="8" t="s">
        <v>595</v>
      </c>
      <c r="C205" s="8" t="s">
        <v>1134</v>
      </c>
      <c r="D205" s="9" t="s">
        <v>596</v>
      </c>
      <c r="E205" s="8" t="s">
        <v>90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1419</v>
      </c>
      <c r="B206" s="8" t="s">
        <v>804</v>
      </c>
      <c r="C206" s="8" t="s">
        <v>1134</v>
      </c>
      <c r="D206" s="9" t="s">
        <v>805</v>
      </c>
      <c r="E206" s="8" t="s">
        <v>90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1420</v>
      </c>
      <c r="B207" s="8" t="s">
        <v>248</v>
      </c>
      <c r="C207" s="8" t="s">
        <v>1134</v>
      </c>
      <c r="D207" s="9" t="s">
        <v>249</v>
      </c>
      <c r="E207" s="8" t="s">
        <v>90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1421</v>
      </c>
      <c r="B208" s="8" t="s">
        <v>88</v>
      </c>
      <c r="C208" s="8" t="s">
        <v>1134</v>
      </c>
      <c r="D208" s="9" t="s">
        <v>89</v>
      </c>
      <c r="E208" s="8" t="s">
        <v>90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1422</v>
      </c>
      <c r="B209" s="8" t="s">
        <v>428</v>
      </c>
      <c r="C209" s="8" t="s">
        <v>1134</v>
      </c>
      <c r="D209" s="9" t="s">
        <v>429</v>
      </c>
      <c r="E209" s="8" t="s">
        <v>90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1423</v>
      </c>
      <c r="B210" s="8" t="s">
        <v>221</v>
      </c>
      <c r="C210" s="8" t="s">
        <v>1134</v>
      </c>
      <c r="D210" s="9" t="s">
        <v>222</v>
      </c>
      <c r="E210" s="8" t="s">
        <v>90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1424</v>
      </c>
      <c r="B211" s="8" t="s">
        <v>665</v>
      </c>
      <c r="C211" s="8" t="s">
        <v>1134</v>
      </c>
      <c r="D211" s="9" t="s">
        <v>666</v>
      </c>
      <c r="E211" s="8" t="s">
        <v>90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1425</v>
      </c>
      <c r="B212" s="8" t="s">
        <v>911</v>
      </c>
      <c r="C212" s="8" t="s">
        <v>1134</v>
      </c>
      <c r="D212" s="9" t="s">
        <v>912</v>
      </c>
      <c r="E212" s="8" t="s">
        <v>111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1426</v>
      </c>
      <c r="B213" s="8" t="s">
        <v>732</v>
      </c>
      <c r="C213" s="8" t="s">
        <v>1134</v>
      </c>
      <c r="D213" s="9" t="s">
        <v>733</v>
      </c>
      <c r="E213" s="8" t="s">
        <v>111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1427</v>
      </c>
      <c r="B214" s="8" t="s">
        <v>712</v>
      </c>
      <c r="C214" s="8" t="s">
        <v>1134</v>
      </c>
      <c r="D214" s="9" t="s">
        <v>713</v>
      </c>
      <c r="E214" s="8" t="s">
        <v>111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1428</v>
      </c>
      <c r="B215" s="8" t="s">
        <v>762</v>
      </c>
      <c r="C215" s="8" t="s">
        <v>1134</v>
      </c>
      <c r="D215" s="9" t="s">
        <v>763</v>
      </c>
      <c r="E215" s="8" t="s">
        <v>111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1429</v>
      </c>
      <c r="B216" s="8" t="s">
        <v>368</v>
      </c>
      <c r="C216" s="8" t="s">
        <v>1134</v>
      </c>
      <c r="D216" s="9" t="s">
        <v>369</v>
      </c>
      <c r="E216" s="8" t="s">
        <v>34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1430</v>
      </c>
      <c r="B217" s="8" t="s">
        <v>155</v>
      </c>
      <c r="C217" s="8" t="s">
        <v>1134</v>
      </c>
      <c r="D217" s="9" t="s">
        <v>156</v>
      </c>
      <c r="E217" s="8" t="s">
        <v>90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1431</v>
      </c>
      <c r="B218" s="8" t="s">
        <v>346</v>
      </c>
      <c r="C218" s="8" t="s">
        <v>1134</v>
      </c>
      <c r="D218" s="9" t="s">
        <v>347</v>
      </c>
      <c r="E218" s="8" t="s">
        <v>90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1432</v>
      </c>
      <c r="B219" s="8" t="s">
        <v>859</v>
      </c>
      <c r="C219" s="8" t="s">
        <v>1134</v>
      </c>
      <c r="D219" s="9" t="s">
        <v>860</v>
      </c>
      <c r="E219" s="8" t="s">
        <v>90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1433</v>
      </c>
      <c r="B220" s="8" t="s">
        <v>1121</v>
      </c>
      <c r="C220" s="8" t="s">
        <v>1134</v>
      </c>
      <c r="D220" s="9" t="s">
        <v>1122</v>
      </c>
      <c r="E220" s="8" t="s">
        <v>272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1434</v>
      </c>
      <c r="B221" s="8" t="s">
        <v>270</v>
      </c>
      <c r="C221" s="8" t="s">
        <v>1134</v>
      </c>
      <c r="D221" s="9" t="s">
        <v>271</v>
      </c>
      <c r="E221" s="8" t="s">
        <v>272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1435</v>
      </c>
      <c r="B222" s="8" t="s">
        <v>1086</v>
      </c>
      <c r="C222" s="8" t="s">
        <v>1134</v>
      </c>
      <c r="D222" s="9" t="s">
        <v>1087</v>
      </c>
      <c r="E222" s="8" t="s">
        <v>272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1436</v>
      </c>
      <c r="B223" s="8" t="s">
        <v>360</v>
      </c>
      <c r="C223" s="8" t="s">
        <v>1134</v>
      </c>
      <c r="D223" s="9" t="s">
        <v>361</v>
      </c>
      <c r="E223" s="8" t="s">
        <v>272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1437</v>
      </c>
      <c r="B224" s="8" t="s">
        <v>605</v>
      </c>
      <c r="C224" s="8" t="s">
        <v>1134</v>
      </c>
      <c r="D224" s="9" t="s">
        <v>606</v>
      </c>
      <c r="E224" s="8" t="s">
        <v>34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1438</v>
      </c>
      <c r="B225" s="8" t="s">
        <v>99</v>
      </c>
      <c r="C225" s="8" t="s">
        <v>1134</v>
      </c>
      <c r="D225" s="9" t="s">
        <v>100</v>
      </c>
      <c r="E225" s="8" t="s">
        <v>34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1439</v>
      </c>
      <c r="B226" s="8" t="s">
        <v>32</v>
      </c>
      <c r="C226" s="8" t="s">
        <v>1134</v>
      </c>
      <c r="D226" s="9" t="s">
        <v>33</v>
      </c>
      <c r="E226" s="8" t="s">
        <v>34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1440</v>
      </c>
      <c r="B227" s="8" t="s">
        <v>563</v>
      </c>
      <c r="C227" s="8" t="s">
        <v>1134</v>
      </c>
      <c r="D227" s="9" t="s">
        <v>564</v>
      </c>
      <c r="E227" s="8" t="s">
        <v>34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1441</v>
      </c>
      <c r="B228" s="8" t="s">
        <v>217</v>
      </c>
      <c r="C228" s="8" t="s">
        <v>1134</v>
      </c>
      <c r="D228" s="9" t="s">
        <v>218</v>
      </c>
      <c r="E228" s="8" t="s">
        <v>2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1442</v>
      </c>
      <c r="B229" s="8" t="s">
        <v>871</v>
      </c>
      <c r="C229" s="8" t="s">
        <v>1134</v>
      </c>
      <c r="D229" s="9" t="s">
        <v>872</v>
      </c>
      <c r="E229" s="8" t="s">
        <v>2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1443</v>
      </c>
      <c r="B230" s="8" t="s">
        <v>340</v>
      </c>
      <c r="C230" s="8" t="s">
        <v>1134</v>
      </c>
      <c r="D230" s="9" t="s">
        <v>341</v>
      </c>
      <c r="E230" s="8" t="s">
        <v>2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1444</v>
      </c>
      <c r="B231" s="8" t="s">
        <v>422</v>
      </c>
      <c r="C231" s="8" t="s">
        <v>1134</v>
      </c>
      <c r="D231" s="9" t="s">
        <v>423</v>
      </c>
      <c r="E231" s="8" t="s">
        <v>2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1445</v>
      </c>
      <c r="B232" s="8" t="s">
        <v>62</v>
      </c>
      <c r="C232" s="8" t="s">
        <v>1134</v>
      </c>
      <c r="D232" s="9" t="s">
        <v>63</v>
      </c>
      <c r="E232" s="8" t="s">
        <v>2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1446</v>
      </c>
      <c r="B233" s="8" t="s">
        <v>1006</v>
      </c>
      <c r="C233" s="8" t="s">
        <v>1134</v>
      </c>
      <c r="D233" s="9" t="s">
        <v>1007</v>
      </c>
      <c r="E233" s="8" t="s">
        <v>90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1447</v>
      </c>
      <c r="B234" s="8" t="s">
        <v>133</v>
      </c>
      <c r="C234" s="8" t="s">
        <v>1134</v>
      </c>
      <c r="D234" s="9" t="s">
        <v>134</v>
      </c>
      <c r="E234" s="8" t="s">
        <v>90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1448</v>
      </c>
      <c r="B235" s="8" t="s">
        <v>1008</v>
      </c>
      <c r="C235" s="8" t="s">
        <v>1134</v>
      </c>
      <c r="D235" s="9" t="s">
        <v>1009</v>
      </c>
      <c r="E235" s="8" t="s">
        <v>90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1449</v>
      </c>
      <c r="B236" s="8" t="s">
        <v>917</v>
      </c>
      <c r="C236" s="8" t="s">
        <v>1134</v>
      </c>
      <c r="D236" s="9" t="s">
        <v>918</v>
      </c>
      <c r="E236" s="8" t="s">
        <v>90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1450</v>
      </c>
      <c r="B237" s="8" t="s">
        <v>786</v>
      </c>
      <c r="C237" s="8" t="s">
        <v>1134</v>
      </c>
      <c r="D237" s="9" t="s">
        <v>787</v>
      </c>
      <c r="E237" s="8" t="s">
        <v>90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1451</v>
      </c>
      <c r="B238" s="8" t="s">
        <v>983</v>
      </c>
      <c r="C238" s="8" t="s">
        <v>1134</v>
      </c>
      <c r="D238" s="9" t="s">
        <v>984</v>
      </c>
      <c r="E238" s="8" t="s">
        <v>90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1452</v>
      </c>
      <c r="B239" s="8" t="s">
        <v>784</v>
      </c>
      <c r="C239" s="8" t="s">
        <v>1134</v>
      </c>
      <c r="D239" s="9" t="s">
        <v>785</v>
      </c>
      <c r="E239" s="8" t="s">
        <v>90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1453</v>
      </c>
      <c r="B240" s="8" t="s">
        <v>114</v>
      </c>
      <c r="C240" s="8" t="s">
        <v>1134</v>
      </c>
      <c r="D240" s="9" t="s">
        <v>115</v>
      </c>
      <c r="E240" s="8" t="s">
        <v>90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1454</v>
      </c>
      <c r="B241" s="8" t="s">
        <v>440</v>
      </c>
      <c r="C241" s="8" t="s">
        <v>1134</v>
      </c>
      <c r="D241" s="9" t="s">
        <v>441</v>
      </c>
      <c r="E241" s="8" t="s">
        <v>90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1455</v>
      </c>
      <c r="B242" s="8" t="s">
        <v>730</v>
      </c>
      <c r="C242" s="8" t="s">
        <v>1134</v>
      </c>
      <c r="D242" s="9" t="s">
        <v>731</v>
      </c>
      <c r="E242" s="8" t="s">
        <v>90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1456</v>
      </c>
      <c r="B243" s="8" t="s">
        <v>971</v>
      </c>
      <c r="C243" s="8" t="s">
        <v>1134</v>
      </c>
      <c r="D243" s="9" t="s">
        <v>972</v>
      </c>
      <c r="E243" s="8" t="s">
        <v>90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1457</v>
      </c>
      <c r="B244" s="8" t="s">
        <v>820</v>
      </c>
      <c r="C244" s="8" t="s">
        <v>1134</v>
      </c>
      <c r="D244" s="9" t="s">
        <v>821</v>
      </c>
      <c r="E244" s="8" t="s">
        <v>90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1458</v>
      </c>
      <c r="B245" s="8" t="s">
        <v>796</v>
      </c>
      <c r="C245" s="8" t="s">
        <v>1134</v>
      </c>
      <c r="D245" s="9" t="s">
        <v>797</v>
      </c>
      <c r="E245" s="8" t="s">
        <v>111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1459</v>
      </c>
      <c r="B246" s="8" t="s">
        <v>716</v>
      </c>
      <c r="C246" s="8" t="s">
        <v>1134</v>
      </c>
      <c r="D246" s="9" t="s">
        <v>717</v>
      </c>
      <c r="E246" s="8" t="s">
        <v>111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1460</v>
      </c>
      <c r="B247" s="8" t="s">
        <v>153</v>
      </c>
      <c r="C247" s="8" t="s">
        <v>1134</v>
      </c>
      <c r="D247" s="9" t="s">
        <v>154</v>
      </c>
      <c r="E247" s="8" t="s">
        <v>34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1461</v>
      </c>
      <c r="B248" s="8" t="s">
        <v>278</v>
      </c>
      <c r="C248" s="8" t="s">
        <v>1134</v>
      </c>
      <c r="D248" s="9" t="s">
        <v>279</v>
      </c>
      <c r="E248" s="8" t="s">
        <v>34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1462</v>
      </c>
      <c r="B249" s="8" t="s">
        <v>237</v>
      </c>
      <c r="C249" s="8" t="s">
        <v>1134</v>
      </c>
      <c r="D249" s="9" t="s">
        <v>238</v>
      </c>
      <c r="E249" s="8" t="s">
        <v>34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1463</v>
      </c>
      <c r="B250" s="8" t="s">
        <v>539</v>
      </c>
      <c r="C250" s="8" t="s">
        <v>1134</v>
      </c>
      <c r="D250" s="9" t="s">
        <v>540</v>
      </c>
      <c r="E250" s="8" t="s">
        <v>34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1464</v>
      </c>
      <c r="B251" s="8" t="s">
        <v>557</v>
      </c>
      <c r="C251" s="8" t="s">
        <v>1134</v>
      </c>
      <c r="D251" s="9" t="s">
        <v>558</v>
      </c>
      <c r="E251" s="8" t="s">
        <v>34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1465</v>
      </c>
      <c r="B252" s="8" t="s">
        <v>147</v>
      </c>
      <c r="C252" s="8" t="s">
        <v>1134</v>
      </c>
      <c r="D252" s="9" t="s">
        <v>148</v>
      </c>
      <c r="E252" s="8" t="s">
        <v>34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1466</v>
      </c>
      <c r="B253" s="8" t="s">
        <v>509</v>
      </c>
      <c r="C253" s="8" t="s">
        <v>1134</v>
      </c>
      <c r="D253" s="9" t="s">
        <v>510</v>
      </c>
      <c r="E253" s="8" t="s">
        <v>34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1467</v>
      </c>
      <c r="B254" s="8" t="s">
        <v>609</v>
      </c>
      <c r="C254" s="8" t="s">
        <v>1134</v>
      </c>
      <c r="D254" s="9" t="s">
        <v>610</v>
      </c>
      <c r="E254" s="8" t="s">
        <v>2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1468</v>
      </c>
      <c r="B255" s="8" t="s">
        <v>1076</v>
      </c>
      <c r="C255" s="8" t="s">
        <v>1134</v>
      </c>
      <c r="D255" s="9" t="s">
        <v>1077</v>
      </c>
      <c r="E255" s="8" t="s">
        <v>2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1469</v>
      </c>
      <c r="B256" s="8" t="s">
        <v>97</v>
      </c>
      <c r="C256" s="8" t="s">
        <v>1134</v>
      </c>
      <c r="D256" s="9" t="s">
        <v>98</v>
      </c>
      <c r="E256" s="8" t="s">
        <v>2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1470</v>
      </c>
      <c r="B257" s="8" t="s">
        <v>1123</v>
      </c>
      <c r="C257" s="8" t="s">
        <v>1134</v>
      </c>
      <c r="D257" s="9" t="s">
        <v>1124</v>
      </c>
      <c r="E257" s="8" t="s">
        <v>2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1471</v>
      </c>
      <c r="B258" s="8" t="s">
        <v>1050</v>
      </c>
      <c r="C258" s="8" t="s">
        <v>1134</v>
      </c>
      <c r="D258" s="9" t="s">
        <v>1051</v>
      </c>
      <c r="E258" s="8" t="s">
        <v>34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1472</v>
      </c>
      <c r="B259" s="8" t="s">
        <v>169</v>
      </c>
      <c r="C259" s="8" t="s">
        <v>1134</v>
      </c>
      <c r="D259" s="9" t="s">
        <v>170</v>
      </c>
      <c r="E259" s="8" t="s">
        <v>34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1473</v>
      </c>
      <c r="B260" s="8" t="s">
        <v>826</v>
      </c>
      <c r="C260" s="8" t="s">
        <v>1134</v>
      </c>
      <c r="D260" s="9" t="s">
        <v>827</v>
      </c>
      <c r="E260" s="8" t="s">
        <v>34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1474</v>
      </c>
      <c r="B261" s="8" t="s">
        <v>1004</v>
      </c>
      <c r="C261" s="8" t="s">
        <v>1134</v>
      </c>
      <c r="D261" s="9" t="s">
        <v>1005</v>
      </c>
      <c r="E261" s="8" t="s">
        <v>34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1475</v>
      </c>
      <c r="B262" s="8" t="s">
        <v>621</v>
      </c>
      <c r="C262" s="8" t="s">
        <v>1134</v>
      </c>
      <c r="D262" s="9" t="s">
        <v>622</v>
      </c>
      <c r="E262" s="8" t="s">
        <v>111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1476</v>
      </c>
      <c r="B263" s="8" t="s">
        <v>109</v>
      </c>
      <c r="C263" s="8" t="s">
        <v>1134</v>
      </c>
      <c r="D263" s="9" t="s">
        <v>110</v>
      </c>
      <c r="E263" s="8" t="s">
        <v>111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1477</v>
      </c>
      <c r="B264" s="8" t="s">
        <v>565</v>
      </c>
      <c r="C264" s="8" t="s">
        <v>1134</v>
      </c>
      <c r="D264" s="9" t="s">
        <v>566</v>
      </c>
      <c r="E264" s="8" t="s">
        <v>275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1478</v>
      </c>
      <c r="B265" s="8" t="s">
        <v>273</v>
      </c>
      <c r="C265" s="8" t="s">
        <v>1134</v>
      </c>
      <c r="D265" s="9" t="s">
        <v>274</v>
      </c>
      <c r="E265" s="8" t="s">
        <v>275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1479</v>
      </c>
      <c r="B266" s="8" t="s">
        <v>477</v>
      </c>
      <c r="C266" s="8" t="s">
        <v>1134</v>
      </c>
      <c r="D266" s="9" t="s">
        <v>478</v>
      </c>
      <c r="E266" s="8" t="s">
        <v>34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1480</v>
      </c>
      <c r="B267" s="8" t="s">
        <v>338</v>
      </c>
      <c r="C267" s="8" t="s">
        <v>1134</v>
      </c>
      <c r="D267" s="9" t="s">
        <v>339</v>
      </c>
      <c r="E267" s="8" t="s">
        <v>34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1481</v>
      </c>
      <c r="B268" s="8" t="s">
        <v>80</v>
      </c>
      <c r="C268" s="8" t="s">
        <v>1134</v>
      </c>
      <c r="D268" s="9" t="s">
        <v>81</v>
      </c>
      <c r="E268" s="8" t="s">
        <v>34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1482</v>
      </c>
      <c r="B269" s="8" t="s">
        <v>521</v>
      </c>
      <c r="C269" s="8" t="s">
        <v>1134</v>
      </c>
      <c r="D269" s="9" t="s">
        <v>522</v>
      </c>
      <c r="E269" s="8" t="s">
        <v>34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1483</v>
      </c>
      <c r="B270" s="8" t="s">
        <v>1042</v>
      </c>
      <c r="C270" s="8" t="s">
        <v>1134</v>
      </c>
      <c r="D270" s="9" t="s">
        <v>1043</v>
      </c>
      <c r="E270" s="8" t="s">
        <v>34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1484</v>
      </c>
      <c r="B271" s="8" t="s">
        <v>879</v>
      </c>
      <c r="C271" s="8" t="s">
        <v>1134</v>
      </c>
      <c r="D271" s="9" t="s">
        <v>880</v>
      </c>
      <c r="E271" s="8" t="s">
        <v>34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1485</v>
      </c>
      <c r="B272" s="8" t="s">
        <v>53</v>
      </c>
      <c r="C272" s="8" t="s">
        <v>1134</v>
      </c>
      <c r="D272" s="9" t="s">
        <v>54</v>
      </c>
      <c r="E272" s="8" t="s">
        <v>2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1486</v>
      </c>
      <c r="B273" s="8" t="s">
        <v>55</v>
      </c>
      <c r="C273" s="8" t="s">
        <v>1134</v>
      </c>
      <c r="D273" s="9" t="s">
        <v>56</v>
      </c>
      <c r="E273" s="8" t="s">
        <v>2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1487</v>
      </c>
      <c r="B274" s="8" t="s">
        <v>742</v>
      </c>
      <c r="C274" s="8" t="s">
        <v>1134</v>
      </c>
      <c r="D274" s="9" t="s">
        <v>743</v>
      </c>
      <c r="E274" s="8" t="s">
        <v>2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1488</v>
      </c>
      <c r="B275" s="8" t="s">
        <v>1026</v>
      </c>
      <c r="C275" s="8" t="s">
        <v>1134</v>
      </c>
      <c r="D275" s="9" t="s">
        <v>1027</v>
      </c>
      <c r="E275" s="8" t="s">
        <v>26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1489</v>
      </c>
      <c r="B276" s="8" t="s">
        <v>24</v>
      </c>
      <c r="C276" s="8" t="s">
        <v>1134</v>
      </c>
      <c r="D276" s="9" t="s">
        <v>25</v>
      </c>
      <c r="E276" s="8" t="s">
        <v>26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1490</v>
      </c>
      <c r="B277" s="8" t="s">
        <v>310</v>
      </c>
      <c r="C277" s="8" t="s">
        <v>1134</v>
      </c>
      <c r="D277" s="9" t="s">
        <v>311</v>
      </c>
      <c r="E277" s="8" t="s">
        <v>26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1491</v>
      </c>
      <c r="B278" s="8" t="s">
        <v>899</v>
      </c>
      <c r="C278" s="8" t="s">
        <v>1134</v>
      </c>
      <c r="D278" s="9" t="s">
        <v>900</v>
      </c>
      <c r="E278" s="8" t="s">
        <v>26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1492</v>
      </c>
      <c r="B279" s="8" t="s">
        <v>955</v>
      </c>
      <c r="C279" s="8" t="s">
        <v>1134</v>
      </c>
      <c r="D279" s="9" t="s">
        <v>956</v>
      </c>
      <c r="E279" s="8" t="s">
        <v>26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1493</v>
      </c>
      <c r="B280" s="8" t="s">
        <v>250</v>
      </c>
      <c r="C280" s="8" t="s">
        <v>1134</v>
      </c>
      <c r="D280" s="9" t="s">
        <v>251</v>
      </c>
      <c r="E280" s="8" t="s">
        <v>26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1494</v>
      </c>
      <c r="B281" s="8" t="s">
        <v>1024</v>
      </c>
      <c r="C281" s="8" t="s">
        <v>1134</v>
      </c>
      <c r="D281" s="9" t="s">
        <v>1025</v>
      </c>
      <c r="E281" s="8" t="s">
        <v>26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1495</v>
      </c>
      <c r="B282" s="8" t="s">
        <v>883</v>
      </c>
      <c r="C282" s="8" t="s">
        <v>1134</v>
      </c>
      <c r="D282" s="9" t="s">
        <v>884</v>
      </c>
      <c r="E282" s="8" t="s">
        <v>26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1496</v>
      </c>
      <c r="B283" s="8" t="s">
        <v>1117</v>
      </c>
      <c r="C283" s="8" t="s">
        <v>1134</v>
      </c>
      <c r="D283" s="9" t="s">
        <v>1118</v>
      </c>
      <c r="E283" s="8" t="s">
        <v>40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1497</v>
      </c>
      <c r="B284" s="8" t="s">
        <v>513</v>
      </c>
      <c r="C284" s="8" t="s">
        <v>1134</v>
      </c>
      <c r="D284" s="9" t="s">
        <v>514</v>
      </c>
      <c r="E284" s="8" t="s">
        <v>40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1498</v>
      </c>
      <c r="B285" s="8" t="s">
        <v>1084</v>
      </c>
      <c r="C285" s="8" t="s">
        <v>1134</v>
      </c>
      <c r="D285" s="9" t="s">
        <v>1085</v>
      </c>
      <c r="E285" s="8" t="s">
        <v>40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1499</v>
      </c>
      <c r="B286" s="8" t="s">
        <v>941</v>
      </c>
      <c r="C286" s="8" t="s">
        <v>1134</v>
      </c>
      <c r="D286" s="9" t="s">
        <v>942</v>
      </c>
      <c r="E286" s="8" t="s">
        <v>40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1500</v>
      </c>
      <c r="B287" s="8" t="s">
        <v>653</v>
      </c>
      <c r="C287" s="8" t="s">
        <v>1134</v>
      </c>
      <c r="D287" s="9" t="s">
        <v>654</v>
      </c>
      <c r="E287" s="8" t="s">
        <v>40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1501</v>
      </c>
      <c r="B288" s="8" t="s">
        <v>551</v>
      </c>
      <c r="C288" s="8" t="s">
        <v>1134</v>
      </c>
      <c r="D288" s="9" t="s">
        <v>552</v>
      </c>
      <c r="E288" s="8" t="s">
        <v>40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1502</v>
      </c>
      <c r="B289" s="8" t="s">
        <v>426</v>
      </c>
      <c r="C289" s="8" t="s">
        <v>1138</v>
      </c>
      <c r="D289" s="9" t="s">
        <v>427</v>
      </c>
      <c r="E289" s="8" t="s">
        <v>5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1503</v>
      </c>
      <c r="B290" s="8" t="s">
        <v>913</v>
      </c>
      <c r="C290" s="8" t="s">
        <v>1138</v>
      </c>
      <c r="D290" s="9" t="s">
        <v>914</v>
      </c>
      <c r="E290" s="8" t="s">
        <v>5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1504</v>
      </c>
      <c r="B291" s="8" t="s">
        <v>499</v>
      </c>
      <c r="C291" s="8" t="s">
        <v>1138</v>
      </c>
      <c r="D291" s="9" t="s">
        <v>500</v>
      </c>
      <c r="E291" s="8" t="s">
        <v>5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1505</v>
      </c>
      <c r="B292" s="8" t="s">
        <v>1028</v>
      </c>
      <c r="C292" s="8" t="s">
        <v>1138</v>
      </c>
      <c r="D292" s="9" t="s">
        <v>1029</v>
      </c>
      <c r="E292" s="8" t="s">
        <v>5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1506</v>
      </c>
      <c r="B293" s="8" t="s">
        <v>460</v>
      </c>
      <c r="C293" s="8" t="s">
        <v>1138</v>
      </c>
      <c r="D293" s="9" t="s">
        <v>461</v>
      </c>
      <c r="E293" s="8" t="s">
        <v>5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1507</v>
      </c>
      <c r="B294" s="8" t="s">
        <v>1078</v>
      </c>
      <c r="C294" s="8" t="s">
        <v>1138</v>
      </c>
      <c r="D294" s="9" t="s">
        <v>1079</v>
      </c>
      <c r="E294" s="8" t="s">
        <v>5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1508</v>
      </c>
      <c r="B295" s="8" t="s">
        <v>746</v>
      </c>
      <c r="C295" s="8" t="s">
        <v>1138</v>
      </c>
      <c r="D295" s="9" t="s">
        <v>747</v>
      </c>
      <c r="E295" s="8" t="s">
        <v>5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1509</v>
      </c>
      <c r="B296" s="8" t="s">
        <v>861</v>
      </c>
      <c r="C296" s="8" t="s">
        <v>1138</v>
      </c>
      <c r="D296" s="9" t="s">
        <v>862</v>
      </c>
      <c r="E296" s="8" t="s">
        <v>5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1510</v>
      </c>
      <c r="B297" s="8" t="s">
        <v>466</v>
      </c>
      <c r="C297" s="8" t="s">
        <v>1138</v>
      </c>
      <c r="D297" s="9" t="s">
        <v>467</v>
      </c>
      <c r="E297" s="8" t="s">
        <v>5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1511</v>
      </c>
      <c r="B298" s="8" t="s">
        <v>330</v>
      </c>
      <c r="C298" s="8" t="s">
        <v>1138</v>
      </c>
      <c r="D298" s="9" t="s">
        <v>331</v>
      </c>
      <c r="E298" s="8" t="s">
        <v>5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1512</v>
      </c>
      <c r="B299" s="8" t="s">
        <v>448</v>
      </c>
      <c r="C299" s="8" t="s">
        <v>1138</v>
      </c>
      <c r="D299" s="9" t="s">
        <v>449</v>
      </c>
      <c r="E299" s="8" t="s">
        <v>5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1513</v>
      </c>
      <c r="B300" s="8" t="s">
        <v>714</v>
      </c>
      <c r="C300" s="8" t="s">
        <v>1138</v>
      </c>
      <c r="D300" s="9" t="s">
        <v>715</v>
      </c>
      <c r="E300" s="8" t="s">
        <v>5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1514</v>
      </c>
      <c r="B301" s="8" t="s">
        <v>51</v>
      </c>
      <c r="C301" s="8" t="s">
        <v>1138</v>
      </c>
      <c r="D301" s="9" t="s">
        <v>52</v>
      </c>
      <c r="E301" s="8" t="s">
        <v>5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1515</v>
      </c>
      <c r="B302" s="8" t="s">
        <v>135</v>
      </c>
      <c r="C302" s="8" t="s">
        <v>1138</v>
      </c>
      <c r="D302" s="9" t="s">
        <v>136</v>
      </c>
      <c r="E302" s="8" t="s">
        <v>5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1516</v>
      </c>
      <c r="B303" s="8" t="s">
        <v>324</v>
      </c>
      <c r="C303" s="8" t="s">
        <v>1138</v>
      </c>
      <c r="D303" s="9" t="s">
        <v>325</v>
      </c>
      <c r="E303" s="8" t="s">
        <v>2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1517</v>
      </c>
      <c r="B304" s="8" t="s">
        <v>939</v>
      </c>
      <c r="C304" s="8" t="s">
        <v>1138</v>
      </c>
      <c r="D304" s="9" t="s">
        <v>940</v>
      </c>
      <c r="E304" s="8" t="s">
        <v>2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1518</v>
      </c>
      <c r="B305" s="8" t="s">
        <v>491</v>
      </c>
      <c r="C305" s="8" t="s">
        <v>1138</v>
      </c>
      <c r="D305" s="9" t="s">
        <v>492</v>
      </c>
      <c r="E305" s="8" t="s">
        <v>2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1519</v>
      </c>
      <c r="B306" s="8" t="s">
        <v>720</v>
      </c>
      <c r="C306" s="8" t="s">
        <v>1138</v>
      </c>
      <c r="D306" s="9" t="s">
        <v>721</v>
      </c>
      <c r="E306" s="8" t="s">
        <v>2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1520</v>
      </c>
      <c r="B307" s="8" t="s">
        <v>262</v>
      </c>
      <c r="C307" s="8" t="s">
        <v>1138</v>
      </c>
      <c r="D307" s="9" t="s">
        <v>263</v>
      </c>
      <c r="E307" s="8" t="s">
        <v>2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1521</v>
      </c>
      <c r="B308" s="8" t="s">
        <v>822</v>
      </c>
      <c r="C308" s="8" t="s">
        <v>1138</v>
      </c>
      <c r="D308" s="9" t="s">
        <v>823</v>
      </c>
      <c r="E308" s="8" t="s">
        <v>2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1522</v>
      </c>
      <c r="B309" s="8" t="s">
        <v>1105</v>
      </c>
      <c r="C309" s="8" t="s">
        <v>1138</v>
      </c>
      <c r="D309" s="9" t="s">
        <v>1106</v>
      </c>
      <c r="E309" s="8" t="s">
        <v>2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1523</v>
      </c>
      <c r="B310" s="8" t="s">
        <v>414</v>
      </c>
      <c r="C310" s="8" t="s">
        <v>1138</v>
      </c>
      <c r="D310" s="9" t="s">
        <v>415</v>
      </c>
      <c r="E310" s="8" t="s">
        <v>8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1524</v>
      </c>
      <c r="B311" s="8" t="s">
        <v>235</v>
      </c>
      <c r="C311" s="8" t="s">
        <v>1138</v>
      </c>
      <c r="D311" s="9" t="s">
        <v>236</v>
      </c>
      <c r="E311" s="8" t="s">
        <v>8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1525</v>
      </c>
      <c r="B312" s="8" t="s">
        <v>651</v>
      </c>
      <c r="C312" s="8" t="s">
        <v>1138</v>
      </c>
      <c r="D312" s="9" t="s">
        <v>652</v>
      </c>
      <c r="E312" s="8" t="s">
        <v>8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1526</v>
      </c>
      <c r="B313" s="8" t="s">
        <v>171</v>
      </c>
      <c r="C313" s="8" t="s">
        <v>1138</v>
      </c>
      <c r="D313" s="9" t="s">
        <v>172</v>
      </c>
      <c r="E313" s="8" t="s">
        <v>173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1527</v>
      </c>
      <c r="B314" s="8" t="s">
        <v>881</v>
      </c>
      <c r="C314" s="8" t="s">
        <v>1138</v>
      </c>
      <c r="D314" s="9" t="s">
        <v>882</v>
      </c>
      <c r="E314" s="8" t="s">
        <v>173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1528</v>
      </c>
      <c r="B315" s="8" t="s">
        <v>254</v>
      </c>
      <c r="C315" s="8" t="s">
        <v>1138</v>
      </c>
      <c r="D315" s="9" t="s">
        <v>255</v>
      </c>
      <c r="E315" s="8" t="s">
        <v>173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1529</v>
      </c>
      <c r="B316" s="8" t="s">
        <v>398</v>
      </c>
      <c r="C316" s="8" t="s">
        <v>1138</v>
      </c>
      <c r="D316" s="9" t="s">
        <v>399</v>
      </c>
      <c r="E316" s="8" t="s">
        <v>173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1530</v>
      </c>
      <c r="B317" s="8" t="s">
        <v>919</v>
      </c>
      <c r="C317" s="8" t="s">
        <v>1138</v>
      </c>
      <c r="D317" s="9" t="s">
        <v>920</v>
      </c>
      <c r="E317" s="8" t="s">
        <v>173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1531</v>
      </c>
      <c r="B318" s="8" t="s">
        <v>657</v>
      </c>
      <c r="C318" s="8" t="s">
        <v>1138</v>
      </c>
      <c r="D318" s="9" t="s">
        <v>658</v>
      </c>
      <c r="E318" s="8" t="s">
        <v>173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1532</v>
      </c>
      <c r="B319" s="8" t="s">
        <v>258</v>
      </c>
      <c r="C319" s="8" t="s">
        <v>1138</v>
      </c>
      <c r="D319" s="9" t="s">
        <v>259</v>
      </c>
      <c r="E319" s="8" t="s">
        <v>2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1533</v>
      </c>
      <c r="B320" s="8" t="s">
        <v>541</v>
      </c>
      <c r="C320" s="8" t="s">
        <v>1138</v>
      </c>
      <c r="D320" s="9" t="s">
        <v>542</v>
      </c>
      <c r="E320" s="8" t="s">
        <v>2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1534</v>
      </c>
      <c r="B321" s="8" t="s">
        <v>129</v>
      </c>
      <c r="C321" s="8" t="s">
        <v>1138</v>
      </c>
      <c r="D321" s="9" t="s">
        <v>130</v>
      </c>
      <c r="E321" s="8" t="s">
        <v>2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1535</v>
      </c>
      <c r="B322" s="8" t="s">
        <v>857</v>
      </c>
      <c r="C322" s="8" t="s">
        <v>1138</v>
      </c>
      <c r="D322" s="9" t="s">
        <v>858</v>
      </c>
      <c r="E322" s="8" t="s">
        <v>2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1536</v>
      </c>
      <c r="B323" s="8" t="s">
        <v>869</v>
      </c>
      <c r="C323" s="8" t="s">
        <v>1138</v>
      </c>
      <c r="D323" s="9" t="s">
        <v>870</v>
      </c>
      <c r="E323" s="8" t="s">
        <v>2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1537</v>
      </c>
      <c r="B324" s="8" t="s">
        <v>585</v>
      </c>
      <c r="C324" s="8" t="s">
        <v>1138</v>
      </c>
      <c r="D324" s="9" t="s">
        <v>586</v>
      </c>
      <c r="E324" s="8" t="s">
        <v>2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1538</v>
      </c>
      <c r="B325" s="8" t="s">
        <v>41</v>
      </c>
      <c r="C325" s="8" t="s">
        <v>1138</v>
      </c>
      <c r="D325" s="9" t="s">
        <v>42</v>
      </c>
      <c r="E325" s="8" t="s">
        <v>2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1539</v>
      </c>
      <c r="B326" s="8" t="s">
        <v>561</v>
      </c>
      <c r="C326" s="8" t="s">
        <v>1138</v>
      </c>
      <c r="D326" s="9" t="s">
        <v>562</v>
      </c>
      <c r="E326" s="8" t="s">
        <v>2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1540</v>
      </c>
      <c r="B327" s="8" t="s">
        <v>830</v>
      </c>
      <c r="C327" s="8" t="s">
        <v>1138</v>
      </c>
      <c r="D327" s="9" t="s">
        <v>831</v>
      </c>
      <c r="E327" s="8" t="s">
        <v>2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1541</v>
      </c>
      <c r="B328" s="8" t="s">
        <v>15</v>
      </c>
      <c r="C328" s="8" t="s">
        <v>1138</v>
      </c>
      <c r="D328" s="9" t="s">
        <v>16</v>
      </c>
      <c r="E328" s="8" t="s">
        <v>2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1542</v>
      </c>
      <c r="B329" s="8" t="s">
        <v>818</v>
      </c>
      <c r="C329" s="8" t="s">
        <v>1138</v>
      </c>
      <c r="D329" s="9" t="s">
        <v>819</v>
      </c>
      <c r="E329" s="8" t="s">
        <v>2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1543</v>
      </c>
      <c r="B330" s="8" t="s">
        <v>780</v>
      </c>
      <c r="C330" s="8" t="s">
        <v>1138</v>
      </c>
      <c r="D330" s="9" t="s">
        <v>781</v>
      </c>
      <c r="E330" s="8" t="s">
        <v>2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1544</v>
      </c>
      <c r="B331" s="8" t="s">
        <v>947</v>
      </c>
      <c r="C331" s="8" t="s">
        <v>1138</v>
      </c>
      <c r="D331" s="9" t="s">
        <v>948</v>
      </c>
      <c r="E331" s="8" t="s">
        <v>2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1545</v>
      </c>
      <c r="B332" s="8" t="s">
        <v>678</v>
      </c>
      <c r="C332" s="8" t="s">
        <v>1138</v>
      </c>
      <c r="D332" s="9" t="s">
        <v>679</v>
      </c>
      <c r="E332" s="8" t="s">
        <v>2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1546</v>
      </c>
      <c r="B333" s="8" t="s">
        <v>376</v>
      </c>
      <c r="C333" s="8" t="s">
        <v>1138</v>
      </c>
      <c r="D333" s="9" t="s">
        <v>377</v>
      </c>
      <c r="E333" s="8" t="s">
        <v>2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1547</v>
      </c>
      <c r="B334" s="8" t="s">
        <v>233</v>
      </c>
      <c r="C334" s="8" t="s">
        <v>1138</v>
      </c>
      <c r="D334" s="9" t="s">
        <v>234</v>
      </c>
      <c r="E334" s="8" t="s">
        <v>2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1548</v>
      </c>
      <c r="B335" s="8" t="s">
        <v>64</v>
      </c>
      <c r="C335" s="8" t="s">
        <v>1138</v>
      </c>
      <c r="D335" s="9" t="s">
        <v>65</v>
      </c>
      <c r="E335" s="8" t="s">
        <v>2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1549</v>
      </c>
      <c r="B336" s="8" t="s">
        <v>613</v>
      </c>
      <c r="C336" s="8" t="s">
        <v>1138</v>
      </c>
      <c r="D336" s="9" t="s">
        <v>614</v>
      </c>
      <c r="E336" s="8" t="s">
        <v>2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1550</v>
      </c>
      <c r="B337" s="8" t="s">
        <v>242</v>
      </c>
      <c r="C337" s="8" t="s">
        <v>1138</v>
      </c>
      <c r="D337" s="9" t="s">
        <v>243</v>
      </c>
      <c r="E337" s="8" t="s">
        <v>2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1551</v>
      </c>
      <c r="B338" s="8" t="s">
        <v>456</v>
      </c>
      <c r="C338" s="8" t="s">
        <v>1138</v>
      </c>
      <c r="D338" s="9" t="s">
        <v>457</v>
      </c>
      <c r="E338" s="8" t="s">
        <v>2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1552</v>
      </c>
      <c r="B339" s="8" t="s">
        <v>951</v>
      </c>
      <c r="C339" s="8" t="s">
        <v>1138</v>
      </c>
      <c r="D339" s="9" t="s">
        <v>952</v>
      </c>
      <c r="E339" s="8" t="s">
        <v>2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1553</v>
      </c>
      <c r="B340" s="8" t="s">
        <v>985</v>
      </c>
      <c r="C340" s="8" t="s">
        <v>1138</v>
      </c>
      <c r="D340" s="9" t="s">
        <v>986</v>
      </c>
      <c r="E340" s="8" t="s">
        <v>987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1554</v>
      </c>
      <c r="B341" s="8" t="s">
        <v>684</v>
      </c>
      <c r="C341" s="8" t="s">
        <v>1138</v>
      </c>
      <c r="D341" s="9" t="s">
        <v>685</v>
      </c>
      <c r="E341" s="8" t="s">
        <v>686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1555</v>
      </c>
      <c r="B342" s="8" t="s">
        <v>647</v>
      </c>
      <c r="C342" s="8" t="s">
        <v>1138</v>
      </c>
      <c r="D342" s="9" t="s">
        <v>648</v>
      </c>
      <c r="E342" s="8" t="s">
        <v>2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1556</v>
      </c>
      <c r="B343" s="8" t="s">
        <v>479</v>
      </c>
      <c r="C343" s="8" t="s">
        <v>1138</v>
      </c>
      <c r="D343" s="9" t="s">
        <v>480</v>
      </c>
      <c r="E343" s="8" t="s">
        <v>2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1557</v>
      </c>
      <c r="B344" s="8" t="s">
        <v>344</v>
      </c>
      <c r="C344" s="8" t="s">
        <v>1138</v>
      </c>
      <c r="D344" s="9" t="s">
        <v>345</v>
      </c>
      <c r="E344" s="8" t="s">
        <v>2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1558</v>
      </c>
      <c r="B345" s="8" t="s">
        <v>998</v>
      </c>
      <c r="C345" s="8" t="s">
        <v>1138</v>
      </c>
      <c r="D345" s="9" t="s">
        <v>999</v>
      </c>
      <c r="E345" s="8" t="s">
        <v>2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1559</v>
      </c>
      <c r="B346" s="8" t="s">
        <v>1103</v>
      </c>
      <c r="C346" s="8" t="s">
        <v>1138</v>
      </c>
      <c r="D346" s="9" t="s">
        <v>1104</v>
      </c>
      <c r="E346" s="8" t="s">
        <v>2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1560</v>
      </c>
      <c r="B347" s="8" t="s">
        <v>1034</v>
      </c>
      <c r="C347" s="8" t="s">
        <v>1138</v>
      </c>
      <c r="D347" s="9" t="s">
        <v>1035</v>
      </c>
      <c r="E347" s="8" t="s">
        <v>2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1561</v>
      </c>
      <c r="B348" s="8" t="s">
        <v>127</v>
      </c>
      <c r="C348" s="8" t="s">
        <v>1138</v>
      </c>
      <c r="D348" s="9" t="s">
        <v>128</v>
      </c>
      <c r="E348" s="8" t="s">
        <v>2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1562</v>
      </c>
      <c r="B349" s="8" t="s">
        <v>213</v>
      </c>
      <c r="C349" s="8" t="s">
        <v>1138</v>
      </c>
      <c r="D349" s="9" t="s">
        <v>214</v>
      </c>
      <c r="E349" s="8" t="s">
        <v>2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1563</v>
      </c>
      <c r="B350" s="8" t="s">
        <v>633</v>
      </c>
      <c r="C350" s="8" t="s">
        <v>1138</v>
      </c>
      <c r="D350" s="9" t="s">
        <v>634</v>
      </c>
      <c r="E350" s="8" t="s">
        <v>2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1564</v>
      </c>
      <c r="B351" s="8" t="s">
        <v>276</v>
      </c>
      <c r="C351" s="8" t="s">
        <v>1138</v>
      </c>
      <c r="D351" s="9" t="s">
        <v>277</v>
      </c>
      <c r="E351" s="8" t="s">
        <v>34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1565</v>
      </c>
      <c r="B352" s="8" t="s">
        <v>1000</v>
      </c>
      <c r="C352" s="8" t="s">
        <v>1138</v>
      </c>
      <c r="D352" s="9" t="s">
        <v>1001</v>
      </c>
      <c r="E352" s="8" t="s">
        <v>111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1566</v>
      </c>
      <c r="B353" s="8" t="s">
        <v>945</v>
      </c>
      <c r="C353" s="8" t="s">
        <v>1138</v>
      </c>
      <c r="D353" s="9" t="s">
        <v>946</v>
      </c>
      <c r="E353" s="8" t="s">
        <v>111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1567</v>
      </c>
      <c r="B354" s="8" t="s">
        <v>863</v>
      </c>
      <c r="C354" s="8" t="s">
        <v>1138</v>
      </c>
      <c r="D354" s="9" t="s">
        <v>864</v>
      </c>
      <c r="E354" s="8" t="s">
        <v>111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1568</v>
      </c>
      <c r="B355" s="8" t="s">
        <v>790</v>
      </c>
      <c r="C355" s="8" t="s">
        <v>1138</v>
      </c>
      <c r="D355" s="9" t="s">
        <v>791</v>
      </c>
      <c r="E355" s="8" t="s">
        <v>34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1569</v>
      </c>
      <c r="B356" s="8" t="s">
        <v>744</v>
      </c>
      <c r="C356" s="8" t="s">
        <v>1138</v>
      </c>
      <c r="D356" s="9" t="s">
        <v>745</v>
      </c>
      <c r="E356" s="8" t="s">
        <v>21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1570</v>
      </c>
      <c r="B357" s="8" t="s">
        <v>885</v>
      </c>
      <c r="C357" s="8" t="s">
        <v>1138</v>
      </c>
      <c r="D357" s="9" t="s">
        <v>886</v>
      </c>
      <c r="E357" s="8" t="s">
        <v>2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1571</v>
      </c>
      <c r="B358" s="8" t="s">
        <v>537</v>
      </c>
      <c r="C358" s="8" t="s">
        <v>1138</v>
      </c>
      <c r="D358" s="9" t="s">
        <v>538</v>
      </c>
      <c r="E358" s="8" t="s">
        <v>2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1572</v>
      </c>
      <c r="B359" s="8" t="s">
        <v>1092</v>
      </c>
      <c r="C359" s="8" t="s">
        <v>1138</v>
      </c>
      <c r="D359" s="9" t="s">
        <v>1093</v>
      </c>
      <c r="E359" s="8" t="s">
        <v>2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1573</v>
      </c>
      <c r="B360" s="8" t="s">
        <v>587</v>
      </c>
      <c r="C360" s="8" t="s">
        <v>1138</v>
      </c>
      <c r="D360" s="9" t="s">
        <v>588</v>
      </c>
      <c r="E360" s="8" t="s">
        <v>2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1574</v>
      </c>
      <c r="B361" s="8" t="s">
        <v>555</v>
      </c>
      <c r="C361" s="8" t="s">
        <v>1138</v>
      </c>
      <c r="D361" s="9" t="s">
        <v>556</v>
      </c>
      <c r="E361" s="8" t="s">
        <v>2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1575</v>
      </c>
      <c r="B362" s="8" t="s">
        <v>139</v>
      </c>
      <c r="C362" s="8" t="s">
        <v>1138</v>
      </c>
      <c r="D362" s="9" t="s">
        <v>140</v>
      </c>
      <c r="E362" s="8" t="s">
        <v>2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1576</v>
      </c>
      <c r="B363" s="8" t="s">
        <v>57</v>
      </c>
      <c r="C363" s="8" t="s">
        <v>1138</v>
      </c>
      <c r="D363" s="9" t="s">
        <v>58</v>
      </c>
      <c r="E363" s="8" t="s">
        <v>2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1577</v>
      </c>
      <c r="B364" s="8" t="s">
        <v>211</v>
      </c>
      <c r="C364" s="8" t="s">
        <v>1138</v>
      </c>
      <c r="D364" s="9" t="s">
        <v>212</v>
      </c>
      <c r="E364" s="8" t="s">
        <v>2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1578</v>
      </c>
      <c r="B365" s="8" t="s">
        <v>382</v>
      </c>
      <c r="C365" s="8" t="s">
        <v>1138</v>
      </c>
      <c r="D365" s="9" t="s">
        <v>383</v>
      </c>
      <c r="E365" s="8" t="s">
        <v>2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1579</v>
      </c>
      <c r="B366" s="8" t="s">
        <v>219</v>
      </c>
      <c r="C366" s="8" t="s">
        <v>1138</v>
      </c>
      <c r="D366" s="9" t="s">
        <v>220</v>
      </c>
      <c r="E366" s="8" t="s">
        <v>2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1580</v>
      </c>
      <c r="B367" s="8" t="s">
        <v>529</v>
      </c>
      <c r="C367" s="8" t="s">
        <v>1138</v>
      </c>
      <c r="D367" s="9" t="s">
        <v>530</v>
      </c>
      <c r="E367" s="8" t="s">
        <v>2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1581</v>
      </c>
      <c r="B368" s="8" t="s">
        <v>655</v>
      </c>
      <c r="C368" s="8" t="s">
        <v>1138</v>
      </c>
      <c r="D368" s="9" t="s">
        <v>656</v>
      </c>
      <c r="E368" s="8" t="s">
        <v>2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1582</v>
      </c>
      <c r="B369" s="8" t="s">
        <v>167</v>
      </c>
      <c r="C369" s="8" t="s">
        <v>1138</v>
      </c>
      <c r="D369" s="9" t="s">
        <v>168</v>
      </c>
      <c r="E369" s="8" t="s">
        <v>2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1583</v>
      </c>
      <c r="B370" s="8" t="s">
        <v>503</v>
      </c>
      <c r="C370" s="8" t="s">
        <v>1138</v>
      </c>
      <c r="D370" s="9" t="s">
        <v>504</v>
      </c>
      <c r="E370" s="8" t="s">
        <v>2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1584</v>
      </c>
      <c r="B371" s="8" t="s">
        <v>384</v>
      </c>
      <c r="C371" s="8" t="s">
        <v>1138</v>
      </c>
      <c r="D371" s="9" t="s">
        <v>385</v>
      </c>
      <c r="E371" s="8" t="s">
        <v>2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1585</v>
      </c>
      <c r="B372" s="8" t="s">
        <v>141</v>
      </c>
      <c r="C372" s="8" t="s">
        <v>1138</v>
      </c>
      <c r="D372" s="9" t="s">
        <v>142</v>
      </c>
      <c r="E372" s="8" t="s">
        <v>2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1586</v>
      </c>
      <c r="B373" s="8" t="s">
        <v>118</v>
      </c>
      <c r="C373" s="8" t="s">
        <v>1138</v>
      </c>
      <c r="D373" s="9" t="s">
        <v>119</v>
      </c>
      <c r="E373" s="8" t="s">
        <v>120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1587</v>
      </c>
      <c r="B374" s="8" t="s">
        <v>225</v>
      </c>
      <c r="C374" s="8" t="s">
        <v>1138</v>
      </c>
      <c r="D374" s="9" t="s">
        <v>226</v>
      </c>
      <c r="E374" s="8" t="s">
        <v>2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1588</v>
      </c>
      <c r="B375" s="8" t="s">
        <v>49</v>
      </c>
      <c r="C375" s="8" t="s">
        <v>1138</v>
      </c>
      <c r="D375" s="9" t="s">
        <v>50</v>
      </c>
      <c r="E375" s="8" t="s">
        <v>2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1589</v>
      </c>
      <c r="B376" s="8" t="s">
        <v>27</v>
      </c>
      <c r="C376" s="8" t="s">
        <v>1138</v>
      </c>
      <c r="D376" s="9" t="s">
        <v>28</v>
      </c>
      <c r="E376" s="8" t="s">
        <v>2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1590</v>
      </c>
      <c r="B377" s="8" t="s">
        <v>380</v>
      </c>
      <c r="C377" s="8" t="s">
        <v>1138</v>
      </c>
      <c r="D377" s="9" t="s">
        <v>381</v>
      </c>
      <c r="E377" s="8" t="s">
        <v>2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1591</v>
      </c>
      <c r="B378" s="8" t="s">
        <v>535</v>
      </c>
      <c r="C378" s="8" t="s">
        <v>1138</v>
      </c>
      <c r="D378" s="9" t="s">
        <v>536</v>
      </c>
      <c r="E378" s="8" t="s">
        <v>2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1592</v>
      </c>
      <c r="B379" s="8" t="s">
        <v>649</v>
      </c>
      <c r="C379" s="8" t="s">
        <v>1138</v>
      </c>
      <c r="D379" s="9" t="s">
        <v>650</v>
      </c>
      <c r="E379" s="8" t="s">
        <v>2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1593</v>
      </c>
      <c r="B380" s="8" t="s">
        <v>184</v>
      </c>
      <c r="C380" s="8" t="s">
        <v>1138</v>
      </c>
      <c r="D380" s="9" t="s">
        <v>185</v>
      </c>
      <c r="E380" s="8" t="s">
        <v>2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1594</v>
      </c>
      <c r="B381" s="8" t="s">
        <v>165</v>
      </c>
      <c r="C381" s="8" t="s">
        <v>1138</v>
      </c>
      <c r="D381" s="9" t="s">
        <v>166</v>
      </c>
      <c r="E381" s="8" t="s">
        <v>2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1595</v>
      </c>
      <c r="B382" s="8" t="s">
        <v>800</v>
      </c>
      <c r="C382" s="8" t="s">
        <v>1138</v>
      </c>
      <c r="D382" s="9" t="s">
        <v>801</v>
      </c>
      <c r="E382" s="8" t="s">
        <v>2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1596</v>
      </c>
      <c r="B383" s="8" t="s">
        <v>873</v>
      </c>
      <c r="C383" s="8" t="s">
        <v>1138</v>
      </c>
      <c r="D383" s="9" t="s">
        <v>874</v>
      </c>
      <c r="E383" s="8" t="s">
        <v>8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1597</v>
      </c>
      <c r="B384" s="8" t="s">
        <v>366</v>
      </c>
      <c r="C384" s="8" t="s">
        <v>1138</v>
      </c>
      <c r="D384" s="9" t="s">
        <v>367</v>
      </c>
      <c r="E384" s="8" t="s">
        <v>8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1598</v>
      </c>
      <c r="B385" s="8" t="s">
        <v>1038</v>
      </c>
      <c r="C385" s="8" t="s">
        <v>1138</v>
      </c>
      <c r="D385" s="9" t="s">
        <v>1039</v>
      </c>
      <c r="E385" s="8" t="s">
        <v>8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1599</v>
      </c>
      <c r="B386" s="8" t="s">
        <v>935</v>
      </c>
      <c r="C386" s="8" t="s">
        <v>1138</v>
      </c>
      <c r="D386" s="9" t="s">
        <v>936</v>
      </c>
      <c r="E386" s="8" t="s">
        <v>8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1600</v>
      </c>
      <c r="B387" s="8" t="s">
        <v>1018</v>
      </c>
      <c r="C387" s="8" t="s">
        <v>1138</v>
      </c>
      <c r="D387" s="9" t="s">
        <v>1019</v>
      </c>
      <c r="E387" s="8" t="s">
        <v>8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1601</v>
      </c>
      <c r="B388" s="8" t="s">
        <v>390</v>
      </c>
      <c r="C388" s="8" t="s">
        <v>1138</v>
      </c>
      <c r="D388" s="9" t="s">
        <v>391</v>
      </c>
      <c r="E388" s="8" t="s">
        <v>2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1602</v>
      </c>
      <c r="B389" s="8" t="s">
        <v>1062</v>
      </c>
      <c r="C389" s="8" t="s">
        <v>1138</v>
      </c>
      <c r="D389" s="9" t="s">
        <v>1063</v>
      </c>
      <c r="E389" s="8" t="s">
        <v>2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1603</v>
      </c>
      <c r="B390" s="8" t="s">
        <v>689</v>
      </c>
      <c r="C390" s="8" t="s">
        <v>1138</v>
      </c>
      <c r="D390" s="9" t="s">
        <v>690</v>
      </c>
      <c r="E390" s="8" t="s">
        <v>2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1604</v>
      </c>
      <c r="B391" s="8" t="s">
        <v>977</v>
      </c>
      <c r="C391" s="8" t="s">
        <v>1138</v>
      </c>
      <c r="D391" s="9" t="s">
        <v>978</v>
      </c>
      <c r="E391" s="8" t="s">
        <v>8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1605</v>
      </c>
      <c r="B392" s="8" t="s">
        <v>149</v>
      </c>
      <c r="C392" s="8" t="s">
        <v>1138</v>
      </c>
      <c r="D392" s="9" t="s">
        <v>150</v>
      </c>
      <c r="E392" s="8" t="s">
        <v>2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1606</v>
      </c>
      <c r="B393" s="8" t="s">
        <v>229</v>
      </c>
      <c r="C393" s="8" t="s">
        <v>1138</v>
      </c>
      <c r="D393" s="9" t="s">
        <v>230</v>
      </c>
      <c r="E393" s="8" t="s">
        <v>2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1607</v>
      </c>
      <c r="B394" s="8" t="s">
        <v>1068</v>
      </c>
      <c r="C394" s="8" t="s">
        <v>1138</v>
      </c>
      <c r="D394" s="9" t="s">
        <v>1069</v>
      </c>
      <c r="E394" s="8" t="s">
        <v>2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1608</v>
      </c>
      <c r="B395" s="8" t="s">
        <v>959</v>
      </c>
      <c r="C395" s="8" t="s">
        <v>1138</v>
      </c>
      <c r="D395" s="9" t="s">
        <v>960</v>
      </c>
      <c r="E395" s="8" t="s">
        <v>2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1609</v>
      </c>
      <c r="B396" s="8" t="s">
        <v>444</v>
      </c>
      <c r="C396" s="8" t="s">
        <v>1138</v>
      </c>
      <c r="D396" s="9" t="s">
        <v>445</v>
      </c>
      <c r="E396" s="8" t="s">
        <v>2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1610</v>
      </c>
      <c r="B397" s="8" t="s">
        <v>396</v>
      </c>
      <c r="C397" s="8" t="s">
        <v>1138</v>
      </c>
      <c r="D397" s="9" t="s">
        <v>397</v>
      </c>
      <c r="E397" s="8" t="s">
        <v>2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1611</v>
      </c>
      <c r="B398" s="8" t="s">
        <v>432</v>
      </c>
      <c r="C398" s="8" t="s">
        <v>1138</v>
      </c>
      <c r="D398" s="9" t="s">
        <v>433</v>
      </c>
      <c r="E398" s="8" t="s">
        <v>2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1612</v>
      </c>
      <c r="B399" s="8" t="s">
        <v>474</v>
      </c>
      <c r="C399" s="8" t="s">
        <v>1138</v>
      </c>
      <c r="D399" s="9" t="s">
        <v>475</v>
      </c>
      <c r="E399" s="8" t="s">
        <v>476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1613</v>
      </c>
      <c r="B400" s="8" t="s">
        <v>907</v>
      </c>
      <c r="C400" s="8" t="s">
        <v>1138</v>
      </c>
      <c r="D400" s="9" t="s">
        <v>908</v>
      </c>
      <c r="E400" s="8" t="s">
        <v>476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1614</v>
      </c>
      <c r="B401" s="8" t="s">
        <v>965</v>
      </c>
      <c r="C401" s="8" t="s">
        <v>1138</v>
      </c>
      <c r="D401" s="9" t="s">
        <v>966</v>
      </c>
      <c r="E401" s="8" t="s">
        <v>2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1615</v>
      </c>
      <c r="B402" s="8" t="s">
        <v>925</v>
      </c>
      <c r="C402" s="8" t="s">
        <v>1138</v>
      </c>
      <c r="D402" s="9" t="s">
        <v>926</v>
      </c>
      <c r="E402" s="8" t="s">
        <v>2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1616</v>
      </c>
      <c r="B403" s="8" t="s">
        <v>772</v>
      </c>
      <c r="C403" s="8" t="s">
        <v>1138</v>
      </c>
      <c r="D403" s="9" t="s">
        <v>773</v>
      </c>
      <c r="E403" s="8" t="s">
        <v>2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1617</v>
      </c>
      <c r="B404" s="8" t="s">
        <v>1088</v>
      </c>
      <c r="C404" s="8" t="s">
        <v>1138</v>
      </c>
      <c r="D404" s="9" t="s">
        <v>1089</v>
      </c>
      <c r="E404" s="8" t="s">
        <v>2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1618</v>
      </c>
      <c r="B405" s="8" t="s">
        <v>178</v>
      </c>
      <c r="C405" s="8" t="s">
        <v>1138</v>
      </c>
      <c r="D405" s="9" t="s">
        <v>179</v>
      </c>
      <c r="E405" s="8" t="s">
        <v>2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1619</v>
      </c>
      <c r="B406" s="8" t="s">
        <v>814</v>
      </c>
      <c r="C406" s="8" t="s">
        <v>1138</v>
      </c>
      <c r="D406" s="9" t="s">
        <v>815</v>
      </c>
      <c r="E406" s="8" t="s">
        <v>2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1620</v>
      </c>
      <c r="B407" s="8" t="s">
        <v>286</v>
      </c>
      <c r="C407" s="8" t="s">
        <v>1138</v>
      </c>
      <c r="D407" s="9" t="s">
        <v>287</v>
      </c>
      <c r="E407" s="8" t="s">
        <v>2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1621</v>
      </c>
      <c r="B408" s="8" t="s">
        <v>897</v>
      </c>
      <c r="C408" s="8" t="s">
        <v>1138</v>
      </c>
      <c r="D408" s="9" t="s">
        <v>898</v>
      </c>
      <c r="E408" s="8" t="s">
        <v>2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1622</v>
      </c>
      <c r="B409" s="8" t="s">
        <v>472</v>
      </c>
      <c r="C409" s="8" t="s">
        <v>1138</v>
      </c>
      <c r="D409" s="9" t="s">
        <v>473</v>
      </c>
      <c r="E409" s="8" t="s">
        <v>2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1623</v>
      </c>
      <c r="B410" s="8" t="s">
        <v>400</v>
      </c>
      <c r="C410" s="8" t="s">
        <v>1138</v>
      </c>
      <c r="D410" s="9" t="s">
        <v>401</v>
      </c>
      <c r="E410" s="8" t="s">
        <v>2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1624</v>
      </c>
      <c r="B411" s="8" t="s">
        <v>663</v>
      </c>
      <c r="C411" s="8" t="s">
        <v>1138</v>
      </c>
      <c r="D411" s="9" t="s">
        <v>664</v>
      </c>
      <c r="E411" s="8" t="s">
        <v>2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1625</v>
      </c>
      <c r="B412" s="8" t="s">
        <v>774</v>
      </c>
      <c r="C412" s="8" t="s">
        <v>1138</v>
      </c>
      <c r="D412" s="9" t="s">
        <v>775</v>
      </c>
      <c r="E412" s="8" t="s">
        <v>2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1626</v>
      </c>
      <c r="B413" s="8" t="s">
        <v>266</v>
      </c>
      <c r="C413" s="8" t="s">
        <v>1138</v>
      </c>
      <c r="D413" s="9" t="s">
        <v>267</v>
      </c>
      <c r="E413" s="8" t="s">
        <v>2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1627</v>
      </c>
      <c r="B414" s="8" t="s">
        <v>615</v>
      </c>
      <c r="C414" s="8" t="s">
        <v>1138</v>
      </c>
      <c r="D414" s="9" t="s">
        <v>616</v>
      </c>
      <c r="E414" s="8" t="s">
        <v>2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1628</v>
      </c>
      <c r="B415" s="8" t="s">
        <v>6</v>
      </c>
      <c r="C415" s="8" t="s">
        <v>1138</v>
      </c>
      <c r="D415" s="9" t="s">
        <v>7</v>
      </c>
      <c r="E415" s="8" t="s">
        <v>8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1629</v>
      </c>
      <c r="B416" s="8" t="s">
        <v>342</v>
      </c>
      <c r="C416" s="8" t="s">
        <v>1138</v>
      </c>
      <c r="D416" s="9" t="s">
        <v>343</v>
      </c>
      <c r="E416" s="8" t="s">
        <v>8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1630</v>
      </c>
      <c r="B417" s="8" t="s">
        <v>840</v>
      </c>
      <c r="C417" s="8" t="s">
        <v>1138</v>
      </c>
      <c r="D417" s="9" t="s">
        <v>841</v>
      </c>
      <c r="E417" s="8" t="s">
        <v>8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1631</v>
      </c>
      <c r="B418" s="8" t="s">
        <v>76</v>
      </c>
      <c r="C418" s="8" t="s">
        <v>1138</v>
      </c>
      <c r="D418" s="9" t="s">
        <v>77</v>
      </c>
      <c r="E418" s="8" t="s">
        <v>2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1632</v>
      </c>
      <c r="B419" s="8" t="s">
        <v>937</v>
      </c>
      <c r="C419" s="8" t="s">
        <v>1138</v>
      </c>
      <c r="D419" s="9" t="s">
        <v>938</v>
      </c>
      <c r="E419" s="8" t="s">
        <v>2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1633</v>
      </c>
      <c r="B420" s="8" t="s">
        <v>887</v>
      </c>
      <c r="C420" s="8" t="s">
        <v>1138</v>
      </c>
      <c r="D420" s="9" t="s">
        <v>888</v>
      </c>
      <c r="E420" s="8" t="s">
        <v>2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1634</v>
      </c>
      <c r="B421" s="8" t="s">
        <v>824</v>
      </c>
      <c r="C421" s="8" t="s">
        <v>1138</v>
      </c>
      <c r="D421" s="9" t="s">
        <v>825</v>
      </c>
      <c r="E421" s="8" t="s">
        <v>2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1635</v>
      </c>
      <c r="B422" s="8" t="s">
        <v>754</v>
      </c>
      <c r="C422" s="8" t="s">
        <v>1138</v>
      </c>
      <c r="D422" s="9" t="s">
        <v>755</v>
      </c>
      <c r="E422" s="8" t="s">
        <v>2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1636</v>
      </c>
      <c r="B423" s="8" t="s">
        <v>889</v>
      </c>
      <c r="C423" s="8" t="s">
        <v>1138</v>
      </c>
      <c r="D423" s="9" t="s">
        <v>890</v>
      </c>
      <c r="E423" s="8" t="s">
        <v>2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1637</v>
      </c>
      <c r="B424" s="8" t="s">
        <v>943</v>
      </c>
      <c r="C424" s="8" t="s">
        <v>1138</v>
      </c>
      <c r="D424" s="9" t="s">
        <v>944</v>
      </c>
      <c r="E424" s="8" t="s">
        <v>2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1638</v>
      </c>
      <c r="B425" s="8" t="s">
        <v>832</v>
      </c>
      <c r="C425" s="8" t="s">
        <v>1138</v>
      </c>
      <c r="D425" s="9" t="s">
        <v>833</v>
      </c>
      <c r="E425" s="8" t="s">
        <v>2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1639</v>
      </c>
      <c r="B426" s="8" t="s">
        <v>74</v>
      </c>
      <c r="C426" s="8" t="s">
        <v>1138</v>
      </c>
      <c r="D426" s="9" t="s">
        <v>75</v>
      </c>
      <c r="E426" s="8" t="s">
        <v>2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1640</v>
      </c>
      <c r="B427" s="8" t="s">
        <v>752</v>
      </c>
      <c r="C427" s="8" t="s">
        <v>1138</v>
      </c>
      <c r="D427" s="9" t="s">
        <v>753</v>
      </c>
      <c r="E427" s="8" t="s">
        <v>2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1641</v>
      </c>
      <c r="B428" s="8" t="s">
        <v>244</v>
      </c>
      <c r="C428" s="8" t="s">
        <v>1138</v>
      </c>
      <c r="D428" s="9" t="s">
        <v>245</v>
      </c>
      <c r="E428" s="8" t="s">
        <v>2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1642</v>
      </c>
      <c r="B429" s="8" t="s">
        <v>1058</v>
      </c>
      <c r="C429" s="8" t="s">
        <v>1138</v>
      </c>
      <c r="D429" s="9" t="s">
        <v>1059</v>
      </c>
      <c r="E429" s="8" t="s">
        <v>2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1643</v>
      </c>
      <c r="B430" s="8" t="s">
        <v>669</v>
      </c>
      <c r="C430" s="8" t="s">
        <v>1138</v>
      </c>
      <c r="D430" s="9" t="s">
        <v>670</v>
      </c>
      <c r="E430" s="8" t="s">
        <v>2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1644</v>
      </c>
      <c r="B431" s="8" t="s">
        <v>842</v>
      </c>
      <c r="C431" s="8" t="s">
        <v>1138</v>
      </c>
      <c r="D431" s="9" t="s">
        <v>843</v>
      </c>
      <c r="E431" s="8" t="s">
        <v>2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1645</v>
      </c>
      <c r="B432" s="8" t="s">
        <v>364</v>
      </c>
      <c r="C432" s="8" t="s">
        <v>1138</v>
      </c>
      <c r="D432" s="9" t="s">
        <v>365</v>
      </c>
      <c r="E432" s="8" t="s">
        <v>2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1646</v>
      </c>
      <c r="B433" s="8" t="s">
        <v>573</v>
      </c>
      <c r="C433" s="8" t="s">
        <v>1138</v>
      </c>
      <c r="D433" s="9" t="s">
        <v>574</v>
      </c>
      <c r="E433" s="8" t="s">
        <v>2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1647</v>
      </c>
      <c r="B434" s="8" t="s">
        <v>661</v>
      </c>
      <c r="C434" s="8" t="s">
        <v>1138</v>
      </c>
      <c r="D434" s="9" t="s">
        <v>662</v>
      </c>
      <c r="E434" s="8" t="s">
        <v>2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1648</v>
      </c>
      <c r="B435" s="8" t="s">
        <v>750</v>
      </c>
      <c r="C435" s="8" t="s">
        <v>1138</v>
      </c>
      <c r="D435" s="9" t="s">
        <v>751</v>
      </c>
      <c r="E435" s="8" t="s">
        <v>2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1649</v>
      </c>
      <c r="B436" s="8" t="s">
        <v>1032</v>
      </c>
      <c r="C436" s="8" t="s">
        <v>1138</v>
      </c>
      <c r="D436" s="9" t="s">
        <v>1033</v>
      </c>
      <c r="E436" s="8" t="s">
        <v>2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1650</v>
      </c>
      <c r="B437" s="8" t="s">
        <v>145</v>
      </c>
      <c r="C437" s="8" t="s">
        <v>1138</v>
      </c>
      <c r="D437" s="9" t="s">
        <v>146</v>
      </c>
      <c r="E437" s="8" t="s">
        <v>2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1651</v>
      </c>
      <c r="B438" s="8" t="s">
        <v>697</v>
      </c>
      <c r="C438" s="8" t="s">
        <v>1138</v>
      </c>
      <c r="D438" s="9" t="s">
        <v>698</v>
      </c>
      <c r="E438" s="8" t="s">
        <v>699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1652</v>
      </c>
      <c r="B439" s="8" t="s">
        <v>78</v>
      </c>
      <c r="C439" s="8" t="s">
        <v>1138</v>
      </c>
      <c r="D439" s="9" t="s">
        <v>79</v>
      </c>
      <c r="E439" s="8" t="s">
        <v>14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1653</v>
      </c>
      <c r="B440" s="8" t="s">
        <v>806</v>
      </c>
      <c r="C440" s="8" t="s">
        <v>1138</v>
      </c>
      <c r="D440" s="9" t="s">
        <v>807</v>
      </c>
      <c r="E440" s="8" t="s">
        <v>14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1654</v>
      </c>
      <c r="B441" s="8" t="s">
        <v>1080</v>
      </c>
      <c r="C441" s="8" t="s">
        <v>1138</v>
      </c>
      <c r="D441" s="9" t="s">
        <v>1081</v>
      </c>
      <c r="E441" s="8" t="s">
        <v>14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1655</v>
      </c>
      <c r="B442" s="8" t="s">
        <v>12</v>
      </c>
      <c r="C442" s="8" t="s">
        <v>1138</v>
      </c>
      <c r="D442" s="9" t="s">
        <v>13</v>
      </c>
      <c r="E442" s="8" t="s">
        <v>14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1656</v>
      </c>
      <c r="B443" s="8" t="s">
        <v>161</v>
      </c>
      <c r="C443" s="8" t="s">
        <v>1138</v>
      </c>
      <c r="D443" s="9" t="s">
        <v>162</v>
      </c>
      <c r="E443" s="8" t="s">
        <v>14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1657</v>
      </c>
      <c r="B444" s="8" t="s">
        <v>299</v>
      </c>
      <c r="C444" s="8" t="s">
        <v>1138</v>
      </c>
      <c r="D444" s="9" t="s">
        <v>300</v>
      </c>
      <c r="E444" s="8" t="s">
        <v>14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1658</v>
      </c>
      <c r="B445" s="8" t="s">
        <v>545</v>
      </c>
      <c r="C445" s="8" t="s">
        <v>1138</v>
      </c>
      <c r="D445" s="9" t="s">
        <v>546</v>
      </c>
      <c r="E445" s="8" t="s">
        <v>34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1659</v>
      </c>
      <c r="B446" s="8" t="s">
        <v>583</v>
      </c>
      <c r="C446" s="8" t="s">
        <v>1138</v>
      </c>
      <c r="D446" s="9" t="s">
        <v>584</v>
      </c>
      <c r="E446" s="8" t="s">
        <v>34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1660</v>
      </c>
      <c r="B447" s="8" t="s">
        <v>776</v>
      </c>
      <c r="C447" s="8" t="s">
        <v>1138</v>
      </c>
      <c r="D447" s="9" t="s">
        <v>777</v>
      </c>
      <c r="E447" s="8" t="s">
        <v>34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1661</v>
      </c>
      <c r="B448" s="8" t="s">
        <v>778</v>
      </c>
      <c r="C448" s="8" t="s">
        <v>1138</v>
      </c>
      <c r="D448" s="9" t="s">
        <v>779</v>
      </c>
      <c r="E448" s="8" t="s">
        <v>34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1662</v>
      </c>
      <c r="B449" s="8" t="s">
        <v>988</v>
      </c>
      <c r="C449" s="8" t="s">
        <v>1138</v>
      </c>
      <c r="D449" s="9" t="s">
        <v>989</v>
      </c>
      <c r="E449" s="8" t="s">
        <v>34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1663</v>
      </c>
      <c r="B450" s="8" t="s">
        <v>386</v>
      </c>
      <c r="C450" s="8" t="s">
        <v>1138</v>
      </c>
      <c r="D450" s="9" t="s">
        <v>387</v>
      </c>
      <c r="E450" s="8" t="s">
        <v>2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1664</v>
      </c>
      <c r="B451" s="8" t="s">
        <v>303</v>
      </c>
      <c r="C451" s="8" t="s">
        <v>1138</v>
      </c>
      <c r="D451" s="9" t="s">
        <v>304</v>
      </c>
      <c r="E451" s="8" t="s">
        <v>2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1665</v>
      </c>
      <c r="B452" s="8" t="s">
        <v>0</v>
      </c>
      <c r="C452" s="8" t="s">
        <v>1138</v>
      </c>
      <c r="D452" s="9" t="s">
        <v>1</v>
      </c>
      <c r="E452" s="8" t="s">
        <v>2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1666</v>
      </c>
      <c r="B453" s="8" t="s">
        <v>17</v>
      </c>
      <c r="C453" s="8" t="s">
        <v>1138</v>
      </c>
      <c r="D453" s="9" t="s">
        <v>18</v>
      </c>
      <c r="E453" s="8" t="s">
        <v>2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1667</v>
      </c>
      <c r="B454" s="8" t="s">
        <v>559</v>
      </c>
      <c r="C454" s="8" t="s">
        <v>1138</v>
      </c>
      <c r="D454" s="9" t="s">
        <v>560</v>
      </c>
      <c r="E454" s="8" t="s">
        <v>2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1668</v>
      </c>
      <c r="B455" s="8" t="s">
        <v>905</v>
      </c>
      <c r="C455" s="8" t="s">
        <v>1138</v>
      </c>
      <c r="D455" s="9" t="s">
        <v>906</v>
      </c>
      <c r="E455" s="8" t="s">
        <v>8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1669</v>
      </c>
      <c r="B456" s="8" t="s">
        <v>764</v>
      </c>
      <c r="C456" s="8" t="s">
        <v>1138</v>
      </c>
      <c r="D456" s="9" t="s">
        <v>765</v>
      </c>
      <c r="E456" s="8" t="s">
        <v>2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1670</v>
      </c>
      <c r="B457" s="8" t="s">
        <v>812</v>
      </c>
      <c r="C457" s="8" t="s">
        <v>1138</v>
      </c>
      <c r="D457" s="9" t="s">
        <v>813</v>
      </c>
      <c r="E457" s="8" t="s">
        <v>2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1671</v>
      </c>
      <c r="B458" s="8" t="s">
        <v>458</v>
      </c>
      <c r="C458" s="8" t="s">
        <v>1138</v>
      </c>
      <c r="D458" s="9" t="s">
        <v>459</v>
      </c>
      <c r="E458" s="8" t="s">
        <v>2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1672</v>
      </c>
      <c r="B459" s="8" t="s">
        <v>589</v>
      </c>
      <c r="C459" s="8" t="s">
        <v>1138</v>
      </c>
      <c r="D459" s="9" t="s">
        <v>590</v>
      </c>
      <c r="E459" s="8" t="s">
        <v>2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1673</v>
      </c>
      <c r="B460" s="8" t="s">
        <v>901</v>
      </c>
      <c r="C460" s="8" t="s">
        <v>1138</v>
      </c>
      <c r="D460" s="9" t="s">
        <v>902</v>
      </c>
      <c r="E460" s="8" t="s">
        <v>2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1674</v>
      </c>
      <c r="B461" s="8" t="s">
        <v>101</v>
      </c>
      <c r="C461" s="8" t="s">
        <v>1138</v>
      </c>
      <c r="D461" s="9" t="s">
        <v>102</v>
      </c>
      <c r="E461" s="8" t="s">
        <v>37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1675</v>
      </c>
      <c r="B462" s="8" t="s">
        <v>157</v>
      </c>
      <c r="C462" s="8" t="s">
        <v>1138</v>
      </c>
      <c r="D462" s="9" t="s">
        <v>158</v>
      </c>
      <c r="E462" s="8" t="s">
        <v>37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1676</v>
      </c>
      <c r="B463" s="8" t="s">
        <v>1064</v>
      </c>
      <c r="C463" s="8" t="s">
        <v>1138</v>
      </c>
      <c r="D463" s="9" t="s">
        <v>1065</v>
      </c>
      <c r="E463" s="8" t="s">
        <v>37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1677</v>
      </c>
      <c r="B464" s="8" t="s">
        <v>969</v>
      </c>
      <c r="C464" s="8" t="s">
        <v>1138</v>
      </c>
      <c r="D464" s="9" t="s">
        <v>970</v>
      </c>
      <c r="E464" s="8" t="s">
        <v>37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1678</v>
      </c>
      <c r="B465" s="8" t="s">
        <v>846</v>
      </c>
      <c r="C465" s="8" t="s">
        <v>1138</v>
      </c>
      <c r="D465" s="9" t="s">
        <v>847</v>
      </c>
      <c r="E465" s="8" t="s">
        <v>37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1679</v>
      </c>
      <c r="B466" s="8" t="s">
        <v>577</v>
      </c>
      <c r="C466" s="8" t="s">
        <v>1138</v>
      </c>
      <c r="D466" s="9" t="s">
        <v>578</v>
      </c>
      <c r="E466" s="8" t="s">
        <v>37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1680</v>
      </c>
      <c r="B467" s="8" t="s">
        <v>676</v>
      </c>
      <c r="C467" s="8" t="s">
        <v>1138</v>
      </c>
      <c r="D467" s="9" t="s">
        <v>677</v>
      </c>
      <c r="E467" s="8" t="s">
        <v>37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1681</v>
      </c>
      <c r="B468" s="8" t="s">
        <v>1094</v>
      </c>
      <c r="C468" s="8" t="s">
        <v>1138</v>
      </c>
      <c r="D468" s="9" t="s">
        <v>1095</v>
      </c>
      <c r="E468" s="8" t="s">
        <v>37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1682</v>
      </c>
      <c r="B469" s="8" t="s">
        <v>996</v>
      </c>
      <c r="C469" s="8" t="s">
        <v>1138</v>
      </c>
      <c r="D469" s="9" t="s">
        <v>997</v>
      </c>
      <c r="E469" s="8" t="s">
        <v>37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1683</v>
      </c>
      <c r="B470" s="8" t="s">
        <v>895</v>
      </c>
      <c r="C470" s="8" t="s">
        <v>1138</v>
      </c>
      <c r="D470" s="9" t="s">
        <v>896</v>
      </c>
      <c r="E470" s="8" t="s">
        <v>675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1684</v>
      </c>
      <c r="B471" s="8" t="s">
        <v>673</v>
      </c>
      <c r="C471" s="8" t="s">
        <v>1138</v>
      </c>
      <c r="D471" s="9" t="s">
        <v>674</v>
      </c>
      <c r="E471" s="8" t="s">
        <v>675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1685</v>
      </c>
      <c r="B472" s="8" t="s">
        <v>1036</v>
      </c>
      <c r="C472" s="8" t="s">
        <v>1138</v>
      </c>
      <c r="D472" s="9" t="s">
        <v>1037</v>
      </c>
      <c r="E472" s="8" t="s">
        <v>675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1686</v>
      </c>
      <c r="B473" s="8" t="s">
        <v>35</v>
      </c>
      <c r="C473" s="8" t="s">
        <v>1138</v>
      </c>
      <c r="D473" s="9" t="s">
        <v>36</v>
      </c>
      <c r="E473" s="8" t="s">
        <v>37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1687</v>
      </c>
      <c r="B474" s="8" t="s">
        <v>695</v>
      </c>
      <c r="C474" s="8" t="s">
        <v>1138</v>
      </c>
      <c r="D474" s="9" t="s">
        <v>696</v>
      </c>
      <c r="E474" s="8" t="s">
        <v>37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1688</v>
      </c>
      <c r="B475" s="8" t="s">
        <v>511</v>
      </c>
      <c r="C475" s="8" t="s">
        <v>1138</v>
      </c>
      <c r="D475" s="9" t="s">
        <v>512</v>
      </c>
      <c r="E475" s="8" t="s">
        <v>37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1689</v>
      </c>
      <c r="B476" s="8" t="s">
        <v>301</v>
      </c>
      <c r="C476" s="8" t="s">
        <v>1138</v>
      </c>
      <c r="D476" s="9" t="s">
        <v>302</v>
      </c>
      <c r="E476" s="8" t="s">
        <v>37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1690</v>
      </c>
      <c r="B477" s="8" t="s">
        <v>1099</v>
      </c>
      <c r="C477" s="8" t="s">
        <v>1138</v>
      </c>
      <c r="D477" s="9" t="s">
        <v>1100</v>
      </c>
      <c r="E477" s="8" t="s">
        <v>37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1691</v>
      </c>
      <c r="B478" s="8" t="s">
        <v>1111</v>
      </c>
      <c r="C478" s="8" t="s">
        <v>1138</v>
      </c>
      <c r="D478" s="9" t="s">
        <v>1112</v>
      </c>
      <c r="E478" s="8" t="s">
        <v>37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1692</v>
      </c>
      <c r="B479" s="8" t="s">
        <v>19</v>
      </c>
      <c r="C479" s="8" t="s">
        <v>1138</v>
      </c>
      <c r="D479" s="9" t="s">
        <v>20</v>
      </c>
      <c r="E479" s="8" t="s">
        <v>21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1693</v>
      </c>
      <c r="B480" s="8" t="s">
        <v>318</v>
      </c>
      <c r="C480" s="8" t="s">
        <v>1140</v>
      </c>
      <c r="D480" s="9" t="s">
        <v>319</v>
      </c>
      <c r="E480" s="8" t="s">
        <v>194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1694</v>
      </c>
      <c r="B481" s="8" t="s">
        <v>631</v>
      </c>
      <c r="C481" s="8" t="s">
        <v>1140</v>
      </c>
      <c r="D481" s="9" t="s">
        <v>632</v>
      </c>
      <c r="E481" s="8" t="s">
        <v>194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1695</v>
      </c>
      <c r="B482" s="8" t="s">
        <v>770</v>
      </c>
      <c r="C482" s="8" t="s">
        <v>1140</v>
      </c>
      <c r="D482" s="9" t="s">
        <v>771</v>
      </c>
      <c r="E482" s="8" t="s">
        <v>194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1696</v>
      </c>
      <c r="B483" s="8" t="s">
        <v>1020</v>
      </c>
      <c r="C483" s="8" t="s">
        <v>1140</v>
      </c>
      <c r="D483" s="9" t="s">
        <v>1021</v>
      </c>
      <c r="E483" s="8" t="s">
        <v>194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1697</v>
      </c>
      <c r="B484" s="8" t="s">
        <v>1096</v>
      </c>
      <c r="C484" s="8" t="s">
        <v>1140</v>
      </c>
      <c r="D484" s="9" t="s">
        <v>1097</v>
      </c>
      <c r="E484" s="8" t="s">
        <v>1098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1698</v>
      </c>
      <c r="B485" s="8" t="s">
        <v>416</v>
      </c>
      <c r="C485" s="8" t="s">
        <v>1140</v>
      </c>
      <c r="D485" s="9" t="s">
        <v>417</v>
      </c>
      <c r="E485" s="8" t="s">
        <v>21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1699</v>
      </c>
      <c r="B486" s="8" t="s">
        <v>322</v>
      </c>
      <c r="C486" s="8" t="s">
        <v>1140</v>
      </c>
      <c r="D486" s="9" t="s">
        <v>323</v>
      </c>
      <c r="E486" s="8" t="s">
        <v>21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1700</v>
      </c>
      <c r="B487" s="8" t="s">
        <v>875</v>
      </c>
      <c r="C487" s="8" t="s">
        <v>1140</v>
      </c>
      <c r="D487" s="9" t="s">
        <v>876</v>
      </c>
      <c r="E487" s="8" t="s">
        <v>194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1701</v>
      </c>
      <c r="B488" s="8" t="s">
        <v>192</v>
      </c>
      <c r="C488" s="8" t="s">
        <v>1140</v>
      </c>
      <c r="D488" s="9" t="s">
        <v>193</v>
      </c>
      <c r="E488" s="8" t="s">
        <v>194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1702</v>
      </c>
      <c r="B489" s="8" t="s">
        <v>706</v>
      </c>
      <c r="C489" s="8" t="s">
        <v>1140</v>
      </c>
      <c r="D489" s="9" t="s">
        <v>707</v>
      </c>
      <c r="E489" s="8" t="s">
        <v>194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1703</v>
      </c>
      <c r="B490" s="8" t="s">
        <v>581</v>
      </c>
      <c r="C490" s="8" t="s">
        <v>1140</v>
      </c>
      <c r="D490" s="9" t="s">
        <v>582</v>
      </c>
      <c r="E490" s="8" t="s">
        <v>31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1704</v>
      </c>
      <c r="B491" s="8" t="s">
        <v>967</v>
      </c>
      <c r="C491" s="8" t="s">
        <v>1140</v>
      </c>
      <c r="D491" s="9" t="s">
        <v>968</v>
      </c>
      <c r="E491" s="8" t="s">
        <v>31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1705</v>
      </c>
      <c r="B492" s="8" t="s">
        <v>256</v>
      </c>
      <c r="C492" s="8" t="s">
        <v>1140</v>
      </c>
      <c r="D492" s="9" t="s">
        <v>257</v>
      </c>
      <c r="E492" s="8" t="s">
        <v>31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1706</v>
      </c>
      <c r="B493" s="8" t="s">
        <v>607</v>
      </c>
      <c r="C493" s="8" t="s">
        <v>1140</v>
      </c>
      <c r="D493" s="9" t="s">
        <v>608</v>
      </c>
      <c r="E493" s="8" t="s">
        <v>31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1707</v>
      </c>
      <c r="B494" s="8" t="s">
        <v>981</v>
      </c>
      <c r="C494" s="8" t="s">
        <v>1140</v>
      </c>
      <c r="D494" s="9" t="s">
        <v>982</v>
      </c>
      <c r="E494" s="8" t="s">
        <v>31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1708</v>
      </c>
      <c r="B495" s="8" t="s">
        <v>495</v>
      </c>
      <c r="C495" s="8" t="s">
        <v>1140</v>
      </c>
      <c r="D495" s="9" t="s">
        <v>496</v>
      </c>
      <c r="E495" s="8" t="s">
        <v>31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1709</v>
      </c>
      <c r="B496" s="8" t="s">
        <v>292</v>
      </c>
      <c r="C496" s="8" t="s">
        <v>1140</v>
      </c>
      <c r="D496" s="9" t="s">
        <v>293</v>
      </c>
      <c r="E496" s="8" t="s">
        <v>294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1710</v>
      </c>
      <c r="B497" s="8" t="s">
        <v>603</v>
      </c>
      <c r="C497" s="8" t="s">
        <v>1140</v>
      </c>
      <c r="D497" s="9" t="s">
        <v>604</v>
      </c>
      <c r="E497" s="8" t="s">
        <v>31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1711</v>
      </c>
      <c r="B498" s="8" t="s">
        <v>1109</v>
      </c>
      <c r="C498" s="8" t="s">
        <v>1140</v>
      </c>
      <c r="D498" s="9" t="s">
        <v>1110</v>
      </c>
      <c r="E498" s="8" t="s">
        <v>31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1712</v>
      </c>
      <c r="B499" s="8" t="s">
        <v>756</v>
      </c>
      <c r="C499" s="8" t="s">
        <v>1140</v>
      </c>
      <c r="D499" s="9" t="s">
        <v>757</v>
      </c>
      <c r="E499" s="8" t="s">
        <v>31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1713</v>
      </c>
      <c r="B500" s="8" t="s">
        <v>86</v>
      </c>
      <c r="C500" s="8" t="s">
        <v>1140</v>
      </c>
      <c r="D500" s="9" t="s">
        <v>87</v>
      </c>
      <c r="E500" s="8" t="s">
        <v>73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1714</v>
      </c>
      <c r="B501" s="8" t="s">
        <v>611</v>
      </c>
      <c r="C501" s="8" t="s">
        <v>1140</v>
      </c>
      <c r="D501" s="9" t="s">
        <v>612</v>
      </c>
      <c r="E501" s="8" t="s">
        <v>73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1715</v>
      </c>
      <c r="B502" s="8" t="s">
        <v>569</v>
      </c>
      <c r="C502" s="8" t="s">
        <v>1140</v>
      </c>
      <c r="D502" s="9" t="s">
        <v>570</v>
      </c>
      <c r="E502" s="8" t="s">
        <v>73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1716</v>
      </c>
      <c r="B503" s="8" t="s">
        <v>682</v>
      </c>
      <c r="C503" s="8" t="s">
        <v>1140</v>
      </c>
      <c r="D503" s="9" t="s">
        <v>683</v>
      </c>
      <c r="E503" s="8" t="s">
        <v>73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1717</v>
      </c>
      <c r="B504" s="8" t="s">
        <v>176</v>
      </c>
      <c r="C504" s="8" t="s">
        <v>1140</v>
      </c>
      <c r="D504" s="9" t="s">
        <v>177</v>
      </c>
      <c r="E504" s="8" t="s">
        <v>73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1718</v>
      </c>
      <c r="B505" s="8" t="s">
        <v>71</v>
      </c>
      <c r="C505" s="8" t="s">
        <v>1140</v>
      </c>
      <c r="D505" s="9" t="s">
        <v>72</v>
      </c>
      <c r="E505" s="8" t="s">
        <v>73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1719</v>
      </c>
      <c r="B506" s="8" t="s">
        <v>639</v>
      </c>
      <c r="C506" s="8" t="s">
        <v>1140</v>
      </c>
      <c r="D506" s="9" t="s">
        <v>640</v>
      </c>
      <c r="E506" s="8" t="s">
        <v>73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1720</v>
      </c>
      <c r="B507" s="8" t="s">
        <v>446</v>
      </c>
      <c r="C507" s="8" t="s">
        <v>1140</v>
      </c>
      <c r="D507" s="9" t="s">
        <v>447</v>
      </c>
      <c r="E507" s="8" t="s">
        <v>73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1721</v>
      </c>
      <c r="B508" s="8" t="s">
        <v>903</v>
      </c>
      <c r="C508" s="8" t="s">
        <v>1722</v>
      </c>
      <c r="D508" s="9" t="s">
        <v>904</v>
      </c>
      <c r="E508" s="8" t="s">
        <v>31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1723</v>
      </c>
      <c r="B509" s="8" t="s">
        <v>834</v>
      </c>
      <c r="C509" s="8" t="s">
        <v>1722</v>
      </c>
      <c r="D509" s="9" t="s">
        <v>835</v>
      </c>
      <c r="E509" s="8" t="s">
        <v>31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1724</v>
      </c>
      <c r="B510" s="8" t="s">
        <v>420</v>
      </c>
      <c r="C510" s="8" t="s">
        <v>1722</v>
      </c>
      <c r="D510" s="9" t="s">
        <v>421</v>
      </c>
      <c r="E510" s="8" t="s">
        <v>31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1725</v>
      </c>
      <c r="B511" s="8" t="s">
        <v>388</v>
      </c>
      <c r="C511" s="8" t="s">
        <v>1722</v>
      </c>
      <c r="D511" s="9" t="s">
        <v>389</v>
      </c>
      <c r="E511" s="8" t="s">
        <v>31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1726</v>
      </c>
      <c r="B512" s="8" t="s">
        <v>645</v>
      </c>
      <c r="C512" s="8" t="s">
        <v>1722</v>
      </c>
      <c r="D512" s="9" t="s">
        <v>646</v>
      </c>
      <c r="E512" s="8" t="s">
        <v>31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1727</v>
      </c>
      <c r="B513" s="8" t="s">
        <v>527</v>
      </c>
      <c r="C513" s="8" t="s">
        <v>1722</v>
      </c>
      <c r="D513" s="9" t="s">
        <v>528</v>
      </c>
      <c r="E513" s="8" t="s">
        <v>31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1728</v>
      </c>
      <c r="B514" s="8" t="s">
        <v>29</v>
      </c>
      <c r="C514" s="8" t="s">
        <v>1722</v>
      </c>
      <c r="D514" s="9" t="s">
        <v>30</v>
      </c>
      <c r="E514" s="8" t="s">
        <v>31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1729</v>
      </c>
      <c r="B515" s="8" t="s">
        <v>201</v>
      </c>
      <c r="C515" s="8" t="s">
        <v>1722</v>
      </c>
      <c r="D515" s="9" t="s">
        <v>202</v>
      </c>
      <c r="E515" s="8" t="s">
        <v>31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1730</v>
      </c>
      <c r="B516" s="8" t="s">
        <v>923</v>
      </c>
      <c r="C516" s="8" t="s">
        <v>1142</v>
      </c>
      <c r="D516" s="9" t="s">
        <v>924</v>
      </c>
      <c r="E516" s="8" t="s">
        <v>31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1731</v>
      </c>
      <c r="B517" s="8" t="s">
        <v>481</v>
      </c>
      <c r="C517" s="8" t="s">
        <v>1142</v>
      </c>
      <c r="D517" s="9" t="s">
        <v>482</v>
      </c>
      <c r="E517" s="8" t="s">
        <v>31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1732</v>
      </c>
      <c r="B518" s="8" t="s">
        <v>239</v>
      </c>
      <c r="C518" s="8" t="s">
        <v>1143</v>
      </c>
      <c r="D518" s="9" t="s">
        <v>240</v>
      </c>
      <c r="E518" s="8" t="s">
        <v>241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1733</v>
      </c>
      <c r="B519" s="8" t="s">
        <v>336</v>
      </c>
      <c r="C519" s="8" t="s">
        <v>1143</v>
      </c>
      <c r="D519" s="9" t="s">
        <v>337</v>
      </c>
      <c r="E519" s="8" t="s">
        <v>241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1734</v>
      </c>
      <c r="B520" s="8" t="s">
        <v>284</v>
      </c>
      <c r="C520" s="8" t="s">
        <v>1143</v>
      </c>
      <c r="D520" s="9" t="s">
        <v>285</v>
      </c>
      <c r="E520" s="8" t="s">
        <v>241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1735</v>
      </c>
      <c r="B521" s="8" t="s">
        <v>308</v>
      </c>
      <c r="C521" s="8" t="s">
        <v>1143</v>
      </c>
      <c r="D521" s="9" t="s">
        <v>309</v>
      </c>
      <c r="E521" s="8" t="s">
        <v>241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1736</v>
      </c>
      <c r="B522" s="8" t="s">
        <v>68</v>
      </c>
      <c r="C522" s="8" t="s">
        <v>1143</v>
      </c>
      <c r="D522" s="9" t="s">
        <v>69</v>
      </c>
      <c r="E522" s="8" t="s">
        <v>70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1737</v>
      </c>
      <c r="B523" s="8" t="s">
        <v>438</v>
      </c>
      <c r="C523" s="8" t="s">
        <v>1143</v>
      </c>
      <c r="D523" s="9" t="s">
        <v>439</v>
      </c>
      <c r="E523" s="8" t="s">
        <v>307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1738</v>
      </c>
      <c r="B524" s="8" t="s">
        <v>66</v>
      </c>
      <c r="C524" s="8" t="s">
        <v>1143</v>
      </c>
      <c r="D524" s="9" t="s">
        <v>67</v>
      </c>
      <c r="E524" s="8" t="s">
        <v>40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1739</v>
      </c>
      <c r="B525" s="8" t="s">
        <v>195</v>
      </c>
      <c r="C525" s="8" t="s">
        <v>1143</v>
      </c>
      <c r="D525" s="9" t="s">
        <v>196</v>
      </c>
      <c r="E525" s="8" t="s">
        <v>70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1740</v>
      </c>
      <c r="B526" s="8" t="s">
        <v>738</v>
      </c>
      <c r="C526" s="8" t="s">
        <v>1143</v>
      </c>
      <c r="D526" s="9" t="s">
        <v>739</v>
      </c>
      <c r="E526" s="8" t="s">
        <v>307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1741</v>
      </c>
      <c r="B527" s="8" t="s">
        <v>280</v>
      </c>
      <c r="C527" s="8" t="s">
        <v>1143</v>
      </c>
      <c r="D527" s="9" t="s">
        <v>281</v>
      </c>
      <c r="E527" s="8" t="s">
        <v>40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1742</v>
      </c>
      <c r="B528" s="8" t="s">
        <v>358</v>
      </c>
      <c r="C528" s="8" t="s">
        <v>1143</v>
      </c>
      <c r="D528" s="9" t="s">
        <v>359</v>
      </c>
      <c r="E528" s="8" t="s">
        <v>70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1743</v>
      </c>
      <c r="B529" s="8" t="s">
        <v>305</v>
      </c>
      <c r="C529" s="8" t="s">
        <v>1143</v>
      </c>
      <c r="D529" s="9" t="s">
        <v>306</v>
      </c>
      <c r="E529" s="8" t="s">
        <v>307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1744</v>
      </c>
      <c r="B530" s="8" t="s">
        <v>188</v>
      </c>
      <c r="C530" s="8" t="s">
        <v>1143</v>
      </c>
      <c r="D530" s="9" t="s">
        <v>189</v>
      </c>
      <c r="E530" s="8" t="s">
        <v>40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1745</v>
      </c>
      <c r="B531" s="8" t="s">
        <v>418</v>
      </c>
      <c r="C531" s="8" t="s">
        <v>1143</v>
      </c>
      <c r="D531" s="9" t="s">
        <v>419</v>
      </c>
      <c r="E531" s="8" t="s">
        <v>70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1746</v>
      </c>
      <c r="B532" s="8" t="s">
        <v>501</v>
      </c>
      <c r="C532" s="8" t="s">
        <v>1143</v>
      </c>
      <c r="D532" s="9" t="s">
        <v>502</v>
      </c>
      <c r="E532" s="8" t="s">
        <v>307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1747</v>
      </c>
      <c r="B533" s="8" t="s">
        <v>38</v>
      </c>
      <c r="C533" s="8" t="s">
        <v>1143</v>
      </c>
      <c r="D533" s="9" t="s">
        <v>39</v>
      </c>
      <c r="E533" s="8" t="s">
        <v>40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1748</v>
      </c>
      <c r="B534" s="8" t="s">
        <v>1022</v>
      </c>
      <c r="C534" s="8" t="s">
        <v>1146</v>
      </c>
      <c r="D534" s="9" t="s">
        <v>1023</v>
      </c>
      <c r="E534" s="8" t="s">
        <v>73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1749</v>
      </c>
      <c r="B535" s="8" t="s">
        <v>643</v>
      </c>
      <c r="C535" s="8" t="s">
        <v>1146</v>
      </c>
      <c r="D535" s="9" t="s">
        <v>644</v>
      </c>
      <c r="E535" s="8" t="s">
        <v>73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1750</v>
      </c>
      <c r="B536" s="8" t="s">
        <v>865</v>
      </c>
      <c r="C536" s="8" t="s">
        <v>1146</v>
      </c>
      <c r="D536" s="9" t="s">
        <v>866</v>
      </c>
      <c r="E536" s="8" t="s">
        <v>73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1751</v>
      </c>
      <c r="B537" s="8" t="s">
        <v>246</v>
      </c>
      <c r="C537" s="8" t="s">
        <v>1146</v>
      </c>
      <c r="D537" s="9" t="s">
        <v>247</v>
      </c>
      <c r="E537" s="8" t="s">
        <v>37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1752</v>
      </c>
      <c r="B538" s="8" t="s">
        <v>316</v>
      </c>
      <c r="C538" s="8" t="s">
        <v>1146</v>
      </c>
      <c r="D538" s="9" t="s">
        <v>317</v>
      </c>
      <c r="E538" s="8" t="s">
        <v>37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1753</v>
      </c>
      <c r="B539" s="8" t="s">
        <v>760</v>
      </c>
      <c r="C539" s="8" t="s">
        <v>1146</v>
      </c>
      <c r="D539" s="9" t="s">
        <v>761</v>
      </c>
      <c r="E539" s="8" t="s">
        <v>37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1147</v>
      </c>
      <c r="B540" s="8" t="s">
        <v>844</v>
      </c>
      <c r="C540" s="8" t="s">
        <v>1754</v>
      </c>
      <c r="D540" s="9" t="s">
        <v>845</v>
      </c>
      <c r="E540" s="8" t="s">
        <v>11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1755</v>
      </c>
      <c r="B541" s="8" t="s">
        <v>627</v>
      </c>
      <c r="C541" s="8" t="s">
        <v>1754</v>
      </c>
      <c r="D541" s="9" t="s">
        <v>628</v>
      </c>
      <c r="E541" s="8" t="s">
        <v>11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1756</v>
      </c>
      <c r="B542" s="8" t="s">
        <v>264</v>
      </c>
      <c r="C542" s="8" t="s">
        <v>1754</v>
      </c>
      <c r="D542" s="9" t="s">
        <v>265</v>
      </c>
      <c r="E542" s="8" t="s">
        <v>11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1757</v>
      </c>
      <c r="B543" s="8" t="s">
        <v>121</v>
      </c>
      <c r="C543" s="8" t="s">
        <v>1754</v>
      </c>
      <c r="D543" s="9" t="s">
        <v>122</v>
      </c>
      <c r="E543" s="8" t="s">
        <v>11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1758</v>
      </c>
      <c r="B544" s="8" t="s">
        <v>1101</v>
      </c>
      <c r="C544" s="8" t="s">
        <v>1754</v>
      </c>
      <c r="D544" s="9" t="s">
        <v>1102</v>
      </c>
      <c r="E544" s="8" t="s">
        <v>11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1759</v>
      </c>
      <c r="B545" s="8" t="s">
        <v>450</v>
      </c>
      <c r="C545" s="8" t="s">
        <v>1754</v>
      </c>
      <c r="D545" s="9" t="s">
        <v>451</v>
      </c>
      <c r="E545" s="8" t="s">
        <v>11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1760</v>
      </c>
      <c r="B546" s="8" t="s">
        <v>667</v>
      </c>
      <c r="C546" s="8" t="s">
        <v>1761</v>
      </c>
      <c r="D546" s="9" t="s">
        <v>668</v>
      </c>
      <c r="E546" s="8" t="s">
        <v>11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1762</v>
      </c>
      <c r="B547" s="8" t="s">
        <v>434</v>
      </c>
      <c r="C547" s="8" t="s">
        <v>1761</v>
      </c>
      <c r="D547" s="9" t="s">
        <v>435</v>
      </c>
      <c r="E547" s="8" t="s">
        <v>11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1763</v>
      </c>
      <c r="B548" s="8" t="s">
        <v>617</v>
      </c>
      <c r="C548" s="8" t="s">
        <v>1761</v>
      </c>
      <c r="D548" s="9" t="s">
        <v>618</v>
      </c>
      <c r="E548" s="8" t="s">
        <v>11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1764</v>
      </c>
      <c r="B549" s="8" t="s">
        <v>9</v>
      </c>
      <c r="C549" s="8" t="s">
        <v>1761</v>
      </c>
      <c r="D549" s="9" t="s">
        <v>10</v>
      </c>
      <c r="E549" s="8" t="s">
        <v>11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1765</v>
      </c>
      <c r="B550" s="1" t="s">
        <v>1127</v>
      </c>
      <c r="C550" s="1" t="s">
        <v>1765</v>
      </c>
      <c r="D550" s="1" t="s">
        <v>1128</v>
      </c>
      <c r="E550" s="1" t="s">
        <v>11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2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 杨</cp:lastModifiedBy>
  <dcterms:created xsi:type="dcterms:W3CDTF">2023-08-07T16:45:00Z</dcterms:created>
  <dcterms:modified xsi:type="dcterms:W3CDTF">2025-03-08T08:11:23Z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