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211"/>
  <workbookPr/>
  <mc:AlternateContent xmlns:mc="http://schemas.openxmlformats.org/markup-compatibility/2006">
    <mc:Choice Requires="x15">
      <x15ac:absPath xmlns:x15ac="http://schemas.microsoft.com/office/spreadsheetml/2010/11/ac" url="/Users/wangmumu/Desktop/"/>
    </mc:Choice>
  </mc:AlternateContent>
  <xr:revisionPtr revIDLastSave="0" documentId="13_ncr:1_{E18E78D9-1E4D-114A-8D49-07093E22085D}" xr6:coauthVersionLast="47" xr6:coauthVersionMax="47" xr10:uidLastSave="{00000000-0000-0000-0000-000000000000}"/>
  <bookViews>
    <workbookView xWindow="0" yWindow="500" windowWidth="28800" windowHeight="15460" xr2:uid="{00000000-000D-0000-FFFF-FFFF00000000}"/>
  </bookViews>
  <sheets>
    <sheet name="实际" sheetId="1" r:id="rId1"/>
    <sheet name="填系统" sheetId="2" r:id="rId2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80" i="1" l="1"/>
  <c r="J80" i="1" s="1"/>
  <c r="J79" i="1"/>
  <c r="J16" i="1"/>
  <c r="J56" i="1"/>
  <c r="I52" i="1"/>
  <c r="J52" i="1" s="1"/>
  <c r="J195" i="2" l="1"/>
  <c r="J55" i="2"/>
  <c r="R76" i="2"/>
  <c r="Q75" i="2"/>
  <c r="Q74" i="2"/>
  <c r="I75" i="2"/>
  <c r="I74" i="2"/>
  <c r="R163" i="2"/>
  <c r="I119" i="2"/>
  <c r="J119" i="2"/>
  <c r="R8" i="2"/>
  <c r="R9" i="2"/>
  <c r="R10" i="2"/>
  <c r="R11" i="2"/>
  <c r="R7" i="2"/>
  <c r="O194" i="2"/>
  <c r="J103" i="2"/>
  <c r="J109" i="2"/>
  <c r="J193" i="2"/>
  <c r="R50" i="2"/>
  <c r="R51" i="2"/>
  <c r="R52" i="2"/>
  <c r="R54" i="2"/>
  <c r="R55" i="2"/>
  <c r="R56" i="2"/>
  <c r="R57" i="2"/>
  <c r="R58" i="2"/>
  <c r="R59" i="2"/>
  <c r="R60" i="2"/>
  <c r="R61" i="2"/>
  <c r="R49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15" i="2"/>
  <c r="R35" i="2"/>
  <c r="R36" i="2"/>
  <c r="R37" i="2"/>
  <c r="R38" i="2"/>
  <c r="R39" i="2"/>
  <c r="R40" i="2"/>
  <c r="R41" i="2"/>
  <c r="R42" i="2"/>
  <c r="R43" i="2"/>
  <c r="R44" i="2"/>
  <c r="R45" i="2"/>
  <c r="R46" i="2"/>
  <c r="R34" i="2"/>
  <c r="N39" i="2"/>
  <c r="J99" i="1"/>
  <c r="N47" i="2"/>
  <c r="R64" i="2"/>
  <c r="R139" i="2"/>
  <c r="J139" i="2"/>
  <c r="J35" i="2"/>
  <c r="R65" i="2"/>
  <c r="R66" i="2"/>
  <c r="R67" i="2"/>
  <c r="R68" i="2"/>
  <c r="R69" i="2"/>
  <c r="R70" i="2"/>
  <c r="R71" i="2"/>
  <c r="R72" i="2"/>
  <c r="R73" i="2"/>
  <c r="R77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7" i="2"/>
  <c r="R98" i="2"/>
  <c r="R99" i="2"/>
  <c r="R100" i="2"/>
  <c r="R101" i="2"/>
  <c r="R102" i="2"/>
  <c r="R104" i="2"/>
  <c r="R105" i="2"/>
  <c r="R106" i="2"/>
  <c r="R107" i="2"/>
  <c r="R108" i="2"/>
  <c r="R110" i="2"/>
  <c r="R111" i="2"/>
  <c r="R112" i="2"/>
  <c r="R114" i="2"/>
  <c r="R115" i="2"/>
  <c r="R116" i="2"/>
  <c r="R117" i="2"/>
  <c r="R118" i="2"/>
  <c r="R120" i="2"/>
  <c r="R121" i="2"/>
  <c r="R122" i="2"/>
  <c r="R123" i="2"/>
  <c r="R125" i="2"/>
  <c r="R126" i="2"/>
  <c r="R127" i="2"/>
  <c r="R128" i="2"/>
  <c r="R129" i="2"/>
  <c r="R130" i="2"/>
  <c r="R131" i="2"/>
  <c r="R132" i="2"/>
  <c r="R133" i="2"/>
  <c r="R135" i="2"/>
  <c r="R136" i="2"/>
  <c r="R137" i="2"/>
  <c r="R138" i="2"/>
  <c r="R140" i="2"/>
  <c r="R141" i="2"/>
  <c r="R142" i="2"/>
  <c r="R143" i="2"/>
  <c r="R144" i="2"/>
  <c r="R145" i="2"/>
  <c r="R146" i="2"/>
  <c r="R147" i="2"/>
  <c r="R148" i="2"/>
  <c r="R149" i="2"/>
  <c r="R150" i="2"/>
  <c r="R151" i="2"/>
  <c r="R152" i="2"/>
  <c r="R153" i="2"/>
  <c r="R154" i="2"/>
  <c r="R155" i="2"/>
  <c r="R156" i="2"/>
  <c r="R157" i="2"/>
  <c r="R158" i="2"/>
  <c r="R159" i="2"/>
  <c r="R160" i="2"/>
  <c r="R161" i="2"/>
  <c r="R162" i="2"/>
  <c r="R165" i="2"/>
  <c r="R167" i="2"/>
  <c r="R168" i="2"/>
  <c r="R169" i="2"/>
  <c r="R170" i="2"/>
  <c r="R171" i="2"/>
  <c r="R172" i="2"/>
  <c r="R173" i="2"/>
  <c r="R174" i="2"/>
  <c r="R175" i="2"/>
  <c r="R177" i="2"/>
  <c r="R178" i="2"/>
  <c r="R179" i="2"/>
  <c r="R180" i="2"/>
  <c r="R182" i="2"/>
  <c r="R183" i="2"/>
  <c r="R184" i="2"/>
  <c r="R185" i="2"/>
  <c r="R186" i="2"/>
  <c r="R187" i="2"/>
  <c r="R188" i="2"/>
  <c r="R189" i="2"/>
  <c r="R190" i="2"/>
  <c r="R191" i="2"/>
  <c r="R192" i="2"/>
  <c r="J190" i="1"/>
  <c r="J189" i="1"/>
  <c r="J188" i="1"/>
  <c r="J187" i="1"/>
  <c r="J186" i="1"/>
  <c r="J185" i="1"/>
  <c r="J184" i="1"/>
  <c r="I122" i="1"/>
  <c r="J122" i="1" s="1"/>
  <c r="J189" i="2"/>
  <c r="J194" i="1"/>
  <c r="J110" i="2"/>
  <c r="J98" i="2"/>
  <c r="J97" i="2"/>
  <c r="J90" i="2"/>
  <c r="J67" i="2"/>
  <c r="J69" i="1"/>
  <c r="J78" i="1"/>
  <c r="K78" i="1" s="1"/>
  <c r="J71" i="1"/>
  <c r="J71" i="2"/>
  <c r="I80" i="2"/>
  <c r="J80" i="2" s="1"/>
  <c r="Q46" i="2"/>
  <c r="Q44" i="2"/>
  <c r="M44" i="2"/>
  <c r="J44" i="2"/>
  <c r="N44" i="2" s="1"/>
  <c r="Q31" i="2"/>
  <c r="M195" i="2"/>
  <c r="M194" i="2"/>
  <c r="M193" i="2"/>
  <c r="J192" i="2"/>
  <c r="J191" i="2"/>
  <c r="J190" i="2"/>
  <c r="J188" i="2"/>
  <c r="J187" i="2"/>
  <c r="J186" i="2"/>
  <c r="J185" i="2"/>
  <c r="J184" i="2"/>
  <c r="J183" i="2"/>
  <c r="J182" i="2"/>
  <c r="J180" i="2"/>
  <c r="J179" i="2"/>
  <c r="J178" i="2"/>
  <c r="J177" i="2"/>
  <c r="J176" i="2"/>
  <c r="R176" i="2" s="1"/>
  <c r="J175" i="2"/>
  <c r="J174" i="2"/>
  <c r="J173" i="2"/>
  <c r="J172" i="2"/>
  <c r="J171" i="2"/>
  <c r="J170" i="2"/>
  <c r="J169" i="2"/>
  <c r="J168" i="2"/>
  <c r="J167" i="2"/>
  <c r="J166" i="2"/>
  <c r="R166" i="2" s="1"/>
  <c r="J165" i="2"/>
  <c r="J164" i="2"/>
  <c r="R164" i="2" s="1"/>
  <c r="J163" i="2"/>
  <c r="J162" i="2"/>
  <c r="J161" i="2"/>
  <c r="J160" i="2"/>
  <c r="J159" i="2"/>
  <c r="J158" i="2"/>
  <c r="J157" i="2"/>
  <c r="J156" i="2"/>
  <c r="J155" i="2"/>
  <c r="J154" i="2"/>
  <c r="J153" i="2"/>
  <c r="J152" i="2"/>
  <c r="J151" i="2"/>
  <c r="J150" i="2"/>
  <c r="J149" i="2"/>
  <c r="J148" i="2"/>
  <c r="J147" i="2"/>
  <c r="J146" i="2"/>
  <c r="J145" i="2"/>
  <c r="J144" i="2"/>
  <c r="J143" i="2"/>
  <c r="J142" i="2"/>
  <c r="J141" i="2"/>
  <c r="J140" i="2"/>
  <c r="J138" i="2"/>
  <c r="J137" i="2"/>
  <c r="J136" i="2"/>
  <c r="J135" i="2"/>
  <c r="J134" i="2"/>
  <c r="R134" i="2" s="1"/>
  <c r="J133" i="2"/>
  <c r="J132" i="2"/>
  <c r="J131" i="2"/>
  <c r="J130" i="2"/>
  <c r="J129" i="2"/>
  <c r="I128" i="2"/>
  <c r="J127" i="2"/>
  <c r="J126" i="2"/>
  <c r="J125" i="2"/>
  <c r="J124" i="2"/>
  <c r="R124" i="2" s="1"/>
  <c r="J123" i="2"/>
  <c r="J122" i="2"/>
  <c r="J121" i="2"/>
  <c r="J120" i="2"/>
  <c r="J118" i="2"/>
  <c r="J117" i="2"/>
  <c r="J116" i="2"/>
  <c r="J115" i="2"/>
  <c r="J114" i="2"/>
  <c r="J113" i="2"/>
  <c r="R113" i="2" s="1"/>
  <c r="J112" i="2"/>
  <c r="J111" i="2"/>
  <c r="J108" i="2"/>
  <c r="J107" i="2"/>
  <c r="J106" i="2"/>
  <c r="J105" i="2"/>
  <c r="J104" i="2"/>
  <c r="J102" i="2"/>
  <c r="J101" i="2"/>
  <c r="J100" i="2"/>
  <c r="J99" i="2"/>
  <c r="J96" i="2"/>
  <c r="J95" i="2"/>
  <c r="J94" i="2"/>
  <c r="J93" i="2"/>
  <c r="J92" i="2"/>
  <c r="J91" i="2"/>
  <c r="J89" i="2"/>
  <c r="J88" i="2"/>
  <c r="J87" i="2"/>
  <c r="J86" i="2"/>
  <c r="J85" i="2"/>
  <c r="J84" i="2"/>
  <c r="J83" i="2"/>
  <c r="J82" i="2"/>
  <c r="J81" i="2"/>
  <c r="J78" i="2"/>
  <c r="R78" i="2" s="1"/>
  <c r="J77" i="2"/>
  <c r="J76" i="2"/>
  <c r="J75" i="2"/>
  <c r="R75" i="2" s="1"/>
  <c r="J74" i="2"/>
  <c r="R74" i="2" s="1"/>
  <c r="J73" i="2"/>
  <c r="J72" i="2"/>
  <c r="J70" i="2"/>
  <c r="J69" i="2"/>
  <c r="J68" i="2"/>
  <c r="J66" i="2"/>
  <c r="J65" i="2"/>
  <c r="J64" i="2"/>
  <c r="M62" i="2"/>
  <c r="M61" i="2"/>
  <c r="J61" i="2"/>
  <c r="N61" i="2" s="1"/>
  <c r="M60" i="2"/>
  <c r="J60" i="2"/>
  <c r="N60" i="2" s="1"/>
  <c r="M59" i="2"/>
  <c r="J59" i="2"/>
  <c r="N59" i="2" s="1"/>
  <c r="M58" i="2"/>
  <c r="J58" i="2"/>
  <c r="N58" i="2" s="1"/>
  <c r="M57" i="2"/>
  <c r="J57" i="2"/>
  <c r="N57" i="2" s="1"/>
  <c r="M56" i="2"/>
  <c r="J56" i="2"/>
  <c r="N56" i="2" s="1"/>
  <c r="M55" i="2"/>
  <c r="N55" i="2"/>
  <c r="M54" i="2"/>
  <c r="J54" i="2"/>
  <c r="N54" i="2" s="1"/>
  <c r="M53" i="2"/>
  <c r="J53" i="2"/>
  <c r="N53" i="2" s="1"/>
  <c r="M52" i="2"/>
  <c r="J52" i="2"/>
  <c r="N52" i="2" s="1"/>
  <c r="M51" i="2"/>
  <c r="J51" i="2"/>
  <c r="N51" i="2" s="1"/>
  <c r="M50" i="2"/>
  <c r="J50" i="2"/>
  <c r="N50" i="2" s="1"/>
  <c r="M49" i="2"/>
  <c r="J49" i="2"/>
  <c r="N49" i="2" s="1"/>
  <c r="M47" i="2"/>
  <c r="M46" i="2"/>
  <c r="J46" i="2"/>
  <c r="N46" i="2" s="1"/>
  <c r="M45" i="2"/>
  <c r="J45" i="2"/>
  <c r="N45" i="2" s="1"/>
  <c r="M43" i="2"/>
  <c r="J43" i="2"/>
  <c r="N43" i="2" s="1"/>
  <c r="M42" i="2"/>
  <c r="J42" i="2"/>
  <c r="N42" i="2" s="1"/>
  <c r="M41" i="2"/>
  <c r="J41" i="2"/>
  <c r="N41" i="2" s="1"/>
  <c r="M40" i="2"/>
  <c r="J40" i="2"/>
  <c r="N40" i="2" s="1"/>
  <c r="M39" i="2"/>
  <c r="J39" i="2"/>
  <c r="M38" i="2"/>
  <c r="J38" i="2"/>
  <c r="N38" i="2" s="1"/>
  <c r="M37" i="2"/>
  <c r="J37" i="2"/>
  <c r="N37" i="2" s="1"/>
  <c r="M36" i="2"/>
  <c r="J36" i="2"/>
  <c r="N36" i="2" s="1"/>
  <c r="M35" i="2"/>
  <c r="N35" i="2"/>
  <c r="M34" i="2"/>
  <c r="J34" i="2"/>
  <c r="N34" i="2" s="1"/>
  <c r="M31" i="2"/>
  <c r="J31" i="2"/>
  <c r="N31" i="2" s="1"/>
  <c r="R31" i="2" s="1"/>
  <c r="M30" i="2"/>
  <c r="J30" i="2"/>
  <c r="N30" i="2" s="1"/>
  <c r="M29" i="2"/>
  <c r="J29" i="2"/>
  <c r="N29" i="2" s="1"/>
  <c r="M28" i="2"/>
  <c r="J28" i="2"/>
  <c r="N28" i="2" s="1"/>
  <c r="M27" i="2"/>
  <c r="J27" i="2"/>
  <c r="N27" i="2" s="1"/>
  <c r="M26" i="2"/>
  <c r="J26" i="2"/>
  <c r="N26" i="2" s="1"/>
  <c r="M25" i="2"/>
  <c r="J25" i="2"/>
  <c r="N25" i="2" s="1"/>
  <c r="M24" i="2"/>
  <c r="J24" i="2"/>
  <c r="N24" i="2" s="1"/>
  <c r="M23" i="2"/>
  <c r="J23" i="2"/>
  <c r="N23" i="2" s="1"/>
  <c r="M22" i="2"/>
  <c r="J22" i="2"/>
  <c r="N22" i="2" s="1"/>
  <c r="M21" i="2"/>
  <c r="J21" i="2"/>
  <c r="N21" i="2" s="1"/>
  <c r="M20" i="2"/>
  <c r="J20" i="2"/>
  <c r="N20" i="2" s="1"/>
  <c r="M19" i="2"/>
  <c r="J19" i="2"/>
  <c r="N19" i="2" s="1"/>
  <c r="M18" i="2"/>
  <c r="J18" i="2"/>
  <c r="N18" i="2" s="1"/>
  <c r="M17" i="2"/>
  <c r="J17" i="2"/>
  <c r="N17" i="2" s="1"/>
  <c r="M16" i="2"/>
  <c r="J16" i="2"/>
  <c r="N16" i="2" s="1"/>
  <c r="M15" i="2"/>
  <c r="J15" i="2"/>
  <c r="N15" i="2" s="1"/>
  <c r="M13" i="2"/>
  <c r="M12" i="2"/>
  <c r="J12" i="2"/>
  <c r="N12" i="2" s="1"/>
  <c r="R12" i="2" s="1"/>
  <c r="M11" i="2"/>
  <c r="J11" i="2"/>
  <c r="N11" i="2" s="1"/>
  <c r="M10" i="2"/>
  <c r="J10" i="2"/>
  <c r="M9" i="2"/>
  <c r="J9" i="2"/>
  <c r="N9" i="2" s="1"/>
  <c r="M8" i="2"/>
  <c r="J8" i="2"/>
  <c r="N8" i="2" s="1"/>
  <c r="M7" i="2"/>
  <c r="J7" i="2"/>
  <c r="N7" i="2" s="1"/>
  <c r="J179" i="1"/>
  <c r="R53" i="2" l="1"/>
  <c r="J62" i="2"/>
  <c r="J79" i="2"/>
  <c r="R119" i="2"/>
  <c r="J181" i="2"/>
  <c r="R96" i="2"/>
  <c r="J13" i="2"/>
  <c r="R13" i="2" s="1"/>
  <c r="J47" i="2"/>
  <c r="R47" i="2" s="1"/>
  <c r="N193" i="2"/>
  <c r="J32" i="2"/>
  <c r="R32" i="2" s="1"/>
  <c r="N10" i="2"/>
  <c r="J128" i="2"/>
  <c r="J25" i="1"/>
  <c r="J20" i="1"/>
  <c r="I131" i="1"/>
  <c r="J131" i="1" s="1"/>
  <c r="J72" i="1"/>
  <c r="J46" i="1"/>
  <c r="J45" i="1"/>
  <c r="J44" i="1"/>
  <c r="J59" i="1"/>
  <c r="J178" i="1"/>
  <c r="J115" i="1"/>
  <c r="J114" i="1"/>
  <c r="J101" i="1"/>
  <c r="J177" i="1"/>
  <c r="J165" i="1"/>
  <c r="J149" i="1"/>
  <c r="J150" i="1"/>
  <c r="J151" i="1"/>
  <c r="J136" i="1"/>
  <c r="J162" i="1"/>
  <c r="J148" i="1"/>
  <c r="J121" i="1"/>
  <c r="J132" i="1"/>
  <c r="J50" i="1"/>
  <c r="J128" i="1"/>
  <c r="J116" i="1"/>
  <c r="J180" i="1"/>
  <c r="J125" i="1"/>
  <c r="J138" i="1"/>
  <c r="J120" i="1"/>
  <c r="J141" i="1"/>
  <c r="J139" i="1"/>
  <c r="J152" i="1"/>
  <c r="J163" i="1"/>
  <c r="J113" i="1"/>
  <c r="J117" i="1"/>
  <c r="J118" i="1"/>
  <c r="J119" i="1"/>
  <c r="J123" i="1"/>
  <c r="J124" i="1"/>
  <c r="J126" i="1"/>
  <c r="J127" i="1"/>
  <c r="J129" i="1"/>
  <c r="J130" i="1"/>
  <c r="J133" i="1"/>
  <c r="J134" i="1"/>
  <c r="J135" i="1"/>
  <c r="J137" i="1"/>
  <c r="J140" i="1"/>
  <c r="J142" i="1"/>
  <c r="J143" i="1"/>
  <c r="J144" i="1"/>
  <c r="J145" i="1"/>
  <c r="J146" i="1"/>
  <c r="J147" i="1"/>
  <c r="J153" i="1"/>
  <c r="J154" i="1"/>
  <c r="J155" i="1"/>
  <c r="J156" i="1"/>
  <c r="J157" i="1"/>
  <c r="J158" i="1"/>
  <c r="J159" i="1"/>
  <c r="J160" i="1"/>
  <c r="J161" i="1"/>
  <c r="J164" i="1"/>
  <c r="J166" i="1"/>
  <c r="J167" i="1"/>
  <c r="J168" i="1"/>
  <c r="J169" i="1"/>
  <c r="J170" i="1"/>
  <c r="J171" i="1"/>
  <c r="J172" i="1"/>
  <c r="J173" i="1"/>
  <c r="J174" i="1"/>
  <c r="J175" i="1"/>
  <c r="J176" i="1"/>
  <c r="J181" i="1"/>
  <c r="J182" i="1"/>
  <c r="J10" i="1"/>
  <c r="J11" i="1"/>
  <c r="J191" i="1"/>
  <c r="J192" i="1"/>
  <c r="J193" i="1"/>
  <c r="J108" i="1"/>
  <c r="J109" i="1"/>
  <c r="J110" i="1"/>
  <c r="J111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100" i="1"/>
  <c r="J102" i="1"/>
  <c r="J103" i="1"/>
  <c r="J104" i="1"/>
  <c r="J105" i="1"/>
  <c r="J67" i="1"/>
  <c r="J68" i="1"/>
  <c r="J70" i="1"/>
  <c r="J73" i="1"/>
  <c r="J74" i="1"/>
  <c r="J75" i="1"/>
  <c r="J76" i="1"/>
  <c r="J77" i="1"/>
  <c r="J81" i="1"/>
  <c r="J51" i="1"/>
  <c r="J53" i="1"/>
  <c r="J54" i="1"/>
  <c r="J55" i="1"/>
  <c r="J57" i="1"/>
  <c r="J58" i="1"/>
  <c r="J60" i="1"/>
  <c r="J61" i="1"/>
  <c r="J62" i="1"/>
  <c r="J63" i="1"/>
  <c r="J36" i="1"/>
  <c r="J37" i="1"/>
  <c r="J38" i="1"/>
  <c r="J39" i="1"/>
  <c r="J40" i="1"/>
  <c r="J41" i="1"/>
  <c r="J42" i="1"/>
  <c r="J43" i="1"/>
  <c r="J17" i="1"/>
  <c r="J18" i="1"/>
  <c r="J19" i="1"/>
  <c r="J21" i="1"/>
  <c r="J22" i="1"/>
  <c r="J23" i="1"/>
  <c r="J24" i="1"/>
  <c r="J26" i="1"/>
  <c r="J27" i="1"/>
  <c r="J28" i="1"/>
  <c r="J29" i="1"/>
  <c r="J30" i="1"/>
  <c r="J31" i="1"/>
  <c r="J32" i="1"/>
  <c r="J8" i="1"/>
  <c r="J9" i="1"/>
  <c r="J12" i="1"/>
  <c r="J15" i="1"/>
  <c r="J35" i="1"/>
  <c r="J49" i="1"/>
  <c r="J66" i="1"/>
  <c r="J83" i="1"/>
  <c r="J7" i="1"/>
  <c r="J107" i="1"/>
  <c r="J14" i="2" l="1"/>
  <c r="R14" i="2" s="1"/>
  <c r="N13" i="2"/>
  <c r="J112" i="1"/>
  <c r="J183" i="1"/>
  <c r="J195" i="1"/>
  <c r="J106" i="1"/>
  <c r="J47" i="1"/>
  <c r="J64" i="1"/>
  <c r="J13" i="1"/>
  <c r="J33" i="1"/>
  <c r="J82" i="1"/>
  <c r="N62" i="2"/>
  <c r="J63" i="2"/>
  <c r="N32" i="2"/>
  <c r="J33" i="2"/>
  <c r="R33" i="2" s="1"/>
  <c r="J48" i="2"/>
  <c r="R48" i="2" s="1"/>
  <c r="J194" i="2" l="1"/>
  <c r="J65" i="1"/>
  <c r="J14" i="1"/>
  <c r="J34" i="1"/>
  <c r="J48" i="1"/>
  <c r="N195" i="2" l="1"/>
  <c r="O196" i="2"/>
  <c r="N194" i="2"/>
  <c r="J196" i="1"/>
  <c r="J197" i="1" s="1"/>
  <c r="J196" i="2" l="1"/>
  <c r="J198" i="1"/>
</calcChain>
</file>

<file path=xl/sharedStrings.xml><?xml version="1.0" encoding="utf-8"?>
<sst xmlns="http://schemas.openxmlformats.org/spreadsheetml/2006/main" count="1470" uniqueCount="426">
  <si>
    <t>2024年主机厂事业部渠道Q3策略发布会- 预算单</t>
  </si>
  <si>
    <t>供应商名称</t>
  </si>
  <si>
    <t>康辉集团北京国际会议展览有限公司</t>
  </si>
  <si>
    <t>报价日期</t>
  </si>
  <si>
    <t>联系人</t>
  </si>
  <si>
    <t>王靖楠</t>
  </si>
  <si>
    <t>电子邮件</t>
  </si>
  <si>
    <t>wangjingnan@cct.cn</t>
  </si>
  <si>
    <t>电话</t>
  </si>
  <si>
    <t>报价有效期</t>
  </si>
  <si>
    <t>服务内容</t>
  </si>
  <si>
    <t>项目</t>
  </si>
  <si>
    <t>明细内容</t>
  </si>
  <si>
    <t>数量1</t>
  </si>
  <si>
    <t>单位</t>
  </si>
  <si>
    <t>数量2</t>
  </si>
  <si>
    <t>含税单价</t>
  </si>
  <si>
    <t>合计</t>
  </si>
  <si>
    <t>大交通服务</t>
  </si>
  <si>
    <t>往返经济舱5折，据实结算</t>
  </si>
  <si>
    <t>人</t>
  </si>
  <si>
    <t>往返</t>
  </si>
  <si>
    <t>往返经济舱4.2折，据实结算</t>
  </si>
  <si>
    <t>动车一等座</t>
  </si>
  <si>
    <t>踩点机票</t>
  </si>
  <si>
    <t>次</t>
  </si>
  <si>
    <t>项</t>
  </si>
  <si>
    <t>大交通费用合计</t>
  </si>
  <si>
    <t>大交通费用合计（含税）</t>
  </si>
  <si>
    <t>住宿服务</t>
  </si>
  <si>
    <t>6月13日，南宁-南宁龙光那莲豪华精选酒店</t>
  </si>
  <si>
    <t>间</t>
  </si>
  <si>
    <t>晚</t>
  </si>
  <si>
    <t>6月14日，崇左-秘境丽世度假村</t>
  </si>
  <si>
    <t>精致套房大床</t>
  </si>
  <si>
    <t>丽世套房大床</t>
  </si>
  <si>
    <t>丽世套房双床</t>
  </si>
  <si>
    <t>6月15日，崇左-在野宿集</t>
  </si>
  <si>
    <t>万相-私享庭院大床  45㎡</t>
  </si>
  <si>
    <t>万相-伴山单卧大床  50㎡</t>
  </si>
  <si>
    <t>万相-探秘阳光亲子大床  50㎡</t>
  </si>
  <si>
    <t>野白-川野全景泳池大床 50㎡</t>
  </si>
  <si>
    <t>野白-山野户外水池大床 50㎡</t>
  </si>
  <si>
    <t>野白-乡野户外水池双床 50㎡</t>
  </si>
  <si>
    <t>既见-仲夏dream双床房  55㎡</t>
  </si>
  <si>
    <t>喜空-尤加利双床房  50㎡</t>
  </si>
  <si>
    <t>喜空-蓝冰柏双床房 50㎡</t>
  </si>
  <si>
    <t>5月7日-9日 踩点房间</t>
  </si>
  <si>
    <t>发呆坡</t>
  </si>
  <si>
    <t>住宿费用合计</t>
  </si>
  <si>
    <t>住宿费用合计（含税）</t>
  </si>
  <si>
    <t>餐饮服务</t>
  </si>
  <si>
    <t>6月13日酒店午餐</t>
  </si>
  <si>
    <t>南宁豪华精选，自助，保底40人</t>
  </si>
  <si>
    <t>6月13日酒店茶歇</t>
  </si>
  <si>
    <t>6月13日酒店晚餐</t>
  </si>
  <si>
    <t>南宁豪华精选，中式围桌晚宴</t>
  </si>
  <si>
    <t>桌</t>
  </si>
  <si>
    <t>6月13日酒店果盘</t>
  </si>
  <si>
    <t>6月14日那里餐厅</t>
  </si>
  <si>
    <t>6月14日酒店晚餐</t>
  </si>
  <si>
    <t>秘境丽世，中式分餐制位上</t>
  </si>
  <si>
    <t>6月15日景区午餐饮品</t>
  </si>
  <si>
    <t>整体预估，稻田咖啡出品：越南咖啡、米浆、柠檬茶</t>
  </si>
  <si>
    <t>6月15日景区下午茶</t>
  </si>
  <si>
    <t>古龙山大峡谷瀑布平台，外烩</t>
  </si>
  <si>
    <t>外烩人工运费</t>
  </si>
  <si>
    <t>餐饮费用合计</t>
  </si>
  <si>
    <t>餐饮费用合计（含税）</t>
  </si>
  <si>
    <t>场地服务</t>
  </si>
  <si>
    <t>6月13日酒店会议室</t>
  </si>
  <si>
    <t>南宁豪华精选，3F火厅</t>
  </si>
  <si>
    <t>天</t>
  </si>
  <si>
    <t>个</t>
  </si>
  <si>
    <t>6月14日棋牌室</t>
  </si>
  <si>
    <t>6月15日景区门票-德天瀑布</t>
  </si>
  <si>
    <t>6月15日景区门票-德天瀑布车辆通行费</t>
  </si>
  <si>
    <t>车行至景区核心区及停车</t>
  </si>
  <si>
    <t>辆</t>
  </si>
  <si>
    <t>6月15日景区门票-德天竹筏</t>
  </si>
  <si>
    <t>包船，每艘至多20人</t>
  </si>
  <si>
    <t>艘</t>
  </si>
  <si>
    <t>6月15日景区门票-古龙山大峡谷</t>
  </si>
  <si>
    <t>包含漂流，包含预估工作人员2人</t>
  </si>
  <si>
    <t>6月15日景区下午茶平台</t>
  </si>
  <si>
    <t>古龙山大峡谷瀑布平台</t>
  </si>
  <si>
    <t>场地费用合计</t>
  </si>
  <si>
    <t>场地费用合计（含税）</t>
  </si>
  <si>
    <t>活动用车</t>
  </si>
  <si>
    <t>5月7日-9日 GL8踩点车</t>
  </si>
  <si>
    <t>GL8，含8小时100公里/天/辆</t>
  </si>
  <si>
    <t>5月7日-9日 GL8踩点车超公里费</t>
  </si>
  <si>
    <t>公里</t>
  </si>
  <si>
    <t>5月7日-9日 GL8踩点车超时费</t>
  </si>
  <si>
    <t>小时</t>
  </si>
  <si>
    <t>6月13日 接机考斯特</t>
  </si>
  <si>
    <t>考斯特或中巴</t>
  </si>
  <si>
    <t>6月14日-16日 GL8工作车</t>
  </si>
  <si>
    <t>趟</t>
  </si>
  <si>
    <t>6月14日-6月16日 工作车超时费</t>
  </si>
  <si>
    <t>6月14日-6月16日 工作车超公里费</t>
  </si>
  <si>
    <t>15日超2小时</t>
  </si>
  <si>
    <t>6月14日-16日 霸道</t>
  </si>
  <si>
    <t>自驾车，包含司机，含8小时100公里/天/辆</t>
  </si>
  <si>
    <t>自驾车，不包含司机，含8小时100公里/天/辆</t>
  </si>
  <si>
    <t>油费、过路费、停车费</t>
  </si>
  <si>
    <t>6月14日-16日，整体预估</t>
  </si>
  <si>
    <t>用车费用合计</t>
  </si>
  <si>
    <t>会议&amp;晚宴</t>
  </si>
  <si>
    <t>6月13日酒店LED屏</t>
  </si>
  <si>
    <t>P3 LED屏，6m*3m</t>
  </si>
  <si>
    <t>酒店LED屏使用费</t>
  </si>
  <si>
    <t>6月13日酒店LED屏控制器</t>
  </si>
  <si>
    <t>Barco Folsom PDS-902 图像转换处理器</t>
  </si>
  <si>
    <t>6月13日酒店签到背景板</t>
  </si>
  <si>
    <t>平方米</t>
  </si>
  <si>
    <t>6月13日会议签到背景板</t>
  </si>
  <si>
    <t>6月13日酒店背景板-射灯</t>
  </si>
  <si>
    <t>签到背景板、会议背景板长臂射灯</t>
  </si>
  <si>
    <t>只</t>
  </si>
  <si>
    <t>6月13日会议及晚会控台电脑</t>
  </si>
  <si>
    <t>台</t>
  </si>
  <si>
    <t xml:space="preserve">6月13日会议台舌 </t>
  </si>
  <si>
    <t>会议台舌木结构贴画面台舌+LOGO雪弗板立体字字</t>
  </si>
  <si>
    <t>套</t>
  </si>
  <si>
    <t>6月13日会议地毯</t>
  </si>
  <si>
    <t>6月13日酒店指引立牌</t>
  </si>
  <si>
    <t>800cm*2000MM 指引立牌</t>
  </si>
  <si>
    <t>6月13日会议提词器</t>
  </si>
  <si>
    <t>6月13日会议控台人员</t>
  </si>
  <si>
    <t>视频控台</t>
  </si>
  <si>
    <t>6月13日搭建工人</t>
  </si>
  <si>
    <t>包含进撤场</t>
  </si>
  <si>
    <t>6月13日搭建运输</t>
  </si>
  <si>
    <t>4.2米货车，包含进撤场</t>
  </si>
  <si>
    <t>6月14日晚餐灯光</t>
  </si>
  <si>
    <t>ETC Par灯</t>
  </si>
  <si>
    <t>组</t>
  </si>
  <si>
    <t>仅保留星空吧室内区域灯光</t>
  </si>
  <si>
    <t>JOLLY COUPE X-3 /ACME 380 /FINEART 470</t>
  </si>
  <si>
    <t>6月14日晚餐灯光架</t>
  </si>
  <si>
    <t>3m高</t>
  </si>
  <si>
    <t>米</t>
  </si>
  <si>
    <t>6月14日晚餐灯光控台</t>
  </si>
  <si>
    <t>6月14日晚餐控台人员</t>
  </si>
  <si>
    <t>灯光控台</t>
  </si>
  <si>
    <t>6月14日搭建工人</t>
  </si>
  <si>
    <t>6月14日搭建运输</t>
  </si>
  <si>
    <t>南宁往返崇左</t>
  </si>
  <si>
    <t>6月15日景区搭建</t>
  </si>
  <si>
    <t>会议&amp;晚宴费用合计</t>
  </si>
  <si>
    <t>摄影摄像</t>
  </si>
  <si>
    <t>摄影师</t>
  </si>
  <si>
    <t>6月13日-15日，8小时</t>
  </si>
  <si>
    <t>摄影师（照片修图）</t>
  </si>
  <si>
    <t>摄影师（在线直播）</t>
  </si>
  <si>
    <t>6月13日，8小时</t>
  </si>
  <si>
    <t>全程活动15秒快剪</t>
  </si>
  <si>
    <t>条</t>
  </si>
  <si>
    <t>摄影摄像费用合计</t>
  </si>
  <si>
    <t>物料采购</t>
  </si>
  <si>
    <t>话筒套</t>
  </si>
  <si>
    <t>车贴</t>
  </si>
  <si>
    <t>GL8：L2000*W600mm，普拉多L1730*W550mm</t>
  </si>
  <si>
    <t>面</t>
  </si>
  <si>
    <t>旅行合影横幅</t>
  </si>
  <si>
    <t>L6000*W800mm 贡缎布</t>
  </si>
  <si>
    <t>会议/晚宴主持人手卡</t>
  </si>
  <si>
    <t>300克亚粉，150mm * 100mm</t>
  </si>
  <si>
    <t>张</t>
  </si>
  <si>
    <t>小车车头牌</t>
  </si>
  <si>
    <t>花艺</t>
  </si>
  <si>
    <t>接机牌</t>
  </si>
  <si>
    <t>KT版裱写真+专用金属手柄  42cm × 59.4 cm</t>
  </si>
  <si>
    <t>接机大巴枕片</t>
  </si>
  <si>
    <t>L200*W500mm画面对折 针织布，80改100</t>
  </si>
  <si>
    <t>依云水</t>
  </si>
  <si>
    <t>（玻璃瓶）330ml、4箱、一箱20瓶</t>
  </si>
  <si>
    <t>箱</t>
  </si>
  <si>
    <t>红酒</t>
  </si>
  <si>
    <t>整体预留</t>
  </si>
  <si>
    <t>嘉宾房间欢迎信</t>
  </si>
  <si>
    <t>镇纸+宣纸</t>
  </si>
  <si>
    <t>晚宴菜单</t>
  </si>
  <si>
    <t>200x200mm 对折特种纸印刷</t>
  </si>
  <si>
    <t>餐</t>
  </si>
  <si>
    <t>全程户外手拉车</t>
  </si>
  <si>
    <t>100L</t>
  </si>
  <si>
    <t>大巴车头牌</t>
  </si>
  <si>
    <t>200G铜版纸单面4色印刷，A3规格，塑封</t>
  </si>
  <si>
    <t>定制打火机</t>
  </si>
  <si>
    <t>定制LOGO防风打火机</t>
  </si>
  <si>
    <t>定制房卡套异形模切</t>
  </si>
  <si>
    <t>展开14cm*10cm，卡槽6.7cm*5.2cm
250g铜版纸，覆哑膜，含模具</t>
  </si>
  <si>
    <t>饮料挂环</t>
  </si>
  <si>
    <t>圆形洞模切，中间横线压痕；
157g铜版纸；11.75cm高*4.61cm宽，含模具</t>
  </si>
  <si>
    <t>瓶</t>
  </si>
  <si>
    <t>随车嘉宾食品</t>
  </si>
  <si>
    <t>待定</t>
  </si>
  <si>
    <t>份</t>
  </si>
  <si>
    <t>定制汽车头枕腰靠</t>
  </si>
  <si>
    <t>头枕320*200*100mm,腰靠420*380*120mm，黑色</t>
  </si>
  <si>
    <t>L80*W120mm（中号） 双面 PVC胸卡+logo绳</t>
  </si>
  <si>
    <t>药品防晒备品</t>
  </si>
  <si>
    <t>止泻、感冒、头疼、晕车药、应急伤口处理、驱蚊水、蚊香</t>
  </si>
  <si>
    <t>数据线</t>
  </si>
  <si>
    <t>三合一充电线</t>
  </si>
  <si>
    <t>扑克牌</t>
  </si>
  <si>
    <t>姚记扑克牌 1盒3副</t>
  </si>
  <si>
    <t>盒</t>
  </si>
  <si>
    <t>掼蛋扑克牌</t>
  </si>
  <si>
    <t>一盒两副</t>
  </si>
  <si>
    <t>定制纸巾</t>
  </si>
  <si>
    <t>随车雨披</t>
  </si>
  <si>
    <t>件</t>
  </si>
  <si>
    <t>随车雨伞</t>
  </si>
  <si>
    <t>随车驱蚊液</t>
  </si>
  <si>
    <t>行李牌</t>
  </si>
  <si>
    <t>织带，定制姓名，50cm*5cm</t>
  </si>
  <si>
    <t>餐券</t>
  </si>
  <si>
    <t>6月13日午餐</t>
  </si>
  <si>
    <t>绣球</t>
  </si>
  <si>
    <t>冰袖</t>
  </si>
  <si>
    <t>定制logo</t>
  </si>
  <si>
    <t>酒精湿巾</t>
  </si>
  <si>
    <t>KV定制，1000片</t>
  </si>
  <si>
    <t>充电插头</t>
  </si>
  <si>
    <t>口香糖</t>
  </si>
  <si>
    <t>便携式风扇</t>
  </si>
  <si>
    <t>可充电款</t>
  </si>
  <si>
    <t>防晒霜</t>
  </si>
  <si>
    <t>娜丽丝</t>
  </si>
  <si>
    <t>发车旗</t>
  </si>
  <si>
    <t>KV定制，96cm*64cm，包含旗杆</t>
  </si>
  <si>
    <t>手拧礼炮</t>
  </si>
  <si>
    <t>杯套</t>
  </si>
  <si>
    <t>200g铜版纸，用于德天瀑布平台午餐饮料，包含模切费、雕刻打印费</t>
  </si>
  <si>
    <t>酒店指引牌</t>
  </si>
  <si>
    <t>A2</t>
  </si>
  <si>
    <t>会议日程单页</t>
  </si>
  <si>
    <t>三角旗</t>
  </si>
  <si>
    <t>德天瀑布竹筏</t>
  </si>
  <si>
    <t>手拧礼炮清洁费</t>
  </si>
  <si>
    <t>发车仪式</t>
  </si>
  <si>
    <t>雨裤</t>
  </si>
  <si>
    <t>防水手机套</t>
  </si>
  <si>
    <t>鞋套</t>
  </si>
  <si>
    <t>双</t>
  </si>
  <si>
    <t>防水袋</t>
  </si>
  <si>
    <t>50cm*12.5cm*38cm</t>
  </si>
  <si>
    <t>拖鞋</t>
  </si>
  <si>
    <t>大声公</t>
  </si>
  <si>
    <t>对讲机</t>
  </si>
  <si>
    <t>全球对讲，6月13日-16日</t>
  </si>
  <si>
    <t>保险</t>
  </si>
  <si>
    <t>其他物料</t>
  </si>
  <si>
    <t>物料制作&amp;采购费用合计</t>
  </si>
  <si>
    <t>工作人员&amp;其他</t>
  </si>
  <si>
    <t>康辉工作人员</t>
  </si>
  <si>
    <t>工作人员住宿补贴</t>
  </si>
  <si>
    <t>人/次</t>
  </si>
  <si>
    <t>工作人员现地餐饮补贴</t>
  </si>
  <si>
    <t>二次踩点费用</t>
  </si>
  <si>
    <t>当地工作人员</t>
  </si>
  <si>
    <t>6月13日 花艺师</t>
  </si>
  <si>
    <t>含路费</t>
  </si>
  <si>
    <t>6月13日 礼仪</t>
  </si>
  <si>
    <t>会议加晚宴</t>
  </si>
  <si>
    <t>车贴美工</t>
  </si>
  <si>
    <t>地接人员</t>
  </si>
  <si>
    <t>工作人员餐饮补贴</t>
  </si>
  <si>
    <t>人员&amp;其他费用合计</t>
  </si>
  <si>
    <t>费用合计（含税）</t>
  </si>
  <si>
    <t>服务费</t>
  </si>
  <si>
    <t>最终报价（RMB）:（含税结算价）</t>
  </si>
  <si>
    <t>6月15日景区包车-古龙山大峡谷</t>
    <rPh sb="1" eb="2">
      <t>yue</t>
    </rPh>
    <rPh sb="4" eb="5">
      <t>ri</t>
    </rPh>
    <rPh sb="5" eb="6">
      <t>jing qu</t>
    </rPh>
    <rPh sb="7" eb="8">
      <t>bao che</t>
    </rPh>
    <rPh sb="10" eb="11">
      <t>gu long san</t>
    </rPh>
    <rPh sb="12" eb="13">
      <t>shan</t>
    </rPh>
    <rPh sb="13" eb="14">
      <t>da xia gu</t>
    </rPh>
    <phoneticPr fontId="15" type="noConversion"/>
  </si>
  <si>
    <t>次</t>
    <rPh sb="0" eb="1">
      <t>ci</t>
    </rPh>
    <phoneticPr fontId="15" type="noConversion"/>
  </si>
  <si>
    <t>项</t>
    <rPh sb="0" eb="1">
      <t>xiang</t>
    </rPh>
    <phoneticPr fontId="15" type="noConversion"/>
  </si>
  <si>
    <t>37座大巴</t>
    <rPh sb="2" eb="3">
      <t>zuo</t>
    </rPh>
    <rPh sb="3" eb="4">
      <t>da ba</t>
    </rPh>
    <phoneticPr fontId="15" type="noConversion"/>
  </si>
  <si>
    <t>辆</t>
    <rPh sb="0" eb="1">
      <t>liang</t>
    </rPh>
    <phoneticPr fontId="15" type="noConversion"/>
  </si>
  <si>
    <t>15cm直径，定制刺绣桌号，包含支架</t>
    <phoneticPr fontId="15" type="noConversion"/>
  </si>
  <si>
    <t>精选丽世套房大床</t>
    <rPh sb="0" eb="1">
      <t>jing xuan</t>
    </rPh>
    <rPh sb="2" eb="3">
      <t>li shi</t>
    </rPh>
    <rPh sb="4" eb="5">
      <t>tao fang</t>
    </rPh>
    <rPh sb="6" eb="7">
      <t>da chuang</t>
    </rPh>
    <phoneticPr fontId="15" type="noConversion"/>
  </si>
  <si>
    <t>仅会议拍摄</t>
    <rPh sb="0" eb="1">
      <t>jin</t>
    </rPh>
    <rPh sb="1" eb="2">
      <t>hui yi pai she</t>
    </rPh>
    <phoneticPr fontId="15" type="noConversion"/>
  </si>
  <si>
    <t>秘境丽世，1430-1830（4小时）+ 晚上2000-2400（4小时）</t>
    <phoneticPr fontId="15" type="noConversion"/>
  </si>
  <si>
    <t>人</t>
    <rPh sb="0" eb="1">
      <t>ren</t>
    </rPh>
    <phoneticPr fontId="15" type="noConversion"/>
  </si>
  <si>
    <t>天</t>
    <rPh sb="0" eb="1">
      <t>tian</t>
    </rPh>
    <phoneticPr fontId="15" type="noConversion"/>
  </si>
  <si>
    <t>A5 250克铜版纸三折，数量预估</t>
    <rPh sb="13" eb="14">
      <t>shu liang yu u</t>
    </rPh>
    <rPh sb="15" eb="16">
      <t>yu gu</t>
    </rPh>
    <phoneticPr fontId="15" type="noConversion"/>
  </si>
  <si>
    <t>9辆自驾车</t>
    <rPh sb="1" eb="2">
      <t>liang</t>
    </rPh>
    <rPh sb="2" eb="3">
      <t>zi jia che</t>
    </rPh>
    <phoneticPr fontId="15" type="noConversion"/>
  </si>
  <si>
    <t>间夜</t>
    <rPh sb="0" eb="1">
      <t>jian</t>
    </rPh>
    <rPh sb="1" eb="2">
      <t>ye</t>
    </rPh>
    <phoneticPr fontId="15" type="noConversion"/>
  </si>
  <si>
    <t>第一次踩点工作人员2*3天，第二次踩点工作人员2*3天。活动工作人员4*5天</t>
    <rPh sb="0" eb="1">
      <t>di yi ci</t>
    </rPh>
    <rPh sb="14" eb="15">
      <t>di er ci</t>
    </rPh>
    <rPh sb="17" eb="18">
      <t>cai dian</t>
    </rPh>
    <rPh sb="19" eb="20">
      <t>gong zuo n r yuan</t>
    </rPh>
    <rPh sb="21" eb="22">
      <t>ren yuan</t>
    </rPh>
    <rPh sb="26" eb="27">
      <t>tian</t>
    </rPh>
    <phoneticPr fontId="15" type="noConversion"/>
  </si>
  <si>
    <t>活动工作人员4人</t>
    <rPh sb="7" eb="8">
      <t>ren</t>
    </rPh>
    <phoneticPr fontId="15" type="noConversion"/>
  </si>
  <si>
    <t>去程</t>
    <rPh sb="0" eb="1">
      <t>qu cheng</t>
    </rPh>
    <phoneticPr fontId="15" type="noConversion"/>
  </si>
  <si>
    <t>已出</t>
    <rPh sb="0" eb="1">
      <t>yi</t>
    </rPh>
    <rPh sb="1" eb="2">
      <t>chu</t>
    </rPh>
    <phoneticPr fontId="15" type="noConversion"/>
  </si>
  <si>
    <t>程</t>
    <rPh sb="0" eb="1">
      <t>cheng</t>
    </rPh>
    <phoneticPr fontId="15" type="noConversion"/>
  </si>
  <si>
    <t>未出</t>
    <rPh sb="0" eb="1">
      <t>wei chu</t>
    </rPh>
    <phoneticPr fontId="15" type="noConversion"/>
  </si>
  <si>
    <t>返程：南宁-北京</t>
    <rPh sb="0" eb="1">
      <t>fan cheng</t>
    </rPh>
    <rPh sb="3" eb="4">
      <t>nan ning</t>
    </rPh>
    <rPh sb="6" eb="7">
      <t>bei jing</t>
    </rPh>
    <phoneticPr fontId="15" type="noConversion"/>
  </si>
  <si>
    <t>返程：南宁-上海</t>
    <rPh sb="0" eb="1">
      <t>fan cheng</t>
    </rPh>
    <rPh sb="3" eb="4">
      <t>nan ning</t>
    </rPh>
    <rPh sb="6" eb="7">
      <t>shang hai</t>
    </rPh>
    <phoneticPr fontId="15" type="noConversion"/>
  </si>
  <si>
    <t>返程：南宁东-广州南</t>
    <rPh sb="0" eb="1">
      <t>fan cheng</t>
    </rPh>
    <rPh sb="7" eb="8">
      <t>guang zhou nan</t>
    </rPh>
    <phoneticPr fontId="15" type="noConversion"/>
  </si>
  <si>
    <t>4人往返北京</t>
    <phoneticPr fontId="15" type="noConversion"/>
  </si>
  <si>
    <t>H5</t>
  </si>
  <si>
    <t>路书1个，并设置外链</t>
    <phoneticPr fontId="15" type="noConversion"/>
  </si>
  <si>
    <t>先遣工作车1，头车工作车1，尾车工作车1 ，行李车1</t>
    <rPh sb="22" eb="23">
      <t>xing li che</t>
    </rPh>
    <phoneticPr fontId="15" type="noConversion"/>
  </si>
  <si>
    <t>休息室物料</t>
    <rPh sb="0" eb="1">
      <t>xiu xi shi</t>
    </rPh>
    <rPh sb="3" eb="4">
      <t>wu liao</t>
    </rPh>
    <phoneticPr fontId="15" type="noConversion"/>
  </si>
  <si>
    <t>南宁豪华精选，3F水厅</t>
    <rPh sb="9" eb="10">
      <t>shui</t>
    </rPh>
    <rPh sb="10" eb="11">
      <t>ting</t>
    </rPh>
    <phoneticPr fontId="15" type="noConversion"/>
  </si>
  <si>
    <t>套</t>
    <rPh sb="0" eb="1">
      <t>tao</t>
    </rPh>
    <phoneticPr fontId="15" type="noConversion"/>
  </si>
  <si>
    <t>6月13日茶室 / 大堂吧</t>
    <rPh sb="1" eb="2">
      <t>yue</t>
    </rPh>
    <rPh sb="4" eb="5">
      <t>ri</t>
    </rPh>
    <rPh sb="5" eb="6">
      <t>cha shi</t>
    </rPh>
    <rPh sb="10" eb="11">
      <t>da tang ba</t>
    </rPh>
    <phoneticPr fontId="15" type="noConversion"/>
  </si>
  <si>
    <t>整体预留</t>
    <rPh sb="0" eb="1">
      <t>zheng ti yu liu</t>
    </rPh>
    <phoneticPr fontId="15" type="noConversion"/>
  </si>
  <si>
    <t>抽奖号码香包</t>
  </si>
  <si>
    <t>抽奖筐</t>
  </si>
  <si>
    <t>竹编款</t>
  </si>
  <si>
    <t>车号贴</t>
    <rPh sb="0" eb="1">
      <t>che hao tie</t>
    </rPh>
    <phoneticPr fontId="15" type="noConversion"/>
  </si>
  <si>
    <t>百岁山348ml，24瓶</t>
    <rPh sb="0" eb="1">
      <t>bai sui shan</t>
    </rPh>
    <rPh sb="11" eb="12">
      <t>ping</t>
    </rPh>
    <phoneticPr fontId="15" type="noConversion"/>
  </si>
  <si>
    <t>箱</t>
    <rPh sb="0" eb="1">
      <t>xiang</t>
    </rPh>
    <phoneticPr fontId="15" type="noConversion"/>
  </si>
  <si>
    <t>随车垃圾袋</t>
    <rPh sb="0" eb="1">
      <t>sui che</t>
    </rPh>
    <rPh sb="2" eb="3">
      <t>la ji ddai</t>
    </rPh>
    <phoneticPr fontId="15" type="noConversion"/>
  </si>
  <si>
    <t>收纳袋</t>
    <rPh sb="0" eb="1">
      <t>shou na ddai</t>
    </rPh>
    <phoneticPr fontId="15" type="noConversion"/>
  </si>
  <si>
    <t>个</t>
    <rPh sb="0" eb="1">
      <t>ge</t>
    </rPh>
    <phoneticPr fontId="15" type="noConversion"/>
  </si>
  <si>
    <t>网纱</t>
    <rPh sb="0" eb="1">
      <t>wang sha</t>
    </rPh>
    <phoneticPr fontId="15" type="noConversion"/>
  </si>
  <si>
    <t>水晶贴</t>
    <rPh sb="0" eb="1">
      <t>shui jing tie</t>
    </rPh>
    <phoneticPr fontId="15" type="noConversion"/>
  </si>
  <si>
    <t>定制烟灰盒</t>
  </si>
  <si>
    <t>黑色款</t>
  </si>
  <si>
    <t>钥匙牌</t>
    <phoneticPr fontId="15" type="noConversion"/>
  </si>
  <si>
    <t>定制</t>
    <phoneticPr fontId="15" type="noConversion"/>
  </si>
  <si>
    <t>静电玻璃贴</t>
    <rPh sb="0" eb="1">
      <t>jing dian</t>
    </rPh>
    <phoneticPr fontId="15" type="noConversion"/>
  </si>
  <si>
    <t>30cm*30cm</t>
    <phoneticPr fontId="15" type="noConversion"/>
  </si>
  <si>
    <t>230*230mm(展开尺寸)115*115mm(折叠尺寸) 餐饮用纸</t>
    <phoneticPr fontId="15" type="noConversion"/>
  </si>
  <si>
    <t>盒</t>
    <rPh sb="0" eb="1">
      <t>he</t>
    </rPh>
    <phoneticPr fontId="15" type="noConversion"/>
  </si>
  <si>
    <t>6月14日晚宴布置</t>
    <rPh sb="1" eb="2">
      <t>yue</t>
    </rPh>
    <rPh sb="4" eb="5">
      <t>r</t>
    </rPh>
    <phoneticPr fontId="15" type="noConversion"/>
  </si>
  <si>
    <t>人</t>
    <phoneticPr fontId="15" type="noConversion"/>
  </si>
  <si>
    <t>35人保底，稻田餐厅，自助</t>
    <rPh sb="2" eb="3">
      <t>ren bao di</t>
    </rPh>
    <rPh sb="3" eb="4">
      <t>bao di</t>
    </rPh>
    <phoneticPr fontId="15" type="noConversion"/>
  </si>
  <si>
    <t>6月14日酒店指引油画架</t>
    <rPh sb="9" eb="10">
      <t>you hua jia</t>
    </rPh>
    <rPh sb="11" eb="12">
      <t>jia zi</t>
    </rPh>
    <phoneticPr fontId="15" type="noConversion"/>
  </si>
  <si>
    <t>油画架，木质</t>
  </si>
  <si>
    <t>6月14日酒店指引油画架画面</t>
    <rPh sb="9" eb="10">
      <t>you hua jia</t>
    </rPh>
    <rPh sb="11" eb="12">
      <t>jia zi</t>
    </rPh>
    <rPh sb="12" eb="13">
      <t>hua mian</t>
    </rPh>
    <phoneticPr fontId="15" type="noConversion"/>
  </si>
  <si>
    <t>KT板，60cm*90cm</t>
    <rPh sb="2" eb="3">
      <t>ban</t>
    </rPh>
    <phoneticPr fontId="15" type="noConversion"/>
  </si>
  <si>
    <t>6月15日老木棉午餐</t>
    <rPh sb="5" eb="6">
      <t>lao mu mian</t>
    </rPh>
    <phoneticPr fontId="15" type="noConversion"/>
  </si>
  <si>
    <t>6月15日老木棉酒店平台</t>
    <rPh sb="5" eb="6">
      <t>lao mu mian</t>
    </rPh>
    <rPh sb="8" eb="9">
      <t>jiu dian</t>
    </rPh>
    <rPh sb="10" eb="11">
      <t>ping t</t>
    </rPh>
    <phoneticPr fontId="15" type="noConversion"/>
  </si>
  <si>
    <t>老木棉酒店，包平台，包括备餐间</t>
    <rPh sb="0" eb="1">
      <t>lao mu mian</t>
    </rPh>
    <rPh sb="3" eb="4">
      <t>jiu dian</t>
    </rPh>
    <rPh sb="10" eb="11">
      <t>bao kuo bei can jian</t>
    </rPh>
    <phoneticPr fontId="15" type="noConversion"/>
  </si>
  <si>
    <t>老木棉酒店户外平台，东南亚风味餐，外烩</t>
    <rPh sb="0" eb="1">
      <t>lao mu mian jiu dian</t>
    </rPh>
    <rPh sb="5" eb="6">
      <t>hu wai pin tai</t>
    </rPh>
    <rPh sb="7" eb="8">
      <t>ping t</t>
    </rPh>
    <rPh sb="15" eb="16">
      <t>can</t>
    </rPh>
    <phoneticPr fontId="15" type="noConversion"/>
  </si>
  <si>
    <t>导游旗</t>
    <rPh sb="0" eb="1">
      <t>dao you qi</t>
    </rPh>
    <phoneticPr fontId="15" type="noConversion"/>
  </si>
  <si>
    <t>面</t>
    <rPh sb="0" eb="1">
      <t>mian</t>
    </rPh>
    <phoneticPr fontId="15" type="noConversion"/>
  </si>
  <si>
    <t>双喷布，包含旗杆</t>
    <rPh sb="0" eb="1">
      <t>shuang pen bu</t>
    </rPh>
    <rPh sb="4" eb="5">
      <t>bao han</t>
    </rPh>
    <rPh sb="6" eb="7">
      <t>qi zi</t>
    </rPh>
    <rPh sb="7" eb="8">
      <t>gan</t>
    </rPh>
    <phoneticPr fontId="15" type="noConversion"/>
  </si>
  <si>
    <t>臂贴</t>
    <rPh sb="0" eb="1">
      <t>bi tie</t>
    </rPh>
    <phoneticPr fontId="15" type="noConversion"/>
  </si>
  <si>
    <t>80mm圆</t>
    <phoneticPr fontId="15" type="noConversion"/>
  </si>
  <si>
    <t>整体预留，丽世星空吧室内区域</t>
    <rPh sb="0" eb="1">
      <t>zheng ti yu liu</t>
    </rPh>
    <rPh sb="5" eb="6">
      <t>li s</t>
    </rPh>
    <rPh sb="7" eb="8">
      <t>xing kong ba</t>
    </rPh>
    <rPh sb="10" eb="11">
      <t>shi nei</t>
    </rPh>
    <rPh sb="12" eb="13">
      <t>qu yu</t>
    </rPh>
    <phoneticPr fontId="15" type="noConversion"/>
  </si>
  <si>
    <t>6月15日午餐布置</t>
    <rPh sb="1" eb="2">
      <t>yue</t>
    </rPh>
    <rPh sb="4" eb="5">
      <t>r</t>
    </rPh>
    <rPh sb="5" eb="6">
      <t>wu can</t>
    </rPh>
    <phoneticPr fontId="15" type="noConversion"/>
  </si>
  <si>
    <t>整体预留，老木棉</t>
    <rPh sb="0" eb="1">
      <t>zheng ti yu liu</t>
    </rPh>
    <rPh sb="5" eb="6">
      <t>lao mu mian</t>
    </rPh>
    <phoneticPr fontId="15" type="noConversion"/>
  </si>
  <si>
    <t>6月15日船夫小费-古龙山大峡谷</t>
    <rPh sb="1" eb="2">
      <t>yue</t>
    </rPh>
    <rPh sb="4" eb="5">
      <t>ri</t>
    </rPh>
    <rPh sb="5" eb="6">
      <t>chuan fu</t>
    </rPh>
    <rPh sb="7" eb="8">
      <t>xiao fei</t>
    </rPh>
    <rPh sb="10" eb="11">
      <t>gu long s</t>
    </rPh>
    <rPh sb="13" eb="14">
      <t>da xia gu</t>
    </rPh>
    <phoneticPr fontId="15" type="noConversion"/>
  </si>
  <si>
    <t>艘</t>
    <rPh sb="0" eb="1">
      <t>sou</t>
    </rPh>
    <phoneticPr fontId="15" type="noConversion"/>
  </si>
  <si>
    <t>古龙山大峡谷挂布，旗帜布</t>
    <phoneticPr fontId="15" type="noConversion"/>
  </si>
  <si>
    <t>平方米</t>
    <rPh sb="0" eb="1">
      <t>ping fang mi</t>
    </rPh>
    <phoneticPr fontId="15" type="noConversion"/>
  </si>
  <si>
    <t>包含人工、运费、桌椅、摆台</t>
    <phoneticPr fontId="15" type="noConversion"/>
  </si>
  <si>
    <t>6月15日酒店晚宴</t>
    <rPh sb="7" eb="8">
      <t>wan yan</t>
    </rPh>
    <phoneticPr fontId="15" type="noConversion"/>
  </si>
  <si>
    <t>在野餐厅</t>
    <rPh sb="0" eb="1">
      <t>zai ye</t>
    </rPh>
    <rPh sb="2" eb="3">
      <t>can tin</t>
    </rPh>
    <phoneticPr fontId="15" type="noConversion"/>
  </si>
  <si>
    <t>区域使用费</t>
    <rPh sb="0" eb="1">
      <t>qu yu shi yong fei</t>
    </rPh>
    <phoneticPr fontId="15" type="noConversion"/>
  </si>
  <si>
    <t>6月15日酒店晚餐-在野餐厅</t>
    <rPh sb="10" eb="11">
      <t>zai ye</t>
    </rPh>
    <rPh sb="12" eb="13">
      <t>can ting</t>
    </rPh>
    <phoneticPr fontId="15" type="noConversion"/>
  </si>
  <si>
    <t>场</t>
    <rPh sb="0" eb="1">
      <t>chang</t>
    </rPh>
    <phoneticPr fontId="15" type="noConversion"/>
  </si>
  <si>
    <t>6月15日烟花</t>
    <rPh sb="1" eb="2">
      <t>yue</t>
    </rPh>
    <rPh sb="4" eb="5">
      <t>ri</t>
    </rPh>
    <rPh sb="5" eb="6">
      <t>yan hua</t>
    </rPh>
    <phoneticPr fontId="15" type="noConversion"/>
  </si>
  <si>
    <t>在野草坪</t>
    <rPh sb="0" eb="1">
      <t>zai ye</t>
    </rPh>
    <rPh sb="2" eb="3">
      <t>cao ping</t>
    </rPh>
    <phoneticPr fontId="15" type="noConversion"/>
  </si>
  <si>
    <t>14日超130公里，15日超90公里，16日超40公里</t>
    <phoneticPr fontId="15" type="noConversion"/>
  </si>
  <si>
    <t>人次</t>
    <rPh sb="0" eb="1">
      <t>ren ci</t>
    </rPh>
    <phoneticPr fontId="15" type="noConversion"/>
  </si>
  <si>
    <t>德天瀑布1、古龙山大峡谷3</t>
    <phoneticPr fontId="15" type="noConversion"/>
  </si>
  <si>
    <t>6月13日-15日，8小时；16日 误工费</t>
    <phoneticPr fontId="15" type="noConversion"/>
  </si>
  <si>
    <t>摄像师</t>
    <phoneticPr fontId="15" type="noConversion"/>
  </si>
  <si>
    <t>高级城景大床/双床，34大5标</t>
    <phoneticPr fontId="15" type="noConversion"/>
  </si>
  <si>
    <t>VIP 3人自行出票</t>
    <rPh sb="0" eb="1">
      <t>bao han</t>
    </rPh>
    <rPh sb="7" eb="8">
      <t>ren</t>
    </rPh>
    <phoneticPr fontId="15" type="noConversion"/>
  </si>
  <si>
    <t>6月13日、16日 接送机GL8</t>
    <phoneticPr fontId="15" type="noConversion"/>
  </si>
  <si>
    <t>GL8</t>
    <phoneticPr fontId="15" type="noConversion"/>
  </si>
  <si>
    <t>茶歇</t>
    <rPh sb="0" eb="1">
      <t>wei</t>
    </rPh>
    <rPh sb="1" eb="2">
      <t>shangcha xie</t>
    </rPh>
    <phoneticPr fontId="15" type="noConversion"/>
  </si>
  <si>
    <t>内部无</t>
    <phoneticPr fontId="15" type="noConversion"/>
  </si>
  <si>
    <t>阻燃地毯，6m*3m+12*1</t>
    <phoneticPr fontId="15" type="noConversion"/>
  </si>
  <si>
    <t>桌</t>
    <phoneticPr fontId="15" type="noConversion"/>
  </si>
  <si>
    <t>嘉宾37+工作人员9</t>
    <phoneticPr fontId="15" type="noConversion"/>
  </si>
  <si>
    <t>不包含漂流，预估工作人员30人</t>
    <phoneticPr fontId="15" type="noConversion"/>
  </si>
  <si>
    <t>霸道10辆，GL8 4辆</t>
    <rPh sb="0" eb="1">
      <t>ba dao</t>
    </rPh>
    <rPh sb="3" eb="4">
      <t>liang</t>
    </rPh>
    <rPh sb="10" eb="11">
      <t>liang</t>
    </rPh>
    <phoneticPr fontId="15" type="noConversion"/>
  </si>
  <si>
    <t>系统上填的金额</t>
    <phoneticPr fontId="15" type="noConversion"/>
  </si>
  <si>
    <t>系统项目编号</t>
    <phoneticPr fontId="15" type="noConversion"/>
  </si>
  <si>
    <t>单卧豪华套房</t>
    <rPh sb="0" eb="1">
      <t>jing xuan</t>
    </rPh>
    <rPh sb="2" eb="3">
      <t>li shi</t>
    </rPh>
    <rPh sb="4" eb="5">
      <t>tao fangda chuang</t>
    </rPh>
    <phoneticPr fontId="15" type="noConversion"/>
  </si>
  <si>
    <t>6月14日，崇左-秘境丽世度假村</t>
    <phoneticPr fontId="15" type="noConversion"/>
  </si>
  <si>
    <t>6月15日，崇左-在野宿集</t>
    <phoneticPr fontId="15" type="noConversion"/>
  </si>
  <si>
    <t>后续zhe</t>
    <phoneticPr fontId="15" type="noConversion"/>
  </si>
  <si>
    <t>香槟塔及小食</t>
    <rPh sb="0" eb="1">
      <t>xiang bin ta</t>
    </rPh>
    <rPh sb="3" eb="4">
      <t>ji</t>
    </rPh>
    <rPh sb="4" eb="5">
      <t>zuo can xiao shishou chiyan huawai hui</t>
    </rPh>
    <phoneticPr fontId="15" type="noConversion"/>
  </si>
  <si>
    <t>南宁豪华精选，3F火厅</t>
    <phoneticPr fontId="15" type="noConversion"/>
  </si>
  <si>
    <t>6月15日景区门票-德天瀑布</t>
    <phoneticPr fontId="15" type="noConversion"/>
  </si>
  <si>
    <t>6月15日景区门票-德天瀑布车辆通行费</t>
    <phoneticPr fontId="15" type="noConversion"/>
  </si>
  <si>
    <t>6月15日景区门票-古龙山大峡谷</t>
    <phoneticPr fontId="15" type="noConversion"/>
  </si>
  <si>
    <t>老木棉、古龙山 包含人工、运费、桌椅、摆台</t>
    <phoneticPr fontId="15" type="noConversion"/>
  </si>
  <si>
    <t>含税单价</t>
    <phoneticPr fontId="15" type="noConversion"/>
  </si>
  <si>
    <t>含税总价</t>
    <phoneticPr fontId="15" type="noConversion"/>
  </si>
  <si>
    <t>5月7日-9日  GL8踩点车</t>
    <phoneticPr fontId="15" type="noConversion"/>
  </si>
  <si>
    <t>6月13 GL8工作车</t>
    <phoneticPr fontId="15" type="noConversion"/>
  </si>
  <si>
    <t>6月14日-6月16日 自驾车超公里费</t>
    <phoneticPr fontId="15" type="noConversion"/>
  </si>
  <si>
    <t>6月14日-6月16日 自驾司机超时费</t>
    <phoneticPr fontId="15" type="noConversion"/>
  </si>
  <si>
    <t>6月14日-16日 霸道</t>
    <phoneticPr fontId="15" type="noConversion"/>
  </si>
  <si>
    <t>5月7日-9日 GL8踩点司机超时费</t>
    <phoneticPr fontId="15" type="noConversion"/>
  </si>
  <si>
    <t>6月13日酒店签到背景板</t>
    <phoneticPr fontId="15" type="noConversion"/>
  </si>
  <si>
    <t>L5000*H3000，单面木质背板：木结构, 表面贴画面写真，含支撑横架配重</t>
    <phoneticPr fontId="15" type="noConversion"/>
  </si>
  <si>
    <t>L4000*H3000，单面木质背板：木结构, 表面贴画面写真，含支撑横架配重</t>
    <phoneticPr fontId="15" type="noConversion"/>
  </si>
  <si>
    <t>阻燃地毯，6m*3m+12m*1m</t>
    <phoneticPr fontId="15" type="noConversion"/>
  </si>
  <si>
    <t>80mm*50mm</t>
    <phoneticPr fontId="15" type="noConversion"/>
  </si>
  <si>
    <t>200G铜版纸单面4色双面印刷，A4规格，塑封，1-12号（去4）</t>
    <phoneticPr fontId="15" type="noConversion"/>
  </si>
  <si>
    <t>桌卡</t>
    <phoneticPr fontId="15" type="noConversion"/>
  </si>
  <si>
    <t>矿泉水</t>
    <phoneticPr fontId="15" type="noConversion"/>
  </si>
  <si>
    <t>第一次踩点司机1*2天，地接2*2天，第二次踩点司机2*2天，外烩2*2天，地接1*2天，活动司机7*2天（工作车4+跟车3），活动摄影1*2天，地接2*3天</t>
    <rPh sb="0" eb="1">
      <t>di yi ci</t>
    </rPh>
    <rPh sb="12" eb="13">
      <t>di jie</t>
    </rPh>
    <rPh sb="17" eb="18">
      <t>tian</t>
    </rPh>
    <rPh sb="19" eb="20">
      <t>di er ci</t>
    </rPh>
    <rPh sb="22" eb="23">
      <t>cai dian</t>
    </rPh>
    <rPh sb="24" eb="25">
      <t>si ji</t>
    </rPh>
    <rPh sb="29" eb="30">
      <t>tian</t>
    </rPh>
    <rPh sb="31" eb="32">
      <t>wai hui</t>
    </rPh>
    <rPh sb="36" eb="37">
      <t>tian</t>
    </rPh>
    <rPh sb="38" eb="39">
      <t>di jie</t>
    </rPh>
    <rPh sb="43" eb="44">
      <t>tian</t>
    </rPh>
    <rPh sb="54" eb="55">
      <t>gong zuo che</t>
    </rPh>
    <rPh sb="59" eb="60">
      <t>gen che</t>
    </rPh>
    <rPh sb="64" eb="65">
      <t>huo dong</t>
    </rPh>
    <phoneticPr fontId="15" type="noConversion"/>
  </si>
  <si>
    <t>踩点司机1*3天，地接2*3天，第二次踩点司机2*3天，外烩2*3天，地接2*4天，活动司机7*3天，摄影1*4天，摄像1*1天，地接2*4天，礼仪1*1天</t>
    <rPh sb="58" eb="59">
      <t>she xiang</t>
    </rPh>
    <rPh sb="63" eb="64">
      <t>tian</t>
    </rPh>
    <rPh sb="72" eb="73">
      <t>li yi</t>
    </rPh>
    <rPh sb="77" eb="78">
      <t>tian</t>
    </rPh>
    <phoneticPr fontId="15" type="noConversion"/>
  </si>
  <si>
    <t>第一次踩点工作人员2*3天，第二次踩点工作人员2*4天。活动工作人员2*5天，接机、接站工作人员4人</t>
    <rPh sb="0" eb="1">
      <t>di yi ci</t>
    </rPh>
    <rPh sb="14" eb="15">
      <t>di er ci</t>
    </rPh>
    <rPh sb="17" eb="18">
      <t>cai dian</t>
    </rPh>
    <rPh sb="19" eb="20">
      <t>gong zuo ren yuan</t>
    </rPh>
    <rPh sb="26" eb="27">
      <t>tian</t>
    </rPh>
    <rPh sb="42" eb="43">
      <t>jie zhan</t>
    </rPh>
    <phoneticPr fontId="15" type="noConversion"/>
  </si>
  <si>
    <t>签到台花600*1，房间鲜花130*36，会议桌花130*6，晚宴桌花600*1+500*3</t>
    <phoneticPr fontId="15" type="noConversion"/>
  </si>
  <si>
    <t>第一次踩点工作人员2*4天，第二次踩点工作人员2*4天。活动工作人员4*5天</t>
    <rPh sb="0" eb="1">
      <t>di yi ci</t>
    </rPh>
    <rPh sb="14" eb="15">
      <t>di er ci</t>
    </rPh>
    <rPh sb="17" eb="18">
      <t>cai dian</t>
    </rPh>
    <rPh sb="19" eb="20">
      <t>gong zuo ren yuan</t>
    </rPh>
    <rPh sb="26" eb="27">
      <t>tian</t>
    </rPh>
    <phoneticPr fontId="15" type="noConversion"/>
  </si>
  <si>
    <t>景区导游</t>
    <phoneticPr fontId="15" type="noConversion"/>
  </si>
  <si>
    <t>人/次</t>
    <phoneticPr fontId="15" type="noConversion"/>
  </si>
  <si>
    <t>L6000*W800mm 贡缎布</t>
    <phoneticPr fontId="15" type="noConversion"/>
  </si>
  <si>
    <t>胸牌及挂绳</t>
    <phoneticPr fontId="15" type="noConversion"/>
  </si>
  <si>
    <t>6月14日-6月16日 工作车超公里费</t>
    <phoneticPr fontId="15" type="noConversion"/>
  </si>
  <si>
    <t>6月14日-6月16日 工作车超时费</t>
    <phoneticPr fontId="15" type="noConversion"/>
  </si>
  <si>
    <t>签到台花600*1，房间鲜花130*36，会议桌花150*12，晚宴桌花1000*1+600*3</t>
    <phoneticPr fontId="15" type="noConversion"/>
  </si>
  <si>
    <t>Barco Folsom PDS-902 图像转换处理器</t>
    <phoneticPr fontId="15" type="noConversion"/>
  </si>
  <si>
    <t>嘉宾车辆9 工作车4+2次踩点各1</t>
    <phoneticPr fontId="15" type="noConversion"/>
  </si>
  <si>
    <t>6月14日竹筏</t>
    <phoneticPr fontId="15" type="noConversion"/>
  </si>
  <si>
    <t>秘境丽世，16:00 17:00 竹筏</t>
    <phoneticPr fontId="15" type="noConversion"/>
  </si>
  <si>
    <t>6月15日景区门票-德天平台</t>
    <phoneticPr fontId="15" type="noConversion"/>
  </si>
  <si>
    <t>项</t>
    <phoneticPr fontId="15" type="noConversion"/>
  </si>
  <si>
    <r>
      <t>高级城景大床/双床，</t>
    </r>
    <r>
      <rPr>
        <sz val="9"/>
        <color rgb="FFFF0000"/>
        <rFont val="微软雅黑"/>
        <family val="2"/>
        <charset val="134"/>
      </rPr>
      <t>33大5标</t>
    </r>
    <phoneticPr fontId="15" type="noConversion"/>
  </si>
  <si>
    <t>6月12日，南宁-南宁龙光那莲豪华精选酒店</t>
    <phoneticPr fontId="15" type="noConversion"/>
  </si>
  <si>
    <r>
      <t>高级城景大床/双床，</t>
    </r>
    <r>
      <rPr>
        <sz val="9"/>
        <color rgb="FFFF0000"/>
        <rFont val="微软雅黑"/>
        <family val="2"/>
        <charset val="134"/>
      </rPr>
      <t>1标</t>
    </r>
    <phoneticPr fontId="15" type="noConversion"/>
  </si>
  <si>
    <t>（玻璃瓶）330ml、3箱、一箱20瓶</t>
    <phoneticPr fontId="15" type="noConversion"/>
  </si>
  <si>
    <t>取消费</t>
    <phoneticPr fontId="15" type="noConversion"/>
  </si>
  <si>
    <t>6月12-13 GL8工作车</t>
    <phoneticPr fontId="15" type="noConversion"/>
  </si>
  <si>
    <t>6月13日、14日 接送机GL8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</si>
</sst>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76" formatCode="\¥#,##0.00_);[Red]\(\¥#,##0.00\)"/>
    <numFmt numFmtId="177" formatCode="0.0_ "/>
    <numFmt numFmtId="178" formatCode="#,##0.00000000000_);[Red]\(#,##0.00000000000\)"/>
  </numFmts>
  <fonts count="21">
    <font>
      <sz val="11"/>
      <color theme="1"/>
      <name val="宋体"/>
      <charset val="134"/>
      <scheme val="minor"/>
    </font>
    <font>
      <b/>
      <sz val="14"/>
      <color rgb="FF000000"/>
      <name val="微软雅黑"/>
      <family val="2"/>
      <charset val="134"/>
    </font>
    <font>
      <b/>
      <sz val="10"/>
      <color rgb="FF000000"/>
      <name val="微软雅黑"/>
      <family val="2"/>
      <charset val="134"/>
    </font>
    <font>
      <sz val="10"/>
      <color rgb="FF000000"/>
      <name val="微软雅黑"/>
      <family val="2"/>
      <charset val="134"/>
    </font>
    <font>
      <u/>
      <sz val="11"/>
      <color rgb="FF0000FF"/>
      <name val="宋体"/>
      <family val="3"/>
      <charset val="134"/>
      <scheme val="minor"/>
    </font>
    <font>
      <b/>
      <sz val="9"/>
      <color rgb="FF000000"/>
      <name val="微软雅黑"/>
      <family val="2"/>
      <charset val="134"/>
    </font>
    <font>
      <sz val="9"/>
      <color rgb="FF000000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name val="微软雅黑"/>
      <family val="2"/>
      <charset val="134"/>
    </font>
    <font>
      <sz val="9"/>
      <color indexed="8"/>
      <name val="微软雅黑"/>
      <family val="2"/>
      <charset val="134"/>
    </font>
    <font>
      <sz val="9"/>
      <name val="微软雅黑"/>
      <family val="2"/>
      <charset val="134"/>
    </font>
    <font>
      <sz val="9"/>
      <color rgb="FF1F2329"/>
      <name val="微软雅黑"/>
      <family val="2"/>
      <charset val="134"/>
    </font>
    <font>
      <sz val="8"/>
      <color indexed="8"/>
      <name val="微软雅黑"/>
      <family val="2"/>
      <charset val="134"/>
    </font>
    <font>
      <b/>
      <sz val="8"/>
      <color rgb="FF000000"/>
      <name val="微软雅黑"/>
      <family val="2"/>
      <charset val="134"/>
    </font>
    <font>
      <sz val="9"/>
      <name val="宋体"/>
      <family val="3"/>
      <charset val="134"/>
      <scheme val="minor"/>
    </font>
    <font>
      <sz val="9"/>
      <color rgb="FFFF0000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color theme="8" tint="-0.249977111117893"/>
      <name val="微软雅黑"/>
      <family val="2"/>
      <charset val="134"/>
    </font>
    <font>
      <sz val="11"/>
      <color theme="8" tint="-0.249977111117893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1F2329"/>
      </left>
      <right style="thin">
        <color rgb="FF1F2329"/>
      </right>
      <top style="medium">
        <color auto="1"/>
      </top>
      <bottom style="thin">
        <color rgb="FF1F2329"/>
      </bottom>
      <diagonal/>
    </border>
    <border>
      <left style="thin">
        <color rgb="FF1F2329"/>
      </left>
      <right style="thin">
        <color rgb="FF1F2329"/>
      </right>
      <top style="thin">
        <color rgb="FF1F232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1F2329"/>
      </left>
      <right style="thin">
        <color rgb="FF1F2329"/>
      </right>
      <top/>
      <bottom/>
      <diagonal/>
    </border>
    <border>
      <left style="thin">
        <color rgb="FF1F2329"/>
      </left>
      <right style="thin">
        <color rgb="FF1F2329"/>
      </right>
      <top/>
      <bottom style="thin">
        <color rgb="FF1F2329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1F2329"/>
      </right>
      <top style="thin">
        <color rgb="FF1F2329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1F2329"/>
      </left>
      <right style="thin">
        <color rgb="FF1F2329"/>
      </right>
      <top style="thin">
        <color rgb="FF1F2329"/>
      </top>
      <bottom style="thin">
        <color rgb="FF1F232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1F2329"/>
      </left>
      <right/>
      <top style="thin">
        <color rgb="FF1F2329"/>
      </top>
      <bottom/>
      <diagonal/>
    </border>
    <border>
      <left/>
      <right style="thin">
        <color rgb="FF1F2329"/>
      </right>
      <top/>
      <bottom style="thin">
        <color rgb="FF1F2329"/>
      </bottom>
      <diagonal/>
    </border>
    <border>
      <left style="thin">
        <color rgb="FF1F2329"/>
      </left>
      <right/>
      <top style="thin">
        <color rgb="FF1F2329"/>
      </top>
      <bottom style="thin">
        <color rgb="FF1F2329"/>
      </bottom>
      <diagonal/>
    </border>
    <border>
      <left/>
      <right style="thin">
        <color rgb="FF1F2329"/>
      </right>
      <top style="thin">
        <color rgb="FF1F2329"/>
      </top>
      <bottom style="thin">
        <color rgb="FF1F2329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1F2329"/>
      </left>
      <right/>
      <top/>
      <bottom style="thin">
        <color rgb="FF1F2329"/>
      </bottom>
      <diagonal/>
    </border>
    <border>
      <left/>
      <right/>
      <top style="thin">
        <color rgb="FF1F2329"/>
      </top>
      <bottom style="thin">
        <color rgb="FF1F2329"/>
      </bottom>
      <diagonal/>
    </border>
    <border>
      <left/>
      <right/>
      <top style="thin">
        <color rgb="FF1F2329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rgb="FF000000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1F2329"/>
      </left>
      <right/>
      <top style="medium">
        <color auto="1"/>
      </top>
      <bottom/>
      <diagonal/>
    </border>
    <border>
      <left/>
      <right style="thin">
        <color rgb="FF1F2329"/>
      </right>
      <top style="medium">
        <color auto="1"/>
      </top>
      <bottom style="thin">
        <color rgb="FF1F2329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1F2329"/>
      </right>
      <top/>
      <bottom/>
      <diagonal/>
    </border>
    <border>
      <left/>
      <right style="thin">
        <color rgb="FF000000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1F2329"/>
      </bottom>
      <diagonal/>
    </border>
    <border>
      <left style="medium">
        <color indexed="64"/>
      </left>
      <right style="medium">
        <color indexed="64"/>
      </right>
      <top style="thin">
        <color rgb="FF1F2329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rgb="FF1F2329"/>
      </bottom>
      <diagonal/>
    </border>
    <border>
      <left style="medium">
        <color indexed="64"/>
      </left>
      <right style="medium">
        <color indexed="64"/>
      </right>
      <top style="thin">
        <color rgb="FF1F2329"/>
      </top>
      <bottom style="thin">
        <color rgb="FF1F2329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1F2329"/>
      </left>
      <right style="medium">
        <color indexed="64"/>
      </right>
      <top style="thin">
        <color rgb="FF1F2329"/>
      </top>
      <bottom style="thin">
        <color rgb="FF1F2329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rgb="FF1F2329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180">
    <xf numFmtId="0" fontId="0" fillId="0" borderId="0" xfId="0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31" fontId="3" fillId="0" borderId="2" xfId="0" applyNumberFormat="1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10" fillId="0" borderId="8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>
      <alignment horizontal="center" vertical="center" wrapText="1"/>
    </xf>
    <xf numFmtId="176" fontId="5" fillId="0" borderId="5" xfId="0" applyNumberFormat="1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176" fontId="6" fillId="0" borderId="19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176" fontId="6" fillId="0" borderId="8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176" fontId="8" fillId="0" borderId="20" xfId="0" applyNumberFormat="1" applyFont="1" applyBorder="1" applyAlignment="1">
      <alignment horizontal="center" vertical="center" wrapText="1"/>
    </xf>
    <xf numFmtId="176" fontId="8" fillId="0" borderId="21" xfId="0" applyNumberFormat="1" applyFont="1" applyBorder="1" applyAlignment="1">
      <alignment horizontal="center" vertical="center" wrapText="1"/>
    </xf>
    <xf numFmtId="176" fontId="8" fillId="0" borderId="22" xfId="0" applyNumberFormat="1" applyFont="1" applyBorder="1" applyAlignment="1">
      <alignment horizontal="center" vertical="center" wrapText="1"/>
    </xf>
    <xf numFmtId="176" fontId="8" fillId="0" borderId="8" xfId="0" applyNumberFormat="1" applyFont="1" applyBorder="1" applyAlignment="1">
      <alignment horizontal="center" vertical="center" wrapText="1"/>
    </xf>
    <xf numFmtId="176" fontId="7" fillId="0" borderId="8" xfId="0" applyNumberFormat="1" applyFont="1" applyBorder="1" applyAlignment="1">
      <alignment horizontal="center" vertical="center" wrapText="1"/>
    </xf>
    <xf numFmtId="176" fontId="7" fillId="0" borderId="11" xfId="0" applyNumberFormat="1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176" fontId="8" fillId="0" borderId="11" xfId="0" applyNumberFormat="1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177" fontId="10" fillId="0" borderId="8" xfId="0" applyNumberFormat="1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/>
      <protection locked="0"/>
    </xf>
    <xf numFmtId="58" fontId="8" fillId="0" borderId="20" xfId="0" applyNumberFormat="1" applyFont="1" applyBorder="1" applyAlignment="1">
      <alignment horizontal="center" vertical="center" wrapText="1"/>
    </xf>
    <xf numFmtId="58" fontId="8" fillId="0" borderId="22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58" fontId="8" fillId="0" borderId="12" xfId="0" applyNumberFormat="1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58" fontId="8" fillId="0" borderId="8" xfId="0" applyNumberFormat="1" applyFont="1" applyBorder="1" applyAlignment="1">
      <alignment horizontal="center" vertical="center" wrapText="1"/>
    </xf>
    <xf numFmtId="0" fontId="13" fillId="0" borderId="8" xfId="0" applyFont="1" applyBorder="1">
      <alignment vertical="center"/>
    </xf>
    <xf numFmtId="0" fontId="8" fillId="0" borderId="16" xfId="0" applyFont="1" applyBorder="1" applyAlignment="1">
      <alignment horizontal="center" vertical="center" wrapText="1"/>
    </xf>
    <xf numFmtId="176" fontId="11" fillId="0" borderId="8" xfId="0" applyNumberFormat="1" applyFont="1" applyBorder="1" applyAlignment="1">
      <alignment horizontal="center" vertical="center" wrapText="1"/>
    </xf>
    <xf numFmtId="176" fontId="9" fillId="0" borderId="27" xfId="0" applyNumberFormat="1" applyFont="1" applyBorder="1" applyAlignment="1">
      <alignment horizontal="center" vertical="center" wrapText="1"/>
    </xf>
    <xf numFmtId="0" fontId="8" fillId="0" borderId="16" xfId="0" applyFont="1" applyBorder="1" applyAlignment="1">
      <alignment horizontal="left" vertical="center" wrapText="1"/>
    </xf>
    <xf numFmtId="176" fontId="11" fillId="0" borderId="14" xfId="0" applyNumberFormat="1" applyFont="1" applyBorder="1" applyAlignment="1">
      <alignment horizontal="center" vertical="center" wrapText="1"/>
    </xf>
    <xf numFmtId="176" fontId="9" fillId="0" borderId="21" xfId="0" applyNumberFormat="1" applyFont="1" applyBorder="1" applyAlignment="1">
      <alignment horizontal="center" vertical="center" wrapText="1"/>
    </xf>
    <xf numFmtId="176" fontId="8" fillId="0" borderId="25" xfId="0" applyNumberFormat="1" applyFont="1" applyBorder="1" applyAlignment="1">
      <alignment horizontal="center" vertical="center" wrapText="1"/>
    </xf>
    <xf numFmtId="176" fontId="8" fillId="0" borderId="14" xfId="0" applyNumberFormat="1" applyFont="1" applyBorder="1" applyAlignment="1">
      <alignment horizontal="center" vertical="center" wrapText="1"/>
    </xf>
    <xf numFmtId="176" fontId="7" fillId="0" borderId="21" xfId="0" applyNumberFormat="1" applyFont="1" applyBorder="1" applyAlignment="1">
      <alignment horizontal="center" vertical="center" wrapText="1"/>
    </xf>
    <xf numFmtId="177" fontId="10" fillId="0" borderId="11" xfId="0" applyNumberFormat="1" applyFont="1" applyBorder="1" applyAlignment="1" applyProtection="1">
      <alignment horizontal="center" vertical="center"/>
      <protection locked="0"/>
    </xf>
    <xf numFmtId="176" fontId="7" fillId="0" borderId="10" xfId="0" applyNumberFormat="1" applyFont="1" applyBorder="1" applyAlignment="1">
      <alignment horizontal="left" vertical="center" wrapText="1"/>
    </xf>
    <xf numFmtId="176" fontId="7" fillId="0" borderId="25" xfId="0" applyNumberFormat="1" applyFont="1" applyBorder="1" applyAlignment="1">
      <alignment horizontal="center" vertical="center" wrapText="1"/>
    </xf>
    <xf numFmtId="176" fontId="7" fillId="0" borderId="8" xfId="0" applyNumberFormat="1" applyFont="1" applyBorder="1" applyAlignment="1">
      <alignment horizontal="center" vertical="center"/>
    </xf>
    <xf numFmtId="4" fontId="7" fillId="0" borderId="16" xfId="0" applyNumberFormat="1" applyFont="1" applyBorder="1" applyAlignment="1">
      <alignment horizontal="left" vertical="center"/>
    </xf>
    <xf numFmtId="176" fontId="6" fillId="0" borderId="30" xfId="0" applyNumberFormat="1" applyFont="1" applyBorder="1" applyAlignment="1">
      <alignment horizontal="center" vertical="center" wrapText="1"/>
    </xf>
    <xf numFmtId="176" fontId="6" fillId="0" borderId="15" xfId="0" applyNumberFormat="1" applyFont="1" applyBorder="1" applyAlignment="1">
      <alignment horizontal="center" vertical="center" wrapText="1"/>
    </xf>
    <xf numFmtId="176" fontId="5" fillId="0" borderId="31" xfId="0" applyNumberFormat="1" applyFont="1" applyBorder="1" applyAlignment="1">
      <alignment horizontal="center" vertical="center" wrapText="1"/>
    </xf>
    <xf numFmtId="176" fontId="5" fillId="0" borderId="8" xfId="0" applyNumberFormat="1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177" fontId="10" fillId="0" borderId="7" xfId="0" applyNumberFormat="1" applyFont="1" applyBorder="1" applyAlignment="1" applyProtection="1">
      <alignment horizontal="center" vertical="center"/>
      <protection locked="0"/>
    </xf>
    <xf numFmtId="176" fontId="8" fillId="0" borderId="7" xfId="0" applyNumberFormat="1" applyFont="1" applyBorder="1" applyAlignment="1">
      <alignment horizontal="center" vertical="center" wrapText="1"/>
    </xf>
    <xf numFmtId="176" fontId="9" fillId="0" borderId="8" xfId="0" applyNumberFormat="1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left" vertical="center" wrapText="1"/>
    </xf>
    <xf numFmtId="58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176" fontId="8" fillId="2" borderId="8" xfId="0" applyNumberFormat="1" applyFont="1" applyFill="1" applyBorder="1" applyAlignment="1">
      <alignment horizontal="center" vertical="center" wrapText="1"/>
    </xf>
    <xf numFmtId="58" fontId="8" fillId="0" borderId="7" xfId="0" applyNumberFormat="1" applyFont="1" applyBorder="1" applyAlignment="1">
      <alignment horizontal="center" vertical="center" wrapText="1"/>
    </xf>
    <xf numFmtId="58" fontId="6" fillId="0" borderId="13" xfId="0" applyNumberFormat="1" applyFont="1" applyBorder="1" applyAlignment="1">
      <alignment horizontal="center" vertical="center" wrapText="1"/>
    </xf>
    <xf numFmtId="0" fontId="17" fillId="0" borderId="0" xfId="0" applyFont="1">
      <alignment vertical="center"/>
    </xf>
    <xf numFmtId="0" fontId="11" fillId="0" borderId="6" xfId="0" applyFont="1" applyBorder="1" applyAlignment="1">
      <alignment horizontal="center" vertical="center" wrapText="1"/>
    </xf>
    <xf numFmtId="0" fontId="0" fillId="2" borderId="0" xfId="0" applyFill="1">
      <alignment vertical="center"/>
    </xf>
    <xf numFmtId="0" fontId="8" fillId="0" borderId="30" xfId="0" applyFont="1" applyBorder="1" applyAlignment="1">
      <alignment horizontal="center" vertical="center" wrapText="1"/>
    </xf>
    <xf numFmtId="0" fontId="10" fillId="0" borderId="11" xfId="0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4" xfId="1" applyFill="1" applyBorder="1" applyAlignment="1">
      <alignment horizontal="center" vertical="center"/>
    </xf>
    <xf numFmtId="177" fontId="10" fillId="2" borderId="11" xfId="0" applyNumberFormat="1" applyFont="1" applyFill="1" applyBorder="1" applyAlignment="1" applyProtection="1">
      <alignment horizontal="center" vertical="center"/>
      <protection locked="0"/>
    </xf>
    <xf numFmtId="0" fontId="18" fillId="0" borderId="0" xfId="0" applyFont="1">
      <alignment vertical="center"/>
    </xf>
    <xf numFmtId="40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2" borderId="14" xfId="0" applyFont="1" applyFill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176" fontId="16" fillId="0" borderId="8" xfId="0" applyNumberFormat="1" applyFont="1" applyBorder="1" applyAlignment="1">
      <alignment horizontal="center" vertical="center" wrapText="1"/>
    </xf>
    <xf numFmtId="176" fontId="16" fillId="0" borderId="11" xfId="0" applyNumberFormat="1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7" xfId="0" applyFont="1" applyBorder="1" applyAlignment="1" applyProtection="1">
      <alignment horizontal="center" vertical="center"/>
      <protection locked="0"/>
    </xf>
    <xf numFmtId="177" fontId="16" fillId="0" borderId="7" xfId="0" applyNumberFormat="1" applyFont="1" applyBorder="1" applyAlignment="1" applyProtection="1">
      <alignment horizontal="center" vertical="center"/>
      <protection locked="0"/>
    </xf>
    <xf numFmtId="176" fontId="16" fillId="0" borderId="7" xfId="0" applyNumberFormat="1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1" xfId="0" applyFont="1" applyBorder="1" applyAlignment="1" applyProtection="1">
      <alignment horizontal="center" vertical="center"/>
      <protection locked="0"/>
    </xf>
    <xf numFmtId="177" fontId="16" fillId="0" borderId="8" xfId="0" applyNumberFormat="1" applyFont="1" applyBorder="1" applyAlignment="1" applyProtection="1">
      <alignment horizontal="center" vertical="center"/>
      <protection locked="0"/>
    </xf>
    <xf numFmtId="0" fontId="16" fillId="0" borderId="22" xfId="0" applyFont="1" applyBorder="1" applyAlignment="1">
      <alignment horizontal="center" vertical="center" wrapText="1"/>
    </xf>
    <xf numFmtId="0" fontId="16" fillId="0" borderId="8" xfId="0" applyFont="1" applyBorder="1" applyAlignment="1" applyProtection="1">
      <alignment horizontal="center" vertical="center"/>
      <protection locked="0"/>
    </xf>
    <xf numFmtId="58" fontId="16" fillId="0" borderId="8" xfId="0" applyNumberFormat="1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177" fontId="16" fillId="0" borderId="11" xfId="0" applyNumberFormat="1" applyFont="1" applyBorder="1" applyAlignment="1" applyProtection="1">
      <alignment horizontal="center" vertical="center"/>
      <protection locked="0"/>
    </xf>
    <xf numFmtId="176" fontId="16" fillId="0" borderId="25" xfId="0" applyNumberFormat="1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76" fontId="19" fillId="0" borderId="8" xfId="0" applyNumberFormat="1" applyFont="1" applyBorder="1" applyAlignment="1">
      <alignment horizontal="center" vertical="center" wrapText="1"/>
    </xf>
    <xf numFmtId="176" fontId="19" fillId="0" borderId="21" xfId="0" applyNumberFormat="1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20" fillId="0" borderId="0" xfId="0" applyFont="1">
      <alignment vertical="center"/>
    </xf>
    <xf numFmtId="0" fontId="16" fillId="0" borderId="14" xfId="0" applyFont="1" applyBorder="1" applyAlignment="1">
      <alignment horizontal="center" vertical="center" wrapText="1"/>
    </xf>
    <xf numFmtId="176" fontId="16" fillId="0" borderId="2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left" vertical="center"/>
    </xf>
    <xf numFmtId="9" fontId="8" fillId="0" borderId="26" xfId="0" applyNumberFormat="1" applyFont="1" applyBorder="1" applyAlignment="1">
      <alignment horizontal="left" vertical="center"/>
    </xf>
    <xf numFmtId="0" fontId="7" fillId="0" borderId="40" xfId="0" applyFont="1" applyBorder="1" applyAlignment="1">
      <alignment horizontal="left" vertical="center"/>
    </xf>
    <xf numFmtId="0" fontId="7" fillId="0" borderId="26" xfId="0" applyFont="1" applyBorder="1" applyAlignment="1">
      <alignment horizontal="left" vertical="center"/>
    </xf>
    <xf numFmtId="0" fontId="14" fillId="0" borderId="41" xfId="0" applyFont="1" applyBorder="1" applyAlignment="1">
      <alignment horizontal="left"/>
    </xf>
    <xf numFmtId="0" fontId="14" fillId="0" borderId="35" xfId="0" applyFont="1" applyBorder="1" applyAlignment="1">
      <alignment horizontal="left"/>
    </xf>
    <xf numFmtId="0" fontId="14" fillId="0" borderId="28" xfId="0" applyFont="1" applyBorder="1" applyAlignment="1">
      <alignment horizontal="left"/>
    </xf>
    <xf numFmtId="0" fontId="14" fillId="0" borderId="29" xfId="0" applyFont="1" applyBorder="1" applyAlignment="1">
      <alignment horizontal="left"/>
    </xf>
    <xf numFmtId="0" fontId="9" fillId="0" borderId="13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19" xfId="0" applyFont="1" applyBorder="1" applyAlignment="1">
      <alignment horizontal="left" vertical="center" wrapText="1"/>
    </xf>
    <xf numFmtId="0" fontId="9" fillId="0" borderId="22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left" vertical="center" wrapText="1"/>
    </xf>
    <xf numFmtId="0" fontId="7" fillId="0" borderId="22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37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44" xfId="0" applyFont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 wrapText="1"/>
    </xf>
    <xf numFmtId="58" fontId="16" fillId="0" borderId="22" xfId="0" applyNumberFormat="1" applyFont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00000000-0011-0000-FFFF-FFFF00000000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00000000-0011-0000-FFFF-FFFF01000000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wangjingnan@cct.c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wangjingnan@cct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P199"/>
  <sheetViews>
    <sheetView tabSelected="1" topLeftCell="A104" zoomScale="130" zoomScaleNormal="130" workbookViewId="0">
      <selection activeCell="K122" sqref="K122"/>
    </sheetView>
  </sheetViews>
  <sheetFormatPr baseColWidth="10" defaultColWidth="8.83203125" defaultRowHeight="14"/>
  <cols>
    <col min="1" max="1" width="1" customWidth="1"/>
    <col min="2" max="2" width="11.1640625" customWidth="1"/>
    <col min="3" max="3" width="32.6640625" style="92" customWidth="1"/>
    <col min="4" max="4" width="39.1640625" customWidth="1"/>
    <col min="5" max="5" width="13.6640625" customWidth="1"/>
    <col min="6" max="6" width="10" customWidth="1"/>
    <col min="7" max="7" width="6.6640625" customWidth="1"/>
    <col min="8" max="8" width="6.5" customWidth="1"/>
    <col min="9" max="9" width="11.1640625" customWidth="1"/>
    <col min="10" max="10" width="12.5" customWidth="1"/>
    <col min="11" max="11" width="20" customWidth="1"/>
  </cols>
  <sheetData>
    <row r="2" spans="2:11" ht="21">
      <c r="B2" s="132" t="s">
        <v>0</v>
      </c>
      <c r="C2" s="132"/>
      <c r="D2" s="132"/>
      <c r="E2" s="132"/>
      <c r="F2" s="132"/>
      <c r="G2" s="132"/>
      <c r="H2" s="132"/>
      <c r="I2" s="132"/>
      <c r="J2" s="132"/>
      <c r="K2" s="132"/>
    </row>
    <row r="3" spans="2:11" ht="16">
      <c r="B3" s="1" t="s">
        <v>1</v>
      </c>
      <c r="C3" s="93" t="s">
        <v>2</v>
      </c>
      <c r="D3" s="2" t="s">
        <v>3</v>
      </c>
      <c r="E3" s="3">
        <v>45441</v>
      </c>
      <c r="F3" s="2" t="s">
        <v>4</v>
      </c>
      <c r="G3" s="133" t="s">
        <v>5</v>
      </c>
      <c r="H3" s="133"/>
      <c r="I3" s="133"/>
      <c r="J3" s="133"/>
      <c r="K3" s="134"/>
    </row>
    <row r="4" spans="2:11" ht="16">
      <c r="B4" s="4" t="s">
        <v>6</v>
      </c>
      <c r="C4" s="94" t="s">
        <v>7</v>
      </c>
      <c r="D4" s="5" t="s">
        <v>8</v>
      </c>
      <c r="E4" s="6">
        <v>13426367496</v>
      </c>
      <c r="F4" s="5" t="s">
        <v>9</v>
      </c>
      <c r="G4" s="135"/>
      <c r="H4" s="135"/>
      <c r="I4" s="135"/>
      <c r="J4" s="135"/>
      <c r="K4" s="136"/>
    </row>
    <row r="6" spans="2:11" ht="15">
      <c r="B6" s="78" t="s">
        <v>10</v>
      </c>
      <c r="C6" s="70" t="s">
        <v>11</v>
      </c>
      <c r="D6" s="7" t="s">
        <v>12</v>
      </c>
      <c r="E6" s="7" t="s">
        <v>13</v>
      </c>
      <c r="F6" s="7" t="s">
        <v>14</v>
      </c>
      <c r="G6" s="7" t="s">
        <v>15</v>
      </c>
      <c r="H6" s="7" t="s">
        <v>14</v>
      </c>
      <c r="I6" s="21" t="s">
        <v>16</v>
      </c>
      <c r="J6" s="62" t="s">
        <v>17</v>
      </c>
      <c r="K6" s="22"/>
    </row>
    <row r="7" spans="2:11" ht="15">
      <c r="B7" s="140" t="s">
        <v>18</v>
      </c>
      <c r="C7" s="71" t="s">
        <v>295</v>
      </c>
      <c r="D7" s="8" t="s">
        <v>19</v>
      </c>
      <c r="E7" s="8">
        <v>14</v>
      </c>
      <c r="F7" s="8" t="s">
        <v>20</v>
      </c>
      <c r="G7" s="8">
        <v>1</v>
      </c>
      <c r="H7" s="9" t="s">
        <v>293</v>
      </c>
      <c r="I7" s="23">
        <v>1390</v>
      </c>
      <c r="J7" s="25">
        <f t="shared" ref="J7:J32" si="0">E7*G7*I7</f>
        <v>19460</v>
      </c>
      <c r="K7" s="24" t="s">
        <v>363</v>
      </c>
    </row>
    <row r="8" spans="2:11" ht="15">
      <c r="B8" s="141"/>
      <c r="C8" s="72" t="s">
        <v>296</v>
      </c>
      <c r="D8" s="8" t="s">
        <v>22</v>
      </c>
      <c r="E8" s="8">
        <v>9</v>
      </c>
      <c r="F8" s="8" t="s">
        <v>20</v>
      </c>
      <c r="G8" s="8">
        <v>1</v>
      </c>
      <c r="H8" s="9" t="s">
        <v>293</v>
      </c>
      <c r="I8" s="60">
        <v>1170</v>
      </c>
      <c r="J8" s="25">
        <f t="shared" si="0"/>
        <v>10530</v>
      </c>
      <c r="K8" s="24"/>
    </row>
    <row r="9" spans="2:11" ht="15">
      <c r="B9" s="141"/>
      <c r="C9" s="73" t="s">
        <v>297</v>
      </c>
      <c r="D9" s="9" t="s">
        <v>23</v>
      </c>
      <c r="E9" s="9">
        <v>7</v>
      </c>
      <c r="F9" s="9" t="s">
        <v>20</v>
      </c>
      <c r="G9" s="9">
        <v>1</v>
      </c>
      <c r="H9" s="9" t="s">
        <v>293</v>
      </c>
      <c r="I9" s="61">
        <v>415</v>
      </c>
      <c r="J9" s="25">
        <f t="shared" si="0"/>
        <v>2905</v>
      </c>
      <c r="K9" s="24"/>
    </row>
    <row r="10" spans="2:11" ht="15">
      <c r="B10" s="141"/>
      <c r="C10" s="73" t="s">
        <v>291</v>
      </c>
      <c r="D10" s="9" t="s">
        <v>292</v>
      </c>
      <c r="E10" s="9">
        <v>1</v>
      </c>
      <c r="F10" s="9" t="s">
        <v>277</v>
      </c>
      <c r="G10" s="9">
        <v>1</v>
      </c>
      <c r="H10" s="9" t="s">
        <v>293</v>
      </c>
      <c r="I10" s="61">
        <v>14206</v>
      </c>
      <c r="J10" s="25">
        <f t="shared" si="0"/>
        <v>14206</v>
      </c>
      <c r="K10" s="24"/>
    </row>
    <row r="11" spans="2:11" ht="15">
      <c r="B11" s="141"/>
      <c r="C11" s="73" t="s">
        <v>291</v>
      </c>
      <c r="D11" s="9" t="s">
        <v>294</v>
      </c>
      <c r="E11" s="9">
        <v>6</v>
      </c>
      <c r="F11" s="9" t="s">
        <v>284</v>
      </c>
      <c r="G11" s="9">
        <v>1</v>
      </c>
      <c r="H11" s="9" t="s">
        <v>293</v>
      </c>
      <c r="I11" s="61">
        <v>1390</v>
      </c>
      <c r="J11" s="25">
        <f t="shared" si="0"/>
        <v>8340</v>
      </c>
      <c r="K11" s="24" t="s">
        <v>363</v>
      </c>
    </row>
    <row r="12" spans="2:11" ht="15">
      <c r="B12" s="141"/>
      <c r="C12" s="73" t="s">
        <v>24</v>
      </c>
      <c r="D12" s="9" t="s">
        <v>298</v>
      </c>
      <c r="E12" s="9">
        <v>1</v>
      </c>
      <c r="F12" s="9" t="s">
        <v>25</v>
      </c>
      <c r="G12" s="9">
        <v>1</v>
      </c>
      <c r="H12" s="9" t="s">
        <v>26</v>
      </c>
      <c r="I12" s="61">
        <v>9822.5</v>
      </c>
      <c r="J12" s="25">
        <f t="shared" si="0"/>
        <v>9822.5</v>
      </c>
      <c r="K12" s="24"/>
    </row>
    <row r="13" spans="2:11">
      <c r="B13" s="141"/>
      <c r="C13" s="137" t="s">
        <v>27</v>
      </c>
      <c r="D13" s="138"/>
      <c r="E13" s="138"/>
      <c r="F13" s="138"/>
      <c r="G13" s="138"/>
      <c r="H13" s="138"/>
      <c r="I13" s="139"/>
      <c r="J13" s="63">
        <f>SUM(J7:J12)</f>
        <v>65263.5</v>
      </c>
      <c r="K13" s="26"/>
    </row>
    <row r="14" spans="2:11">
      <c r="B14" s="142"/>
      <c r="C14" s="137" t="s">
        <v>28</v>
      </c>
      <c r="D14" s="138"/>
      <c r="E14" s="138"/>
      <c r="F14" s="138"/>
      <c r="G14" s="138"/>
      <c r="H14" s="138"/>
      <c r="I14" s="139"/>
      <c r="J14" s="63">
        <f>J13*1.06</f>
        <v>69179.31</v>
      </c>
      <c r="K14" s="26"/>
    </row>
    <row r="15" spans="2:11" ht="15">
      <c r="B15" s="177" t="s">
        <v>29</v>
      </c>
      <c r="C15" s="9" t="s">
        <v>420</v>
      </c>
      <c r="D15" s="15" t="s">
        <v>421</v>
      </c>
      <c r="E15" s="69">
        <v>1</v>
      </c>
      <c r="F15" s="15" t="s">
        <v>31</v>
      </c>
      <c r="G15" s="15">
        <v>1</v>
      </c>
      <c r="H15" s="15" t="s">
        <v>32</v>
      </c>
      <c r="I15" s="30">
        <v>690</v>
      </c>
      <c r="J15" s="30">
        <f t="shared" si="0"/>
        <v>690</v>
      </c>
      <c r="K15" s="26"/>
    </row>
    <row r="16" spans="2:11" ht="15">
      <c r="B16" s="178"/>
      <c r="C16" s="9" t="s">
        <v>30</v>
      </c>
      <c r="D16" s="15" t="s">
        <v>419</v>
      </c>
      <c r="E16" s="69">
        <v>38</v>
      </c>
      <c r="F16" s="15" t="s">
        <v>31</v>
      </c>
      <c r="G16" s="15">
        <v>1</v>
      </c>
      <c r="H16" s="15" t="s">
        <v>32</v>
      </c>
      <c r="I16" s="30">
        <v>690</v>
      </c>
      <c r="J16" s="30">
        <f t="shared" ref="J16" si="1">E16*G16*I16</f>
        <v>26220</v>
      </c>
      <c r="K16" s="26"/>
    </row>
    <row r="17" spans="2:11" ht="15">
      <c r="B17" s="162"/>
      <c r="C17" s="123" t="s">
        <v>376</v>
      </c>
      <c r="D17" s="122" t="s">
        <v>34</v>
      </c>
      <c r="E17" s="10">
        <v>2</v>
      </c>
      <c r="F17" s="12" t="s">
        <v>31</v>
      </c>
      <c r="G17" s="12">
        <v>1</v>
      </c>
      <c r="H17" s="12" t="s">
        <v>32</v>
      </c>
      <c r="I17" s="27">
        <v>3800</v>
      </c>
      <c r="J17" s="52">
        <f t="shared" si="0"/>
        <v>7600</v>
      </c>
      <c r="K17" s="26"/>
    </row>
    <row r="18" spans="2:11" ht="15">
      <c r="B18" s="162"/>
      <c r="C18" s="73" t="s">
        <v>33</v>
      </c>
      <c r="D18" s="13" t="s">
        <v>35</v>
      </c>
      <c r="E18" s="14">
        <v>11</v>
      </c>
      <c r="F18" s="15" t="s">
        <v>31</v>
      </c>
      <c r="G18" s="15">
        <v>1</v>
      </c>
      <c r="H18" s="15" t="s">
        <v>32</v>
      </c>
      <c r="I18" s="29">
        <v>4000</v>
      </c>
      <c r="J18" s="28">
        <f t="shared" si="0"/>
        <v>44000</v>
      </c>
      <c r="K18" s="26"/>
    </row>
    <row r="19" spans="2:11" ht="15">
      <c r="B19" s="162"/>
      <c r="C19" s="73" t="s">
        <v>33</v>
      </c>
      <c r="D19" s="13" t="s">
        <v>36</v>
      </c>
      <c r="E19" s="14">
        <v>8</v>
      </c>
      <c r="F19" s="15" t="s">
        <v>31</v>
      </c>
      <c r="G19" s="15">
        <v>1</v>
      </c>
      <c r="H19" s="15" t="s">
        <v>32</v>
      </c>
      <c r="I19" s="29">
        <v>4000</v>
      </c>
      <c r="J19" s="28">
        <f t="shared" si="0"/>
        <v>32000</v>
      </c>
      <c r="K19" s="26"/>
    </row>
    <row r="20" spans="2:11" ht="15">
      <c r="B20" s="162"/>
      <c r="C20" s="73" t="s">
        <v>33</v>
      </c>
      <c r="D20" s="13" t="s">
        <v>281</v>
      </c>
      <c r="E20" s="87">
        <v>1</v>
      </c>
      <c r="F20" s="15" t="s">
        <v>31</v>
      </c>
      <c r="G20" s="15">
        <v>1</v>
      </c>
      <c r="H20" s="15" t="s">
        <v>32</v>
      </c>
      <c r="I20" s="29">
        <v>4800</v>
      </c>
      <c r="J20" s="28">
        <f t="shared" ref="J20" si="2">E20*G20*I20</f>
        <v>4800</v>
      </c>
      <c r="K20" s="26"/>
    </row>
    <row r="21" spans="2:11" ht="15">
      <c r="B21" s="162"/>
      <c r="C21" s="73" t="s">
        <v>33</v>
      </c>
      <c r="D21" s="13" t="s">
        <v>375</v>
      </c>
      <c r="E21" s="68">
        <v>4</v>
      </c>
      <c r="F21" s="15" t="s">
        <v>31</v>
      </c>
      <c r="G21" s="15">
        <v>1</v>
      </c>
      <c r="H21" s="15" t="s">
        <v>32</v>
      </c>
      <c r="I21" s="29">
        <v>5000</v>
      </c>
      <c r="J21" s="28">
        <f t="shared" si="0"/>
        <v>20000</v>
      </c>
      <c r="K21" s="26"/>
    </row>
    <row r="22" spans="2:11" ht="15">
      <c r="B22" s="162"/>
      <c r="C22" s="72" t="s">
        <v>377</v>
      </c>
      <c r="D22" s="13" t="s">
        <v>38</v>
      </c>
      <c r="E22" s="14">
        <v>2</v>
      </c>
      <c r="F22" s="15" t="s">
        <v>31</v>
      </c>
      <c r="G22" s="15">
        <v>1</v>
      </c>
      <c r="H22" s="15" t="s">
        <v>32</v>
      </c>
      <c r="I22" s="29">
        <v>2300</v>
      </c>
      <c r="J22" s="28">
        <f t="shared" si="0"/>
        <v>4600</v>
      </c>
      <c r="K22" s="26"/>
    </row>
    <row r="23" spans="2:11" ht="15">
      <c r="B23" s="162"/>
      <c r="C23" s="72" t="s">
        <v>37</v>
      </c>
      <c r="D23" s="16" t="s">
        <v>39</v>
      </c>
      <c r="E23" s="15">
        <v>4</v>
      </c>
      <c r="F23" s="16" t="s">
        <v>31</v>
      </c>
      <c r="G23" s="15">
        <v>1</v>
      </c>
      <c r="H23" s="15" t="s">
        <v>32</v>
      </c>
      <c r="I23" s="29">
        <v>2590</v>
      </c>
      <c r="J23" s="28">
        <f t="shared" si="0"/>
        <v>10360</v>
      </c>
      <c r="K23" s="26"/>
    </row>
    <row r="24" spans="2:11" ht="15">
      <c r="B24" s="162"/>
      <c r="C24" s="72" t="s">
        <v>37</v>
      </c>
      <c r="D24" s="16" t="s">
        <v>40</v>
      </c>
      <c r="E24" s="69">
        <v>3</v>
      </c>
      <c r="F24" s="16" t="s">
        <v>31</v>
      </c>
      <c r="G24" s="15">
        <v>1</v>
      </c>
      <c r="H24" s="15" t="s">
        <v>32</v>
      </c>
      <c r="I24" s="29">
        <v>2878</v>
      </c>
      <c r="J24" s="28">
        <f t="shared" si="0"/>
        <v>8634</v>
      </c>
      <c r="K24" s="26"/>
    </row>
    <row r="25" spans="2:11" ht="15">
      <c r="B25" s="162"/>
      <c r="C25" s="72" t="s">
        <v>37</v>
      </c>
      <c r="D25" s="16" t="s">
        <v>41</v>
      </c>
      <c r="E25" s="69">
        <v>1</v>
      </c>
      <c r="F25" s="16" t="s">
        <v>31</v>
      </c>
      <c r="G25" s="15">
        <v>1</v>
      </c>
      <c r="H25" s="15" t="s">
        <v>32</v>
      </c>
      <c r="I25" s="29">
        <v>3031</v>
      </c>
      <c r="J25" s="28">
        <f t="shared" ref="J25" si="3">E25*G25*I25</f>
        <v>3031</v>
      </c>
      <c r="K25" s="26"/>
    </row>
    <row r="26" spans="2:11" ht="15">
      <c r="B26" s="162"/>
      <c r="C26" s="72" t="s">
        <v>37</v>
      </c>
      <c r="D26" s="16" t="s">
        <v>41</v>
      </c>
      <c r="E26" s="14">
        <v>1</v>
      </c>
      <c r="F26" s="15" t="s">
        <v>31</v>
      </c>
      <c r="G26" s="15">
        <v>1</v>
      </c>
      <c r="H26" s="15" t="s">
        <v>32</v>
      </c>
      <c r="I26" s="29">
        <v>2878</v>
      </c>
      <c r="J26" s="28">
        <f t="shared" si="0"/>
        <v>2878</v>
      </c>
      <c r="K26" s="26"/>
    </row>
    <row r="27" spans="2:11" ht="15">
      <c r="B27" s="162"/>
      <c r="C27" s="72" t="s">
        <v>37</v>
      </c>
      <c r="D27" s="16" t="s">
        <v>42</v>
      </c>
      <c r="E27" s="15">
        <v>3</v>
      </c>
      <c r="F27" s="16" t="s">
        <v>31</v>
      </c>
      <c r="G27" s="15">
        <v>1</v>
      </c>
      <c r="H27" s="15" t="s">
        <v>32</v>
      </c>
      <c r="I27" s="29">
        <v>2397</v>
      </c>
      <c r="J27" s="28">
        <f t="shared" si="0"/>
        <v>7191</v>
      </c>
      <c r="K27" s="26"/>
    </row>
    <row r="28" spans="2:11" ht="15">
      <c r="B28" s="162"/>
      <c r="C28" s="72" t="s">
        <v>37</v>
      </c>
      <c r="D28" s="16" t="s">
        <v>43</v>
      </c>
      <c r="E28" s="17">
        <v>2</v>
      </c>
      <c r="F28" s="16" t="s">
        <v>31</v>
      </c>
      <c r="G28" s="15">
        <v>1</v>
      </c>
      <c r="H28" s="15" t="s">
        <v>32</v>
      </c>
      <c r="I28" s="29">
        <v>2782</v>
      </c>
      <c r="J28" s="28">
        <f t="shared" si="0"/>
        <v>5564</v>
      </c>
      <c r="K28" s="26"/>
    </row>
    <row r="29" spans="2:11" ht="15">
      <c r="B29" s="162"/>
      <c r="C29" s="72" t="s">
        <v>37</v>
      </c>
      <c r="D29" s="16" t="s">
        <v>44</v>
      </c>
      <c r="E29" s="15">
        <v>2</v>
      </c>
      <c r="F29" s="15" t="s">
        <v>31</v>
      </c>
      <c r="G29" s="15">
        <v>1</v>
      </c>
      <c r="H29" s="15" t="s">
        <v>32</v>
      </c>
      <c r="I29" s="30">
        <v>2435</v>
      </c>
      <c r="J29" s="28">
        <f t="shared" si="0"/>
        <v>4870</v>
      </c>
      <c r="K29" s="26"/>
    </row>
    <row r="30" spans="2:11" ht="15">
      <c r="B30" s="162"/>
      <c r="C30" s="72" t="s">
        <v>37</v>
      </c>
      <c r="D30" s="16" t="s">
        <v>45</v>
      </c>
      <c r="E30" s="15">
        <v>3</v>
      </c>
      <c r="F30" s="15" t="s">
        <v>31</v>
      </c>
      <c r="G30" s="15">
        <v>1</v>
      </c>
      <c r="H30" s="15" t="s">
        <v>32</v>
      </c>
      <c r="I30" s="30">
        <v>2300</v>
      </c>
      <c r="J30" s="28">
        <f t="shared" si="0"/>
        <v>6900</v>
      </c>
      <c r="K30" s="26"/>
    </row>
    <row r="31" spans="2:11" ht="15">
      <c r="B31" s="162"/>
      <c r="C31" s="72" t="s">
        <v>37</v>
      </c>
      <c r="D31" s="16" t="s">
        <v>46</v>
      </c>
      <c r="E31" s="15">
        <v>3</v>
      </c>
      <c r="F31" s="15" t="s">
        <v>31</v>
      </c>
      <c r="G31" s="15">
        <v>1</v>
      </c>
      <c r="H31" s="15" t="s">
        <v>32</v>
      </c>
      <c r="I31" s="30">
        <v>2590</v>
      </c>
      <c r="J31" s="28">
        <f t="shared" si="0"/>
        <v>7770</v>
      </c>
      <c r="K31" s="26"/>
    </row>
    <row r="32" spans="2:11" s="129" customFormat="1" ht="15">
      <c r="B32" s="162"/>
      <c r="C32" s="124" t="s">
        <v>47</v>
      </c>
      <c r="D32" s="125" t="s">
        <v>48</v>
      </c>
      <c r="E32" s="125">
        <v>1</v>
      </c>
      <c r="F32" s="125" t="s">
        <v>31</v>
      </c>
      <c r="G32" s="125">
        <v>2</v>
      </c>
      <c r="H32" s="125" t="s">
        <v>32</v>
      </c>
      <c r="I32" s="126">
        <v>2288</v>
      </c>
      <c r="J32" s="127">
        <f t="shared" si="0"/>
        <v>4576</v>
      </c>
      <c r="K32" s="128"/>
    </row>
    <row r="33" spans="2:12">
      <c r="B33" s="162"/>
      <c r="C33" s="175" t="s">
        <v>49</v>
      </c>
      <c r="D33" s="176"/>
      <c r="E33" s="176"/>
      <c r="F33" s="176"/>
      <c r="G33" s="176"/>
      <c r="H33" s="176"/>
      <c r="I33" s="30"/>
      <c r="J33" s="31">
        <f>SUM(J15:J32)</f>
        <v>201684</v>
      </c>
      <c r="K33" s="20"/>
    </row>
    <row r="34" spans="2:12">
      <c r="B34" s="163"/>
      <c r="C34" s="175" t="s">
        <v>50</v>
      </c>
      <c r="D34" s="176"/>
      <c r="E34" s="176"/>
      <c r="F34" s="176"/>
      <c r="G34" s="176"/>
      <c r="H34" s="176"/>
      <c r="I34" s="30"/>
      <c r="J34" s="32">
        <f>J33*1.06</f>
        <v>213785.04</v>
      </c>
      <c r="K34" s="33"/>
    </row>
    <row r="35" spans="2:12" ht="15">
      <c r="B35" s="161" t="s">
        <v>51</v>
      </c>
      <c r="C35" s="75" t="s">
        <v>52</v>
      </c>
      <c r="D35" s="12" t="s">
        <v>53</v>
      </c>
      <c r="E35" s="12">
        <v>41</v>
      </c>
      <c r="F35" s="12" t="s">
        <v>20</v>
      </c>
      <c r="G35" s="12">
        <v>1</v>
      </c>
      <c r="H35" s="12" t="s">
        <v>25</v>
      </c>
      <c r="I35" s="34">
        <v>218</v>
      </c>
      <c r="J35" s="34">
        <f t="shared" ref="J35:J43" si="4">E35*G35*I35</f>
        <v>8938</v>
      </c>
      <c r="K35" s="33"/>
    </row>
    <row r="36" spans="2:12" ht="15">
      <c r="B36" s="162"/>
      <c r="C36" s="75" t="s">
        <v>54</v>
      </c>
      <c r="D36" s="12" t="s">
        <v>366</v>
      </c>
      <c r="E36" s="12">
        <v>40</v>
      </c>
      <c r="F36" s="12" t="s">
        <v>284</v>
      </c>
      <c r="G36" s="12">
        <v>1</v>
      </c>
      <c r="H36" s="12" t="s">
        <v>25</v>
      </c>
      <c r="I36" s="34">
        <v>88</v>
      </c>
      <c r="J36" s="34">
        <f t="shared" si="4"/>
        <v>3520</v>
      </c>
      <c r="K36" s="33"/>
    </row>
    <row r="37" spans="2:12" ht="15">
      <c r="B37" s="162"/>
      <c r="C37" s="76" t="s">
        <v>55</v>
      </c>
      <c r="D37" s="15" t="s">
        <v>56</v>
      </c>
      <c r="E37" s="15">
        <v>4</v>
      </c>
      <c r="F37" s="15" t="s">
        <v>57</v>
      </c>
      <c r="G37" s="15">
        <v>1</v>
      </c>
      <c r="H37" s="15" t="s">
        <v>25</v>
      </c>
      <c r="I37" s="30">
        <v>3000</v>
      </c>
      <c r="J37" s="34">
        <f t="shared" si="4"/>
        <v>12000</v>
      </c>
      <c r="K37" s="33"/>
    </row>
    <row r="38" spans="2:12" ht="15">
      <c r="B38" s="162"/>
      <c r="C38" s="76" t="s">
        <v>58</v>
      </c>
      <c r="D38" s="15"/>
      <c r="E38" s="15">
        <v>36</v>
      </c>
      <c r="F38" s="15" t="s">
        <v>31</v>
      </c>
      <c r="G38" s="15">
        <v>1</v>
      </c>
      <c r="H38" s="15" t="s">
        <v>25</v>
      </c>
      <c r="I38" s="30">
        <v>65</v>
      </c>
      <c r="J38" s="34">
        <f t="shared" si="4"/>
        <v>2340</v>
      </c>
      <c r="K38" s="33" t="s">
        <v>367</v>
      </c>
    </row>
    <row r="39" spans="2:12" ht="15">
      <c r="B39" s="162"/>
      <c r="C39" s="76" t="s">
        <v>59</v>
      </c>
      <c r="D39" s="15" t="s">
        <v>328</v>
      </c>
      <c r="E39" s="15">
        <v>35</v>
      </c>
      <c r="F39" s="15" t="s">
        <v>20</v>
      </c>
      <c r="G39" s="15">
        <v>1</v>
      </c>
      <c r="H39" s="15" t="s">
        <v>25</v>
      </c>
      <c r="I39" s="30">
        <v>268</v>
      </c>
      <c r="J39" s="34">
        <f t="shared" si="4"/>
        <v>9380</v>
      </c>
      <c r="K39" s="33"/>
    </row>
    <row r="40" spans="2:12" ht="15">
      <c r="B40" s="162"/>
      <c r="C40" s="76" t="s">
        <v>60</v>
      </c>
      <c r="D40" s="15" t="s">
        <v>61</v>
      </c>
      <c r="E40" s="15">
        <v>36</v>
      </c>
      <c r="F40" s="15" t="s">
        <v>20</v>
      </c>
      <c r="G40" s="15">
        <v>1</v>
      </c>
      <c r="H40" s="15" t="s">
        <v>25</v>
      </c>
      <c r="I40" s="30">
        <v>1088</v>
      </c>
      <c r="J40" s="34">
        <f t="shared" si="4"/>
        <v>39168</v>
      </c>
      <c r="K40" s="33"/>
    </row>
    <row r="41" spans="2:12" ht="15">
      <c r="B41" s="162"/>
      <c r="C41" s="73" t="s">
        <v>333</v>
      </c>
      <c r="D41" s="15" t="s">
        <v>336</v>
      </c>
      <c r="E41" s="15">
        <v>4</v>
      </c>
      <c r="F41" s="15" t="s">
        <v>369</v>
      </c>
      <c r="G41" s="15">
        <v>1</v>
      </c>
      <c r="H41" s="15" t="s">
        <v>25</v>
      </c>
      <c r="I41" s="102">
        <v>4500</v>
      </c>
      <c r="J41" s="34">
        <f t="shared" si="4"/>
        <v>18000</v>
      </c>
      <c r="K41" s="33"/>
    </row>
    <row r="42" spans="2:12" ht="15">
      <c r="B42" s="162"/>
      <c r="C42" s="73" t="s">
        <v>62</v>
      </c>
      <c r="D42" s="15" t="s">
        <v>63</v>
      </c>
      <c r="E42" s="15">
        <v>1</v>
      </c>
      <c r="F42" s="15" t="s">
        <v>26</v>
      </c>
      <c r="G42" s="15">
        <v>1</v>
      </c>
      <c r="H42" s="15" t="s">
        <v>25</v>
      </c>
      <c r="I42" s="30">
        <v>3000</v>
      </c>
      <c r="J42" s="34">
        <f t="shared" si="4"/>
        <v>3000</v>
      </c>
      <c r="K42" s="33"/>
    </row>
    <row r="43" spans="2:12" s="96" customFormat="1" ht="15">
      <c r="B43" s="162"/>
      <c r="C43" s="101" t="s">
        <v>64</v>
      </c>
      <c r="D43" s="69" t="s">
        <v>65</v>
      </c>
      <c r="E43" s="69">
        <v>35</v>
      </c>
      <c r="F43" s="69" t="s">
        <v>20</v>
      </c>
      <c r="G43" s="69">
        <v>0</v>
      </c>
      <c r="H43" s="69" t="s">
        <v>25</v>
      </c>
      <c r="I43" s="102">
        <v>128</v>
      </c>
      <c r="J43" s="103">
        <f t="shared" si="4"/>
        <v>0</v>
      </c>
      <c r="K43" s="104"/>
      <c r="L43" s="96">
        <v>4480</v>
      </c>
    </row>
    <row r="44" spans="2:12" s="96" customFormat="1" ht="15">
      <c r="B44" s="162"/>
      <c r="C44" s="101" t="s">
        <v>66</v>
      </c>
      <c r="D44" s="69" t="s">
        <v>349</v>
      </c>
      <c r="E44" s="69">
        <v>1</v>
      </c>
      <c r="F44" s="69" t="s">
        <v>25</v>
      </c>
      <c r="G44" s="69">
        <v>1</v>
      </c>
      <c r="H44" s="69" t="s">
        <v>26</v>
      </c>
      <c r="I44" s="102">
        <v>8500</v>
      </c>
      <c r="J44" s="103">
        <f t="shared" ref="J44:J46" si="5">E44*G44*I44</f>
        <v>8500</v>
      </c>
      <c r="K44" s="104"/>
      <c r="L44" s="96">
        <v>8500</v>
      </c>
    </row>
    <row r="45" spans="2:12" ht="15">
      <c r="B45" s="162"/>
      <c r="C45" s="73" t="s">
        <v>350</v>
      </c>
      <c r="D45" s="15" t="s">
        <v>351</v>
      </c>
      <c r="E45" s="15">
        <v>4</v>
      </c>
      <c r="F45" s="15" t="s">
        <v>57</v>
      </c>
      <c r="G45" s="15">
        <v>1</v>
      </c>
      <c r="H45" s="15" t="s">
        <v>25</v>
      </c>
      <c r="I45" s="30">
        <v>4500</v>
      </c>
      <c r="J45" s="34">
        <f t="shared" si="5"/>
        <v>18000</v>
      </c>
      <c r="K45" s="33"/>
    </row>
    <row r="46" spans="2:12" ht="15">
      <c r="B46" s="162"/>
      <c r="C46" s="85">
        <v>45458</v>
      </c>
      <c r="D46" s="15" t="s">
        <v>379</v>
      </c>
      <c r="E46" s="15">
        <v>35</v>
      </c>
      <c r="F46" s="15" t="s">
        <v>284</v>
      </c>
      <c r="G46" s="15">
        <v>1</v>
      </c>
      <c r="H46" s="15" t="s">
        <v>276</v>
      </c>
      <c r="I46" s="30">
        <v>78</v>
      </c>
      <c r="J46" s="34">
        <f t="shared" si="5"/>
        <v>2730</v>
      </c>
      <c r="K46" s="33"/>
    </row>
    <row r="47" spans="2:12">
      <c r="B47" s="162"/>
      <c r="C47" s="175" t="s">
        <v>67</v>
      </c>
      <c r="D47" s="176"/>
      <c r="E47" s="176"/>
      <c r="F47" s="176"/>
      <c r="G47" s="176"/>
      <c r="H47" s="176"/>
      <c r="I47" s="30"/>
      <c r="J47" s="31">
        <f>SUM(J35:J46)</f>
        <v>125576</v>
      </c>
      <c r="K47" s="33"/>
    </row>
    <row r="48" spans="2:12">
      <c r="B48" s="163"/>
      <c r="C48" s="175" t="s">
        <v>68</v>
      </c>
      <c r="D48" s="176"/>
      <c r="E48" s="176"/>
      <c r="F48" s="176"/>
      <c r="G48" s="176"/>
      <c r="H48" s="176"/>
      <c r="I48" s="30"/>
      <c r="J48" s="31">
        <f>J47*1.06</f>
        <v>133110.56</v>
      </c>
      <c r="K48" s="33"/>
    </row>
    <row r="49" spans="2:12" ht="15">
      <c r="B49" s="168" t="s">
        <v>69</v>
      </c>
      <c r="C49" s="76" t="s">
        <v>70</v>
      </c>
      <c r="D49" s="15" t="s">
        <v>71</v>
      </c>
      <c r="E49" s="19">
        <v>1</v>
      </c>
      <c r="F49" s="15" t="s">
        <v>72</v>
      </c>
      <c r="G49" s="15">
        <v>1</v>
      </c>
      <c r="H49" s="15" t="s">
        <v>25</v>
      </c>
      <c r="I49" s="36">
        <v>8000</v>
      </c>
      <c r="J49" s="30">
        <f>E49*G49*I49</f>
        <v>8000</v>
      </c>
      <c r="K49" s="33"/>
    </row>
    <row r="50" spans="2:12" ht="15">
      <c r="B50" s="169"/>
      <c r="C50" s="71" t="s">
        <v>305</v>
      </c>
      <c r="D50" s="89" t="s">
        <v>306</v>
      </c>
      <c r="E50" s="37">
        <v>1</v>
      </c>
      <c r="F50" s="15" t="s">
        <v>72</v>
      </c>
      <c r="G50" s="15">
        <v>1</v>
      </c>
      <c r="H50" s="15" t="s">
        <v>25</v>
      </c>
      <c r="I50" s="36">
        <v>5000</v>
      </c>
      <c r="J50" s="30">
        <f>E50*G50*I50</f>
        <v>5000</v>
      </c>
      <c r="K50" s="33"/>
    </row>
    <row r="51" spans="2:12" ht="30">
      <c r="B51" s="170"/>
      <c r="C51" s="9" t="s">
        <v>74</v>
      </c>
      <c r="D51" s="15" t="s">
        <v>283</v>
      </c>
      <c r="E51" s="19">
        <v>1</v>
      </c>
      <c r="F51" s="15" t="s">
        <v>73</v>
      </c>
      <c r="G51" s="15">
        <v>1</v>
      </c>
      <c r="H51" s="15" t="s">
        <v>25</v>
      </c>
      <c r="I51" s="36">
        <v>1088</v>
      </c>
      <c r="J51" s="30">
        <f t="shared" ref="J51:J63" si="6">E51*G51*I51</f>
        <v>1088</v>
      </c>
      <c r="K51" s="33"/>
    </row>
    <row r="52" spans="2:12" ht="15">
      <c r="B52" s="170"/>
      <c r="C52" s="9" t="s">
        <v>415</v>
      </c>
      <c r="D52" s="15" t="s">
        <v>416</v>
      </c>
      <c r="E52" s="19">
        <v>4</v>
      </c>
      <c r="F52" s="15" t="s">
        <v>73</v>
      </c>
      <c r="G52" s="15">
        <v>2</v>
      </c>
      <c r="H52" s="15" t="s">
        <v>25</v>
      </c>
      <c r="I52" s="36">
        <f>888+98</f>
        <v>986</v>
      </c>
      <c r="J52" s="30">
        <f t="shared" ref="J52" si="7">E52*G52*I52</f>
        <v>7888</v>
      </c>
      <c r="K52" s="33"/>
    </row>
    <row r="53" spans="2:12" ht="15">
      <c r="B53" s="170"/>
      <c r="C53" s="9" t="s">
        <v>75</v>
      </c>
      <c r="D53" s="91" t="s">
        <v>370</v>
      </c>
      <c r="E53" s="19">
        <v>46</v>
      </c>
      <c r="F53" s="15" t="s">
        <v>20</v>
      </c>
      <c r="G53" s="15">
        <v>1</v>
      </c>
      <c r="H53" s="15" t="s">
        <v>25</v>
      </c>
      <c r="I53" s="36">
        <v>115</v>
      </c>
      <c r="J53" s="30">
        <f t="shared" si="6"/>
        <v>5290</v>
      </c>
      <c r="K53" s="33"/>
    </row>
    <row r="54" spans="2:12" ht="30">
      <c r="B54" s="170"/>
      <c r="C54" s="9" t="s">
        <v>76</v>
      </c>
      <c r="D54" s="15" t="s">
        <v>77</v>
      </c>
      <c r="E54" s="19">
        <v>15</v>
      </c>
      <c r="F54" s="15" t="s">
        <v>78</v>
      </c>
      <c r="G54" s="15">
        <v>1</v>
      </c>
      <c r="H54" s="15" t="s">
        <v>25</v>
      </c>
      <c r="I54" s="36">
        <v>850</v>
      </c>
      <c r="J54" s="30">
        <f t="shared" si="6"/>
        <v>12750</v>
      </c>
      <c r="K54" s="46" t="s">
        <v>414</v>
      </c>
    </row>
    <row r="55" spans="2:12" ht="15">
      <c r="B55" s="170"/>
      <c r="C55" s="9" t="s">
        <v>79</v>
      </c>
      <c r="D55" s="15" t="s">
        <v>80</v>
      </c>
      <c r="E55" s="19">
        <v>2</v>
      </c>
      <c r="F55" s="15" t="s">
        <v>81</v>
      </c>
      <c r="G55" s="15">
        <v>1</v>
      </c>
      <c r="H55" s="15" t="s">
        <v>25</v>
      </c>
      <c r="I55" s="36">
        <v>1500</v>
      </c>
      <c r="J55" s="30">
        <f t="shared" si="6"/>
        <v>3000</v>
      </c>
      <c r="K55" s="20"/>
    </row>
    <row r="56" spans="2:12" ht="15">
      <c r="B56" s="170"/>
      <c r="C56" s="69" t="s">
        <v>417</v>
      </c>
      <c r="D56" s="112"/>
      <c r="E56" s="113">
        <v>1</v>
      </c>
      <c r="F56" s="69" t="s">
        <v>418</v>
      </c>
      <c r="G56" s="106">
        <v>1</v>
      </c>
      <c r="H56" s="69" t="s">
        <v>25</v>
      </c>
      <c r="I56" s="114">
        <v>17000</v>
      </c>
      <c r="J56" s="102">
        <f t="shared" ref="J56" si="8">E56*G56*I56</f>
        <v>17000</v>
      </c>
      <c r="K56" s="110"/>
    </row>
    <row r="57" spans="2:12" s="96" customFormat="1" ht="15">
      <c r="B57" s="169"/>
      <c r="C57" s="111" t="s">
        <v>82</v>
      </c>
      <c r="D57" s="112" t="s">
        <v>83</v>
      </c>
      <c r="E57" s="113">
        <v>38</v>
      </c>
      <c r="F57" s="69" t="s">
        <v>20</v>
      </c>
      <c r="G57" s="106">
        <v>0</v>
      </c>
      <c r="H57" s="69" t="s">
        <v>25</v>
      </c>
      <c r="I57" s="114">
        <v>218</v>
      </c>
      <c r="J57" s="102">
        <f t="shared" si="6"/>
        <v>0</v>
      </c>
      <c r="K57" s="110"/>
      <c r="L57" s="96">
        <v>8284</v>
      </c>
    </row>
    <row r="58" spans="2:12" s="96" customFormat="1" ht="15">
      <c r="B58" s="169"/>
      <c r="C58" s="115" t="s">
        <v>82</v>
      </c>
      <c r="D58" s="69" t="s">
        <v>371</v>
      </c>
      <c r="E58" s="116">
        <v>25</v>
      </c>
      <c r="F58" s="69" t="s">
        <v>20</v>
      </c>
      <c r="G58" s="106">
        <v>0</v>
      </c>
      <c r="H58" s="69" t="s">
        <v>25</v>
      </c>
      <c r="I58" s="114">
        <v>115</v>
      </c>
      <c r="J58" s="102">
        <f t="shared" si="6"/>
        <v>0</v>
      </c>
      <c r="K58" s="110"/>
      <c r="L58" s="96">
        <v>2875</v>
      </c>
    </row>
    <row r="59" spans="2:12" s="96" customFormat="1" ht="15">
      <c r="B59" s="169"/>
      <c r="C59" s="115" t="s">
        <v>345</v>
      </c>
      <c r="D59" s="69"/>
      <c r="E59" s="116">
        <v>19</v>
      </c>
      <c r="F59" s="69" t="s">
        <v>346</v>
      </c>
      <c r="G59" s="106">
        <v>0</v>
      </c>
      <c r="H59" s="69" t="s">
        <v>276</v>
      </c>
      <c r="I59" s="114">
        <v>20</v>
      </c>
      <c r="J59" s="102">
        <f t="shared" si="6"/>
        <v>0</v>
      </c>
      <c r="K59" s="110"/>
      <c r="L59" s="96">
        <v>380</v>
      </c>
    </row>
    <row r="60" spans="2:12" s="96" customFormat="1" ht="15">
      <c r="B60" s="169"/>
      <c r="C60" s="115" t="s">
        <v>275</v>
      </c>
      <c r="D60" s="69" t="s">
        <v>278</v>
      </c>
      <c r="E60" s="116">
        <v>2</v>
      </c>
      <c r="F60" s="69" t="s">
        <v>276</v>
      </c>
      <c r="G60" s="106">
        <v>0</v>
      </c>
      <c r="H60" s="69" t="s">
        <v>277</v>
      </c>
      <c r="I60" s="114">
        <v>1295</v>
      </c>
      <c r="J60" s="102">
        <f t="shared" si="6"/>
        <v>0</v>
      </c>
      <c r="K60" s="110"/>
      <c r="L60" s="96">
        <v>2590</v>
      </c>
    </row>
    <row r="61" spans="2:12" ht="15">
      <c r="B61" s="169"/>
      <c r="C61" s="76" t="s">
        <v>334</v>
      </c>
      <c r="D61" s="15" t="s">
        <v>335</v>
      </c>
      <c r="E61" s="19">
        <v>1</v>
      </c>
      <c r="F61" s="15" t="s">
        <v>26</v>
      </c>
      <c r="G61" s="15">
        <v>1</v>
      </c>
      <c r="H61" s="15" t="s">
        <v>25</v>
      </c>
      <c r="I61" s="36">
        <v>10500</v>
      </c>
      <c r="J61" s="30">
        <f t="shared" si="6"/>
        <v>10500</v>
      </c>
      <c r="K61" s="20"/>
    </row>
    <row r="62" spans="2:12" s="96" customFormat="1" ht="15">
      <c r="B62" s="169"/>
      <c r="C62" s="105" t="s">
        <v>84</v>
      </c>
      <c r="D62" s="106" t="s">
        <v>85</v>
      </c>
      <c r="E62" s="107">
        <v>1</v>
      </c>
      <c r="F62" s="106" t="s">
        <v>26</v>
      </c>
      <c r="G62" s="106">
        <v>0</v>
      </c>
      <c r="H62" s="106" t="s">
        <v>25</v>
      </c>
      <c r="I62" s="108">
        <v>8000</v>
      </c>
      <c r="J62" s="109">
        <f t="shared" si="6"/>
        <v>0</v>
      </c>
      <c r="K62" s="110"/>
      <c r="L62" s="96">
        <v>8000</v>
      </c>
    </row>
    <row r="63" spans="2:12" ht="15">
      <c r="B63" s="169"/>
      <c r="C63" s="73" t="s">
        <v>353</v>
      </c>
      <c r="D63" s="15" t="s">
        <v>352</v>
      </c>
      <c r="E63" s="19">
        <v>1</v>
      </c>
      <c r="F63" s="15" t="s">
        <v>26</v>
      </c>
      <c r="G63" s="15">
        <v>1</v>
      </c>
      <c r="H63" s="15" t="s">
        <v>25</v>
      </c>
      <c r="I63" s="36">
        <v>5000</v>
      </c>
      <c r="J63" s="30">
        <f t="shared" si="6"/>
        <v>5000</v>
      </c>
      <c r="K63" s="20"/>
    </row>
    <row r="64" spans="2:12">
      <c r="B64" s="169"/>
      <c r="C64" s="151" t="s">
        <v>86</v>
      </c>
      <c r="D64" s="152"/>
      <c r="E64" s="152"/>
      <c r="F64" s="152"/>
      <c r="G64" s="152"/>
      <c r="H64" s="152"/>
      <c r="I64" s="47"/>
      <c r="J64" s="67">
        <f>SUM(J49:J63)</f>
        <v>75516</v>
      </c>
      <c r="K64" s="35"/>
    </row>
    <row r="65" spans="2:11">
      <c r="B65" s="171"/>
      <c r="C65" s="151" t="s">
        <v>87</v>
      </c>
      <c r="D65" s="152"/>
      <c r="E65" s="152"/>
      <c r="F65" s="152"/>
      <c r="G65" s="152"/>
      <c r="H65" s="152"/>
      <c r="I65" s="47"/>
      <c r="J65" s="67">
        <f>J64*1.06</f>
        <v>80046.960000000006</v>
      </c>
      <c r="K65" s="35"/>
    </row>
    <row r="66" spans="2:11" ht="15">
      <c r="B66" s="172" t="s">
        <v>88</v>
      </c>
      <c r="C66" s="75" t="s">
        <v>89</v>
      </c>
      <c r="D66" s="38" t="s">
        <v>90</v>
      </c>
      <c r="E66" s="11">
        <v>1</v>
      </c>
      <c r="F66" s="11" t="s">
        <v>78</v>
      </c>
      <c r="G66" s="11">
        <v>3</v>
      </c>
      <c r="H66" s="11" t="s">
        <v>72</v>
      </c>
      <c r="I66" s="34">
        <v>1166</v>
      </c>
      <c r="J66" s="52">
        <f t="shared" ref="J66:J81" si="9">E66*G66*I66</f>
        <v>3498</v>
      </c>
      <c r="K66" s="46"/>
    </row>
    <row r="67" spans="2:11" ht="15">
      <c r="B67" s="172"/>
      <c r="C67" s="76" t="s">
        <v>91</v>
      </c>
      <c r="D67" s="39"/>
      <c r="E67" s="40">
        <v>1</v>
      </c>
      <c r="F67" s="40" t="s">
        <v>78</v>
      </c>
      <c r="G67" s="40">
        <v>760</v>
      </c>
      <c r="H67" s="40" t="s">
        <v>92</v>
      </c>
      <c r="I67" s="30">
        <v>7</v>
      </c>
      <c r="J67" s="28">
        <f t="shared" si="9"/>
        <v>5320</v>
      </c>
      <c r="K67" s="46"/>
    </row>
    <row r="68" spans="2:11" ht="15">
      <c r="B68" s="172"/>
      <c r="C68" s="76" t="s">
        <v>93</v>
      </c>
      <c r="D68" s="39"/>
      <c r="E68" s="40">
        <v>1</v>
      </c>
      <c r="F68" s="40" t="s">
        <v>78</v>
      </c>
      <c r="G68" s="40">
        <v>14</v>
      </c>
      <c r="H68" s="40" t="s">
        <v>94</v>
      </c>
      <c r="I68" s="30">
        <v>52</v>
      </c>
      <c r="J68" s="28">
        <f t="shared" si="9"/>
        <v>728</v>
      </c>
      <c r="K68" s="46"/>
    </row>
    <row r="69" spans="2:11" ht="15">
      <c r="B69" s="172"/>
      <c r="C69" s="76" t="s">
        <v>392</v>
      </c>
      <c r="D69" s="39"/>
      <c r="E69" s="40">
        <v>1</v>
      </c>
      <c r="F69" s="40" t="s">
        <v>78</v>
      </c>
      <c r="G69" s="40">
        <v>14</v>
      </c>
      <c r="H69" s="40" t="s">
        <v>94</v>
      </c>
      <c r="I69" s="30">
        <v>42</v>
      </c>
      <c r="J69" s="28">
        <f t="shared" ref="J69" si="10">E69*G69*I69</f>
        <v>588</v>
      </c>
      <c r="K69" s="46"/>
    </row>
    <row r="70" spans="2:11" ht="15">
      <c r="B70" s="172"/>
      <c r="C70" s="76" t="s">
        <v>95</v>
      </c>
      <c r="D70" s="39" t="s">
        <v>96</v>
      </c>
      <c r="E70" s="40">
        <v>3</v>
      </c>
      <c r="F70" s="40" t="s">
        <v>78</v>
      </c>
      <c r="G70" s="40">
        <v>1</v>
      </c>
      <c r="H70" s="40" t="s">
        <v>25</v>
      </c>
      <c r="I70" s="30">
        <v>900</v>
      </c>
      <c r="J70" s="28">
        <f t="shared" si="9"/>
        <v>2700</v>
      </c>
      <c r="K70" s="46"/>
    </row>
    <row r="71" spans="2:11" s="96" customFormat="1" ht="15">
      <c r="B71" s="172"/>
      <c r="C71" s="115" t="s">
        <v>424</v>
      </c>
      <c r="D71" s="179" t="s">
        <v>90</v>
      </c>
      <c r="E71" s="130">
        <v>1</v>
      </c>
      <c r="F71" s="130" t="s">
        <v>78</v>
      </c>
      <c r="G71" s="130">
        <v>2</v>
      </c>
      <c r="H71" s="130" t="s">
        <v>285</v>
      </c>
      <c r="I71" s="102">
        <v>1166</v>
      </c>
      <c r="J71" s="131">
        <f t="shared" si="9"/>
        <v>2332</v>
      </c>
      <c r="K71" s="110"/>
    </row>
    <row r="72" spans="2:11" s="96" customFormat="1" ht="15">
      <c r="B72" s="172"/>
      <c r="C72" s="115" t="s">
        <v>425</v>
      </c>
      <c r="D72" s="179" t="s">
        <v>365</v>
      </c>
      <c r="E72" s="130">
        <v>5</v>
      </c>
      <c r="F72" s="130" t="s">
        <v>78</v>
      </c>
      <c r="G72" s="130">
        <v>2</v>
      </c>
      <c r="H72" s="130" t="s">
        <v>25</v>
      </c>
      <c r="I72" s="102">
        <v>530</v>
      </c>
      <c r="J72" s="131">
        <f t="shared" ref="J72" si="11">E72*G72*I72</f>
        <v>5300</v>
      </c>
      <c r="K72" s="110"/>
    </row>
    <row r="73" spans="2:11" ht="30">
      <c r="B73" s="172"/>
      <c r="C73" s="76" t="s">
        <v>97</v>
      </c>
      <c r="D73" s="39" t="s">
        <v>90</v>
      </c>
      <c r="E73" s="40">
        <v>4</v>
      </c>
      <c r="F73" s="40" t="s">
        <v>78</v>
      </c>
      <c r="G73" s="40">
        <v>3</v>
      </c>
      <c r="H73" s="40" t="s">
        <v>285</v>
      </c>
      <c r="I73" s="30">
        <v>1166</v>
      </c>
      <c r="J73" s="28">
        <f t="shared" si="9"/>
        <v>13992</v>
      </c>
      <c r="K73" s="46" t="s">
        <v>301</v>
      </c>
    </row>
    <row r="74" spans="2:11" ht="15">
      <c r="B74" s="172"/>
      <c r="C74" s="76" t="s">
        <v>99</v>
      </c>
      <c r="D74" s="39" t="s">
        <v>357</v>
      </c>
      <c r="E74" s="40">
        <v>4</v>
      </c>
      <c r="F74" s="40" t="s">
        <v>78</v>
      </c>
      <c r="G74" s="40">
        <v>260</v>
      </c>
      <c r="H74" s="40" t="s">
        <v>92</v>
      </c>
      <c r="I74" s="30">
        <v>7</v>
      </c>
      <c r="J74" s="28">
        <f t="shared" si="9"/>
        <v>7280</v>
      </c>
      <c r="K74" s="46"/>
    </row>
    <row r="75" spans="2:11" ht="15">
      <c r="B75" s="172"/>
      <c r="C75" s="76" t="s">
        <v>100</v>
      </c>
      <c r="D75" s="39" t="s">
        <v>101</v>
      </c>
      <c r="E75" s="40">
        <v>4</v>
      </c>
      <c r="F75" s="40" t="s">
        <v>78</v>
      </c>
      <c r="G75" s="40">
        <v>2</v>
      </c>
      <c r="H75" s="40" t="s">
        <v>94</v>
      </c>
      <c r="I75" s="30">
        <v>52</v>
      </c>
      <c r="J75" s="28">
        <f t="shared" si="9"/>
        <v>416</v>
      </c>
      <c r="K75" s="46"/>
    </row>
    <row r="76" spans="2:11" ht="15">
      <c r="B76" s="172"/>
      <c r="C76" s="76" t="s">
        <v>102</v>
      </c>
      <c r="D76" s="39" t="s">
        <v>103</v>
      </c>
      <c r="E76" s="130">
        <v>3</v>
      </c>
      <c r="F76" s="40" t="s">
        <v>78</v>
      </c>
      <c r="G76" s="40">
        <v>3</v>
      </c>
      <c r="H76" s="40" t="s">
        <v>72</v>
      </c>
      <c r="I76" s="30">
        <v>1802</v>
      </c>
      <c r="J76" s="28">
        <f t="shared" si="9"/>
        <v>16218</v>
      </c>
      <c r="K76" s="46"/>
    </row>
    <row r="77" spans="2:11" ht="15">
      <c r="B77" s="172"/>
      <c r="C77" s="76" t="s">
        <v>102</v>
      </c>
      <c r="D77" s="39" t="s">
        <v>104</v>
      </c>
      <c r="E77" s="130">
        <v>5</v>
      </c>
      <c r="F77" s="40" t="s">
        <v>78</v>
      </c>
      <c r="G77" s="40">
        <v>3</v>
      </c>
      <c r="H77" s="40" t="s">
        <v>72</v>
      </c>
      <c r="I77" s="30">
        <v>1590</v>
      </c>
      <c r="J77" s="28">
        <f t="shared" si="9"/>
        <v>23850</v>
      </c>
      <c r="K77" s="46"/>
    </row>
    <row r="78" spans="2:11" ht="15">
      <c r="B78" s="172"/>
      <c r="C78" s="76" t="s">
        <v>389</v>
      </c>
      <c r="D78" s="39" t="s">
        <v>357</v>
      </c>
      <c r="E78" s="130">
        <v>8</v>
      </c>
      <c r="F78" s="40" t="s">
        <v>78</v>
      </c>
      <c r="G78" s="40">
        <v>260</v>
      </c>
      <c r="H78" s="40" t="s">
        <v>92</v>
      </c>
      <c r="I78" s="30">
        <v>7</v>
      </c>
      <c r="J78" s="28">
        <f t="shared" si="9"/>
        <v>14560</v>
      </c>
      <c r="K78" s="46">
        <f>J78/9</f>
        <v>1617.7777777777778</v>
      </c>
    </row>
    <row r="79" spans="2:11" ht="15">
      <c r="B79" s="172"/>
      <c r="C79" s="76" t="s">
        <v>390</v>
      </c>
      <c r="D79" s="39" t="s">
        <v>101</v>
      </c>
      <c r="E79" s="40">
        <v>3</v>
      </c>
      <c r="F79" s="40" t="s">
        <v>327</v>
      </c>
      <c r="G79" s="40">
        <v>2</v>
      </c>
      <c r="H79" s="41" t="s">
        <v>94</v>
      </c>
      <c r="I79" s="30">
        <v>52</v>
      </c>
      <c r="J79" s="28">
        <f t="shared" ref="J79:J80" si="12">E79*G79*I79</f>
        <v>312</v>
      </c>
      <c r="K79" s="46"/>
    </row>
    <row r="80" spans="2:11" ht="15">
      <c r="B80" s="172"/>
      <c r="C80" s="76" t="s">
        <v>423</v>
      </c>
      <c r="D80" s="39"/>
      <c r="E80" s="130">
        <v>1</v>
      </c>
      <c r="F80" s="130" t="s">
        <v>78</v>
      </c>
      <c r="G80" s="130">
        <v>3</v>
      </c>
      <c r="H80" s="130" t="s">
        <v>72</v>
      </c>
      <c r="I80" s="102">
        <f>750*1.06</f>
        <v>795</v>
      </c>
      <c r="J80" s="131">
        <f t="shared" si="12"/>
        <v>2385</v>
      </c>
      <c r="K80" s="46"/>
    </row>
    <row r="81" spans="2:11" ht="15">
      <c r="B81" s="168"/>
      <c r="C81" s="71" t="s">
        <v>105</v>
      </c>
      <c r="D81" s="42" t="s">
        <v>106</v>
      </c>
      <c r="E81" s="14">
        <v>13</v>
      </c>
      <c r="F81" s="14" t="s">
        <v>78</v>
      </c>
      <c r="G81" s="14">
        <v>1</v>
      </c>
      <c r="H81" s="43" t="s">
        <v>26</v>
      </c>
      <c r="I81" s="30">
        <v>2000</v>
      </c>
      <c r="J81" s="28">
        <f t="shared" si="9"/>
        <v>26000</v>
      </c>
      <c r="K81" s="46"/>
    </row>
    <row r="82" spans="2:11">
      <c r="B82" s="168"/>
      <c r="C82" s="153" t="s">
        <v>107</v>
      </c>
      <c r="D82" s="154"/>
      <c r="E82" s="154"/>
      <c r="F82" s="154"/>
      <c r="G82" s="154"/>
      <c r="H82" s="155"/>
      <c r="I82" s="47"/>
      <c r="J82" s="48">
        <f>SUM(J66:J81)</f>
        <v>125479</v>
      </c>
      <c r="K82" s="46"/>
    </row>
    <row r="83" spans="2:11" ht="15">
      <c r="B83" s="172" t="s">
        <v>108</v>
      </c>
      <c r="C83" s="76" t="s">
        <v>109</v>
      </c>
      <c r="D83" s="44" t="s">
        <v>110</v>
      </c>
      <c r="E83" s="40">
        <v>1</v>
      </c>
      <c r="F83" s="15" t="s">
        <v>72</v>
      </c>
      <c r="G83" s="19">
        <v>1</v>
      </c>
      <c r="H83" s="15" t="s">
        <v>25</v>
      </c>
      <c r="I83" s="30">
        <v>3500</v>
      </c>
      <c r="J83" s="30">
        <f t="shared" ref="J83:J105" si="13">E83*G83*I83</f>
        <v>3500</v>
      </c>
      <c r="K83" s="46" t="s">
        <v>111</v>
      </c>
    </row>
    <row r="84" spans="2:11" ht="15">
      <c r="B84" s="172"/>
      <c r="C84" s="76" t="s">
        <v>112</v>
      </c>
      <c r="D84" s="45" t="s">
        <v>113</v>
      </c>
      <c r="E84" s="40">
        <v>1</v>
      </c>
      <c r="F84" s="15" t="s">
        <v>72</v>
      </c>
      <c r="G84" s="19">
        <v>1</v>
      </c>
      <c r="H84" s="15" t="s">
        <v>25</v>
      </c>
      <c r="I84" s="30">
        <v>1060</v>
      </c>
      <c r="J84" s="30">
        <f t="shared" si="13"/>
        <v>1060</v>
      </c>
      <c r="K84" s="49"/>
    </row>
    <row r="85" spans="2:11" ht="30">
      <c r="B85" s="172"/>
      <c r="C85" s="76" t="s">
        <v>114</v>
      </c>
      <c r="D85" s="44" t="s">
        <v>394</v>
      </c>
      <c r="E85" s="40">
        <v>15</v>
      </c>
      <c r="F85" s="15" t="s">
        <v>115</v>
      </c>
      <c r="G85" s="19">
        <v>1</v>
      </c>
      <c r="H85" s="15" t="s">
        <v>25</v>
      </c>
      <c r="I85" s="30">
        <v>180</v>
      </c>
      <c r="J85" s="30">
        <f t="shared" si="13"/>
        <v>2700</v>
      </c>
      <c r="K85" s="49"/>
    </row>
    <row r="86" spans="2:11" ht="30">
      <c r="B86" s="172"/>
      <c r="C86" s="76" t="s">
        <v>116</v>
      </c>
      <c r="D86" s="44" t="s">
        <v>395</v>
      </c>
      <c r="E86" s="40">
        <v>12</v>
      </c>
      <c r="F86" s="15" t="s">
        <v>115</v>
      </c>
      <c r="G86" s="19">
        <v>1</v>
      </c>
      <c r="H86" s="15" t="s">
        <v>25</v>
      </c>
      <c r="I86" s="30">
        <v>180</v>
      </c>
      <c r="J86" s="30">
        <f t="shared" si="13"/>
        <v>2160</v>
      </c>
      <c r="K86" s="46"/>
    </row>
    <row r="87" spans="2:11" ht="15">
      <c r="B87" s="172"/>
      <c r="C87" s="76" t="s">
        <v>117</v>
      </c>
      <c r="D87" s="44" t="s">
        <v>118</v>
      </c>
      <c r="E87" s="40">
        <v>9</v>
      </c>
      <c r="F87" s="15" t="s">
        <v>119</v>
      </c>
      <c r="G87" s="19">
        <v>1</v>
      </c>
      <c r="H87" s="15" t="s">
        <v>25</v>
      </c>
      <c r="I87" s="30">
        <v>53</v>
      </c>
      <c r="J87" s="30">
        <f t="shared" si="13"/>
        <v>477</v>
      </c>
      <c r="K87" s="46"/>
    </row>
    <row r="88" spans="2:11" ht="15">
      <c r="B88" s="172"/>
      <c r="C88" s="76" t="s">
        <v>120</v>
      </c>
      <c r="D88" s="44"/>
      <c r="E88" s="40">
        <v>3</v>
      </c>
      <c r="F88" s="15" t="s">
        <v>121</v>
      </c>
      <c r="G88" s="19">
        <v>1</v>
      </c>
      <c r="H88" s="15" t="s">
        <v>25</v>
      </c>
      <c r="I88" s="30">
        <v>369</v>
      </c>
      <c r="J88" s="30">
        <f t="shared" si="13"/>
        <v>1107</v>
      </c>
      <c r="K88" s="46"/>
    </row>
    <row r="89" spans="2:11" ht="15">
      <c r="B89" s="172"/>
      <c r="C89" s="76" t="s">
        <v>122</v>
      </c>
      <c r="D89" s="44" t="s">
        <v>123</v>
      </c>
      <c r="E89" s="40">
        <v>1</v>
      </c>
      <c r="F89" s="15" t="s">
        <v>124</v>
      </c>
      <c r="G89" s="19">
        <v>1</v>
      </c>
      <c r="H89" s="15" t="s">
        <v>25</v>
      </c>
      <c r="I89" s="30">
        <v>5300</v>
      </c>
      <c r="J89" s="30">
        <f t="shared" si="13"/>
        <v>5300</v>
      </c>
      <c r="K89" s="46"/>
    </row>
    <row r="90" spans="2:11" ht="15">
      <c r="B90" s="172"/>
      <c r="C90" s="76" t="s">
        <v>125</v>
      </c>
      <c r="D90" s="44" t="s">
        <v>368</v>
      </c>
      <c r="E90" s="40">
        <v>30</v>
      </c>
      <c r="F90" s="15" t="s">
        <v>115</v>
      </c>
      <c r="G90" s="19">
        <v>1</v>
      </c>
      <c r="H90" s="15" t="s">
        <v>25</v>
      </c>
      <c r="I90" s="30">
        <v>20</v>
      </c>
      <c r="J90" s="30">
        <f t="shared" si="13"/>
        <v>600</v>
      </c>
      <c r="K90" s="46"/>
    </row>
    <row r="91" spans="2:11" ht="15">
      <c r="B91" s="172"/>
      <c r="C91" s="76" t="s">
        <v>126</v>
      </c>
      <c r="D91" s="44" t="s">
        <v>127</v>
      </c>
      <c r="E91" s="40">
        <v>5</v>
      </c>
      <c r="F91" s="15" t="s">
        <v>73</v>
      </c>
      <c r="G91" s="19">
        <v>1</v>
      </c>
      <c r="H91" s="15" t="s">
        <v>25</v>
      </c>
      <c r="I91" s="30">
        <v>480</v>
      </c>
      <c r="J91" s="30">
        <f t="shared" si="13"/>
        <v>2400</v>
      </c>
      <c r="K91" s="46"/>
    </row>
    <row r="92" spans="2:11" ht="15">
      <c r="B92" s="172"/>
      <c r="C92" s="76" t="s">
        <v>128</v>
      </c>
      <c r="D92" s="44"/>
      <c r="E92" s="40">
        <v>1</v>
      </c>
      <c r="F92" s="15" t="s">
        <v>121</v>
      </c>
      <c r="G92" s="19">
        <v>1</v>
      </c>
      <c r="H92" s="15" t="s">
        <v>25</v>
      </c>
      <c r="I92" s="30">
        <v>500</v>
      </c>
      <c r="J92" s="30">
        <f t="shared" si="13"/>
        <v>500</v>
      </c>
      <c r="K92" s="46"/>
    </row>
    <row r="93" spans="2:11" ht="15">
      <c r="B93" s="172"/>
      <c r="C93" s="76" t="s">
        <v>129</v>
      </c>
      <c r="D93" s="44" t="s">
        <v>130</v>
      </c>
      <c r="E93" s="40">
        <v>1</v>
      </c>
      <c r="F93" s="15" t="s">
        <v>20</v>
      </c>
      <c r="G93" s="19">
        <v>1</v>
      </c>
      <c r="H93" s="15" t="s">
        <v>72</v>
      </c>
      <c r="I93" s="30">
        <v>600</v>
      </c>
      <c r="J93" s="30">
        <f t="shared" si="13"/>
        <v>600</v>
      </c>
      <c r="K93" s="46"/>
    </row>
    <row r="94" spans="2:11" ht="15">
      <c r="B94" s="172"/>
      <c r="C94" s="76" t="s">
        <v>131</v>
      </c>
      <c r="D94" s="44" t="s">
        <v>132</v>
      </c>
      <c r="E94" s="40">
        <v>4</v>
      </c>
      <c r="F94" s="15" t="s">
        <v>20</v>
      </c>
      <c r="G94" s="19">
        <v>2</v>
      </c>
      <c r="H94" s="15" t="s">
        <v>25</v>
      </c>
      <c r="I94" s="30">
        <v>300</v>
      </c>
      <c r="J94" s="30">
        <f t="shared" si="13"/>
        <v>2400</v>
      </c>
      <c r="K94" s="46"/>
    </row>
    <row r="95" spans="2:11" ht="15">
      <c r="B95" s="172"/>
      <c r="C95" s="76" t="s">
        <v>133</v>
      </c>
      <c r="D95" s="44" t="s">
        <v>134</v>
      </c>
      <c r="E95" s="40">
        <v>1</v>
      </c>
      <c r="F95" s="15" t="s">
        <v>78</v>
      </c>
      <c r="G95" s="19">
        <v>2</v>
      </c>
      <c r="H95" s="15" t="s">
        <v>98</v>
      </c>
      <c r="I95" s="30">
        <v>488</v>
      </c>
      <c r="J95" s="30">
        <f t="shared" si="13"/>
        <v>976</v>
      </c>
      <c r="K95" s="46"/>
    </row>
    <row r="96" spans="2:11" ht="15">
      <c r="B96" s="172"/>
      <c r="C96" s="76" t="s">
        <v>135</v>
      </c>
      <c r="D96" s="44" t="s">
        <v>136</v>
      </c>
      <c r="E96" s="40">
        <v>6</v>
      </c>
      <c r="F96" s="15" t="s">
        <v>121</v>
      </c>
      <c r="G96" s="19">
        <v>4</v>
      </c>
      <c r="H96" s="15" t="s">
        <v>137</v>
      </c>
      <c r="I96" s="30">
        <v>103</v>
      </c>
      <c r="J96" s="30">
        <f t="shared" si="13"/>
        <v>2472</v>
      </c>
      <c r="K96" s="46" t="s">
        <v>138</v>
      </c>
    </row>
    <row r="97" spans="2:11" ht="15">
      <c r="B97" s="172"/>
      <c r="C97" s="76" t="s">
        <v>135</v>
      </c>
      <c r="D97" s="44" t="s">
        <v>139</v>
      </c>
      <c r="E97" s="40">
        <v>2</v>
      </c>
      <c r="F97" s="15" t="s">
        <v>121</v>
      </c>
      <c r="G97" s="19">
        <v>4</v>
      </c>
      <c r="H97" s="15" t="s">
        <v>137</v>
      </c>
      <c r="I97" s="30">
        <v>424</v>
      </c>
      <c r="J97" s="30">
        <f t="shared" si="13"/>
        <v>3392</v>
      </c>
      <c r="K97" s="46" t="s">
        <v>138</v>
      </c>
    </row>
    <row r="98" spans="2:11" ht="15">
      <c r="B98" s="172"/>
      <c r="C98" s="76" t="s">
        <v>140</v>
      </c>
      <c r="D98" s="44" t="s">
        <v>141</v>
      </c>
      <c r="E98" s="40">
        <v>3</v>
      </c>
      <c r="F98" s="15" t="s">
        <v>142</v>
      </c>
      <c r="G98" s="19">
        <v>4</v>
      </c>
      <c r="H98" s="15" t="s">
        <v>137</v>
      </c>
      <c r="I98" s="30">
        <v>68</v>
      </c>
      <c r="J98" s="30">
        <f t="shared" si="13"/>
        <v>816</v>
      </c>
      <c r="K98" s="46" t="s">
        <v>138</v>
      </c>
    </row>
    <row r="99" spans="2:11" ht="15">
      <c r="B99" s="172"/>
      <c r="C99" s="76" t="s">
        <v>143</v>
      </c>
      <c r="D99" s="44"/>
      <c r="E99" s="40">
        <v>1</v>
      </c>
      <c r="F99" s="15" t="s">
        <v>121</v>
      </c>
      <c r="G99" s="19">
        <v>1</v>
      </c>
      <c r="H99" s="15" t="s">
        <v>25</v>
      </c>
      <c r="I99" s="30">
        <v>923</v>
      </c>
      <c r="J99" s="30">
        <f t="shared" si="13"/>
        <v>923</v>
      </c>
      <c r="K99" s="46"/>
    </row>
    <row r="100" spans="2:11" ht="15">
      <c r="B100" s="172"/>
      <c r="C100" s="76" t="s">
        <v>329</v>
      </c>
      <c r="D100" s="44" t="s">
        <v>330</v>
      </c>
      <c r="E100" s="40">
        <v>5</v>
      </c>
      <c r="F100" s="15" t="s">
        <v>73</v>
      </c>
      <c r="G100" s="19">
        <v>1</v>
      </c>
      <c r="H100" s="15" t="s">
        <v>25</v>
      </c>
      <c r="I100" s="30">
        <v>106</v>
      </c>
      <c r="J100" s="30">
        <f t="shared" si="13"/>
        <v>530</v>
      </c>
      <c r="K100" s="46"/>
    </row>
    <row r="101" spans="2:11" ht="15">
      <c r="B101" s="172"/>
      <c r="C101" s="76" t="s">
        <v>331</v>
      </c>
      <c r="D101" s="84" t="s">
        <v>332</v>
      </c>
      <c r="E101" s="14">
        <v>5</v>
      </c>
      <c r="F101" s="15" t="s">
        <v>315</v>
      </c>
      <c r="G101" s="19">
        <v>1</v>
      </c>
      <c r="H101" s="15" t="s">
        <v>276</v>
      </c>
      <c r="I101" s="30">
        <v>58</v>
      </c>
      <c r="J101" s="30">
        <f t="shared" si="13"/>
        <v>290</v>
      </c>
      <c r="K101" s="46"/>
    </row>
    <row r="102" spans="2:11" ht="15">
      <c r="B102" s="172"/>
      <c r="C102" s="76" t="s">
        <v>144</v>
      </c>
      <c r="D102" s="44" t="s">
        <v>145</v>
      </c>
      <c r="E102" s="15">
        <v>1</v>
      </c>
      <c r="F102" s="15" t="s">
        <v>20</v>
      </c>
      <c r="G102" s="19">
        <v>1</v>
      </c>
      <c r="H102" s="15" t="s">
        <v>72</v>
      </c>
      <c r="I102" s="30">
        <v>600</v>
      </c>
      <c r="J102" s="30">
        <f t="shared" si="13"/>
        <v>600</v>
      </c>
      <c r="K102" s="46"/>
    </row>
    <row r="103" spans="2:11" ht="15">
      <c r="B103" s="172"/>
      <c r="C103" s="76" t="s">
        <v>146</v>
      </c>
      <c r="D103" s="44" t="s">
        <v>132</v>
      </c>
      <c r="E103" s="15">
        <v>6</v>
      </c>
      <c r="F103" s="15" t="s">
        <v>20</v>
      </c>
      <c r="G103" s="19">
        <v>1</v>
      </c>
      <c r="H103" s="15" t="s">
        <v>72</v>
      </c>
      <c r="I103" s="30">
        <v>300</v>
      </c>
      <c r="J103" s="30">
        <f t="shared" si="13"/>
        <v>1800</v>
      </c>
      <c r="K103" s="46"/>
    </row>
    <row r="104" spans="2:11" ht="15">
      <c r="B104" s="172"/>
      <c r="C104" s="76" t="s">
        <v>147</v>
      </c>
      <c r="D104" s="44" t="s">
        <v>134</v>
      </c>
      <c r="E104" s="15">
        <v>1</v>
      </c>
      <c r="F104" s="15" t="s">
        <v>78</v>
      </c>
      <c r="G104" s="19">
        <v>2</v>
      </c>
      <c r="H104" s="15" t="s">
        <v>98</v>
      </c>
      <c r="I104" s="30">
        <v>1060</v>
      </c>
      <c r="J104" s="30">
        <f t="shared" si="13"/>
        <v>2120</v>
      </c>
      <c r="K104" s="46" t="s">
        <v>148</v>
      </c>
    </row>
    <row r="105" spans="2:11" s="96" customFormat="1" ht="15">
      <c r="B105" s="172"/>
      <c r="C105" s="115" t="s">
        <v>149</v>
      </c>
      <c r="D105" s="69" t="s">
        <v>347</v>
      </c>
      <c r="E105" s="69">
        <v>15</v>
      </c>
      <c r="F105" s="69" t="s">
        <v>348</v>
      </c>
      <c r="G105" s="116">
        <v>0</v>
      </c>
      <c r="H105" s="69" t="s">
        <v>25</v>
      </c>
      <c r="I105" s="102">
        <v>90</v>
      </c>
      <c r="J105" s="102">
        <f t="shared" si="13"/>
        <v>0</v>
      </c>
      <c r="K105" s="110"/>
    </row>
    <row r="106" spans="2:11">
      <c r="B106" s="172"/>
      <c r="C106" s="156" t="s">
        <v>150</v>
      </c>
      <c r="D106" s="157"/>
      <c r="E106" s="157"/>
      <c r="F106" s="158"/>
      <c r="G106" s="158"/>
      <c r="H106" s="157"/>
      <c r="I106" s="50"/>
      <c r="J106" s="51">
        <f>SUM(J83:J105)</f>
        <v>36723</v>
      </c>
      <c r="K106" s="20"/>
    </row>
    <row r="107" spans="2:11" s="96" customFormat="1" ht="15">
      <c r="B107" s="161" t="s">
        <v>151</v>
      </c>
      <c r="C107" s="115" t="s">
        <v>152</v>
      </c>
      <c r="D107" s="117" t="s">
        <v>360</v>
      </c>
      <c r="E107" s="121">
        <v>4</v>
      </c>
      <c r="F107" s="121" t="s">
        <v>72</v>
      </c>
      <c r="G107" s="121">
        <v>1</v>
      </c>
      <c r="H107" s="121" t="s">
        <v>20</v>
      </c>
      <c r="I107" s="114">
        <v>2500</v>
      </c>
      <c r="J107" s="120">
        <f t="shared" ref="J107:J111" si="14">E107*G107*I107</f>
        <v>10000</v>
      </c>
      <c r="K107" s="110"/>
    </row>
    <row r="108" spans="2:11" ht="15">
      <c r="B108" s="162"/>
      <c r="C108" s="76" t="s">
        <v>154</v>
      </c>
      <c r="D108" s="44" t="s">
        <v>153</v>
      </c>
      <c r="E108" s="40">
        <v>3</v>
      </c>
      <c r="F108" s="11" t="s">
        <v>72</v>
      </c>
      <c r="G108" s="40">
        <v>1</v>
      </c>
      <c r="H108" s="11" t="s">
        <v>20</v>
      </c>
      <c r="I108" s="36">
        <v>1292</v>
      </c>
      <c r="J108" s="52">
        <f t="shared" si="14"/>
        <v>3876</v>
      </c>
      <c r="K108" s="46"/>
    </row>
    <row r="109" spans="2:11" ht="15">
      <c r="B109" s="162"/>
      <c r="C109" s="76" t="s">
        <v>155</v>
      </c>
      <c r="D109" s="44" t="s">
        <v>153</v>
      </c>
      <c r="E109" s="40">
        <v>3</v>
      </c>
      <c r="F109" s="11" t="s">
        <v>72</v>
      </c>
      <c r="G109" s="40">
        <v>1</v>
      </c>
      <c r="H109" s="11" t="s">
        <v>20</v>
      </c>
      <c r="I109" s="36">
        <v>1517</v>
      </c>
      <c r="J109" s="52">
        <f t="shared" si="14"/>
        <v>4551</v>
      </c>
      <c r="K109" s="46"/>
    </row>
    <row r="110" spans="2:11" ht="15">
      <c r="B110" s="162"/>
      <c r="C110" s="76" t="s">
        <v>361</v>
      </c>
      <c r="D110" s="44" t="s">
        <v>156</v>
      </c>
      <c r="E110" s="11">
        <v>1</v>
      </c>
      <c r="F110" s="11" t="s">
        <v>72</v>
      </c>
      <c r="G110" s="11">
        <v>1</v>
      </c>
      <c r="H110" s="11" t="s">
        <v>20</v>
      </c>
      <c r="I110" s="36">
        <v>2500</v>
      </c>
      <c r="J110" s="52">
        <f t="shared" si="14"/>
        <v>2500</v>
      </c>
      <c r="K110" s="46" t="s">
        <v>282</v>
      </c>
    </row>
    <row r="111" spans="2:11" s="96" customFormat="1" ht="15">
      <c r="B111" s="162"/>
      <c r="C111" s="115" t="s">
        <v>157</v>
      </c>
      <c r="D111" s="117"/>
      <c r="E111" s="130">
        <v>0</v>
      </c>
      <c r="F111" s="130" t="s">
        <v>158</v>
      </c>
      <c r="G111" s="130">
        <v>1</v>
      </c>
      <c r="H111" s="106" t="s">
        <v>25</v>
      </c>
      <c r="I111" s="114">
        <v>2400</v>
      </c>
      <c r="J111" s="120">
        <f t="shared" si="14"/>
        <v>0</v>
      </c>
      <c r="K111" s="110"/>
    </row>
    <row r="112" spans="2:11">
      <c r="B112" s="163"/>
      <c r="C112" s="159" t="s">
        <v>159</v>
      </c>
      <c r="D112" s="160"/>
      <c r="E112" s="160"/>
      <c r="F112" s="160"/>
      <c r="G112" s="160"/>
      <c r="H112" s="160"/>
      <c r="I112" s="53"/>
      <c r="J112" s="54">
        <f>SUM(J107:J111)</f>
        <v>20927</v>
      </c>
      <c r="K112" s="46"/>
    </row>
    <row r="113" spans="2:11" ht="15">
      <c r="B113" s="164" t="s">
        <v>160</v>
      </c>
      <c r="C113" s="76" t="s">
        <v>161</v>
      </c>
      <c r="D113" s="44" t="s">
        <v>397</v>
      </c>
      <c r="E113" s="40">
        <v>4</v>
      </c>
      <c r="F113" s="40" t="s">
        <v>73</v>
      </c>
      <c r="G113" s="11">
        <v>1</v>
      </c>
      <c r="H113" s="40" t="s">
        <v>26</v>
      </c>
      <c r="I113" s="36">
        <v>35</v>
      </c>
      <c r="J113" s="52">
        <f t="shared" ref="J113:J182" si="15">E113*G113*I113</f>
        <v>140</v>
      </c>
      <c r="K113" s="46"/>
    </row>
    <row r="114" spans="2:11" ht="15">
      <c r="B114" s="164"/>
      <c r="C114" s="77" t="s">
        <v>337</v>
      </c>
      <c r="D114" s="44" t="s">
        <v>339</v>
      </c>
      <c r="E114" s="64">
        <v>4</v>
      </c>
      <c r="F114" s="40" t="s">
        <v>338</v>
      </c>
      <c r="G114" s="11">
        <v>1</v>
      </c>
      <c r="H114" s="40" t="s">
        <v>26</v>
      </c>
      <c r="I114" s="36">
        <v>159</v>
      </c>
      <c r="J114" s="52">
        <f t="shared" si="15"/>
        <v>636</v>
      </c>
      <c r="K114" s="46"/>
    </row>
    <row r="115" spans="2:11" ht="15">
      <c r="B115" s="164"/>
      <c r="C115" s="77" t="s">
        <v>340</v>
      </c>
      <c r="D115" s="44" t="s">
        <v>341</v>
      </c>
      <c r="E115" s="64">
        <v>150</v>
      </c>
      <c r="F115" s="40" t="s">
        <v>315</v>
      </c>
      <c r="G115" s="11">
        <v>1</v>
      </c>
      <c r="H115" s="40" t="s">
        <v>26</v>
      </c>
      <c r="I115" s="36">
        <v>2.12</v>
      </c>
      <c r="J115" s="52">
        <f t="shared" si="15"/>
        <v>318</v>
      </c>
      <c r="K115" s="46"/>
    </row>
    <row r="116" spans="2:11" ht="15">
      <c r="B116" s="164"/>
      <c r="C116" s="77" t="s">
        <v>162</v>
      </c>
      <c r="D116" s="9" t="s">
        <v>163</v>
      </c>
      <c r="E116" s="64">
        <v>28</v>
      </c>
      <c r="F116" s="40" t="s">
        <v>164</v>
      </c>
      <c r="G116" s="11">
        <v>1</v>
      </c>
      <c r="H116" s="40" t="s">
        <v>26</v>
      </c>
      <c r="I116" s="36">
        <v>150</v>
      </c>
      <c r="J116" s="52">
        <f t="shared" si="15"/>
        <v>4200</v>
      </c>
      <c r="K116" s="46" t="s">
        <v>372</v>
      </c>
    </row>
    <row r="117" spans="2:11" ht="15">
      <c r="B117" s="164"/>
      <c r="C117" s="77" t="s">
        <v>299</v>
      </c>
      <c r="D117" s="44" t="s">
        <v>300</v>
      </c>
      <c r="E117" s="64">
        <v>1</v>
      </c>
      <c r="F117" s="40" t="s">
        <v>124</v>
      </c>
      <c r="G117" s="11">
        <v>1</v>
      </c>
      <c r="H117" s="40" t="s">
        <v>26</v>
      </c>
      <c r="I117" s="36">
        <v>1500</v>
      </c>
      <c r="J117" s="52">
        <f t="shared" si="15"/>
        <v>1500</v>
      </c>
      <c r="K117" s="46"/>
    </row>
    <row r="118" spans="2:11" ht="15">
      <c r="B118" s="164"/>
      <c r="C118" s="76" t="s">
        <v>165</v>
      </c>
      <c r="D118" s="44" t="s">
        <v>166</v>
      </c>
      <c r="E118" s="40">
        <v>4.8</v>
      </c>
      <c r="F118" s="40" t="s">
        <v>115</v>
      </c>
      <c r="G118" s="11">
        <v>1</v>
      </c>
      <c r="H118" s="40" t="s">
        <v>26</v>
      </c>
      <c r="I118" s="36">
        <v>60</v>
      </c>
      <c r="J118" s="52">
        <f t="shared" si="15"/>
        <v>288</v>
      </c>
      <c r="K118" s="46"/>
    </row>
    <row r="119" spans="2:11" ht="15">
      <c r="B119" s="163"/>
      <c r="C119" s="76" t="s">
        <v>167</v>
      </c>
      <c r="D119" s="44" t="s">
        <v>168</v>
      </c>
      <c r="E119" s="40">
        <v>40</v>
      </c>
      <c r="F119" s="40" t="s">
        <v>169</v>
      </c>
      <c r="G119" s="11">
        <v>1</v>
      </c>
      <c r="H119" s="40" t="s">
        <v>26</v>
      </c>
      <c r="I119" s="55">
        <v>2</v>
      </c>
      <c r="J119" s="52">
        <f t="shared" si="15"/>
        <v>80</v>
      </c>
      <c r="K119" s="46"/>
    </row>
    <row r="120" spans="2:11" ht="30">
      <c r="B120" s="163"/>
      <c r="C120" s="76" t="s">
        <v>170</v>
      </c>
      <c r="D120" s="44" t="s">
        <v>398</v>
      </c>
      <c r="E120" s="40">
        <v>15</v>
      </c>
      <c r="F120" s="40" t="s">
        <v>169</v>
      </c>
      <c r="G120" s="11">
        <v>1</v>
      </c>
      <c r="H120" s="40" t="s">
        <v>26</v>
      </c>
      <c r="I120" s="55">
        <v>12</v>
      </c>
      <c r="J120" s="52">
        <f t="shared" si="15"/>
        <v>180</v>
      </c>
      <c r="K120" s="46"/>
    </row>
    <row r="121" spans="2:11" ht="15">
      <c r="B121" s="163"/>
      <c r="C121" s="76" t="s">
        <v>310</v>
      </c>
      <c r="D121" s="80"/>
      <c r="E121" s="40">
        <v>15</v>
      </c>
      <c r="F121" s="40" t="s">
        <v>169</v>
      </c>
      <c r="G121" s="11">
        <v>2</v>
      </c>
      <c r="H121" s="40" t="s">
        <v>304</v>
      </c>
      <c r="I121" s="55">
        <v>15</v>
      </c>
      <c r="J121" s="52">
        <f t="shared" si="15"/>
        <v>450</v>
      </c>
      <c r="K121" s="46"/>
    </row>
    <row r="122" spans="2:11" ht="49" customHeight="1">
      <c r="B122" s="163"/>
      <c r="C122" s="76" t="s">
        <v>171</v>
      </c>
      <c r="D122" s="18" t="s">
        <v>404</v>
      </c>
      <c r="E122" s="40">
        <v>1</v>
      </c>
      <c r="F122" s="40" t="s">
        <v>25</v>
      </c>
      <c r="G122" s="11">
        <v>1</v>
      </c>
      <c r="H122" s="40" t="s">
        <v>26</v>
      </c>
      <c r="I122" s="40">
        <f>(600+130*36+130*6+600+500*3)*1.06</f>
        <v>8649.6</v>
      </c>
      <c r="J122" s="52">
        <f t="shared" si="15"/>
        <v>8649.6</v>
      </c>
      <c r="K122" s="46"/>
    </row>
    <row r="123" spans="2:11" ht="15">
      <c r="B123" s="163"/>
      <c r="C123" s="76" t="s">
        <v>172</v>
      </c>
      <c r="D123" s="44" t="s">
        <v>173</v>
      </c>
      <c r="E123" s="40">
        <v>2</v>
      </c>
      <c r="F123" s="40" t="s">
        <v>169</v>
      </c>
      <c r="G123" s="11">
        <v>1</v>
      </c>
      <c r="H123" s="40" t="s">
        <v>26</v>
      </c>
      <c r="I123" s="55">
        <v>60</v>
      </c>
      <c r="J123" s="52">
        <f t="shared" si="15"/>
        <v>120</v>
      </c>
      <c r="K123" s="46"/>
    </row>
    <row r="124" spans="2:11" ht="15">
      <c r="B124" s="163"/>
      <c r="C124" s="76" t="s">
        <v>174</v>
      </c>
      <c r="D124" s="44" t="s">
        <v>175</v>
      </c>
      <c r="E124" s="40">
        <v>50</v>
      </c>
      <c r="F124" s="40" t="s">
        <v>169</v>
      </c>
      <c r="G124" s="11">
        <v>1</v>
      </c>
      <c r="H124" s="40" t="s">
        <v>26</v>
      </c>
      <c r="I124" s="55">
        <v>15.9</v>
      </c>
      <c r="J124" s="52">
        <f t="shared" si="15"/>
        <v>795</v>
      </c>
      <c r="K124" s="46"/>
    </row>
    <row r="125" spans="2:11" ht="15">
      <c r="B125" s="163"/>
      <c r="C125" s="76" t="s">
        <v>176</v>
      </c>
      <c r="D125" s="44" t="s">
        <v>422</v>
      </c>
      <c r="E125" s="40">
        <v>3</v>
      </c>
      <c r="F125" s="40" t="s">
        <v>178</v>
      </c>
      <c r="G125" s="11">
        <v>1</v>
      </c>
      <c r="H125" s="40" t="s">
        <v>26</v>
      </c>
      <c r="I125" s="55">
        <v>477</v>
      </c>
      <c r="J125" s="52">
        <f t="shared" si="15"/>
        <v>1431</v>
      </c>
      <c r="K125" s="46"/>
    </row>
    <row r="126" spans="2:11" ht="15">
      <c r="B126" s="163"/>
      <c r="C126" s="76" t="s">
        <v>179</v>
      </c>
      <c r="D126" s="44" t="s">
        <v>180</v>
      </c>
      <c r="E126" s="40">
        <v>1</v>
      </c>
      <c r="F126" s="40" t="s">
        <v>25</v>
      </c>
      <c r="G126" s="11">
        <v>1</v>
      </c>
      <c r="H126" s="40" t="s">
        <v>26</v>
      </c>
      <c r="I126" s="55">
        <v>0</v>
      </c>
      <c r="J126" s="52">
        <f t="shared" si="15"/>
        <v>0</v>
      </c>
      <c r="K126" s="46"/>
    </row>
    <row r="127" spans="2:11" ht="15">
      <c r="B127" s="163"/>
      <c r="C127" s="76" t="s">
        <v>181</v>
      </c>
      <c r="D127" s="44" t="s">
        <v>182</v>
      </c>
      <c r="E127" s="40">
        <v>36</v>
      </c>
      <c r="F127" s="40" t="s">
        <v>124</v>
      </c>
      <c r="G127" s="11">
        <v>1</v>
      </c>
      <c r="H127" s="40" t="s">
        <v>26</v>
      </c>
      <c r="I127" s="55">
        <v>68.900000000000006</v>
      </c>
      <c r="J127" s="52">
        <f t="shared" si="15"/>
        <v>2480.4</v>
      </c>
      <c r="K127" s="46"/>
    </row>
    <row r="128" spans="2:11" ht="15">
      <c r="B128" s="163"/>
      <c r="C128" s="76" t="s">
        <v>302</v>
      </c>
      <c r="D128" s="44" t="s">
        <v>303</v>
      </c>
      <c r="E128" s="40">
        <v>1</v>
      </c>
      <c r="F128" s="40" t="s">
        <v>277</v>
      </c>
      <c r="G128" s="11">
        <v>1</v>
      </c>
      <c r="H128" s="40" t="s">
        <v>304</v>
      </c>
      <c r="I128" s="55">
        <v>530</v>
      </c>
      <c r="J128" s="52">
        <f t="shared" si="15"/>
        <v>530</v>
      </c>
      <c r="K128" s="46"/>
    </row>
    <row r="129" spans="2:11" ht="15">
      <c r="B129" s="163"/>
      <c r="C129" s="76" t="s">
        <v>399</v>
      </c>
      <c r="D129" s="44" t="s">
        <v>286</v>
      </c>
      <c r="E129" s="40">
        <v>100</v>
      </c>
      <c r="F129" s="40" t="s">
        <v>169</v>
      </c>
      <c r="G129" s="11">
        <v>1</v>
      </c>
      <c r="H129" s="40" t="s">
        <v>26</v>
      </c>
      <c r="I129" s="55">
        <v>5</v>
      </c>
      <c r="J129" s="52">
        <f t="shared" si="15"/>
        <v>500</v>
      </c>
      <c r="K129" s="46"/>
    </row>
    <row r="130" spans="2:11" ht="15">
      <c r="B130" s="163"/>
      <c r="C130" s="76" t="s">
        <v>183</v>
      </c>
      <c r="D130" s="44" t="s">
        <v>184</v>
      </c>
      <c r="E130" s="40">
        <v>4</v>
      </c>
      <c r="F130" s="40" t="s">
        <v>169</v>
      </c>
      <c r="G130" s="11">
        <v>3</v>
      </c>
      <c r="H130" s="40" t="s">
        <v>185</v>
      </c>
      <c r="I130" s="55">
        <v>15.9</v>
      </c>
      <c r="J130" s="52">
        <f t="shared" si="15"/>
        <v>190.8</v>
      </c>
      <c r="K130" s="46"/>
    </row>
    <row r="131" spans="2:11" ht="15">
      <c r="B131" s="163"/>
      <c r="C131" s="76" t="s">
        <v>307</v>
      </c>
      <c r="D131" s="44"/>
      <c r="E131" s="41">
        <v>32</v>
      </c>
      <c r="F131" s="15" t="s">
        <v>73</v>
      </c>
      <c r="G131" s="15">
        <v>1</v>
      </c>
      <c r="H131" s="15" t="s">
        <v>26</v>
      </c>
      <c r="I131" s="55">
        <f>95*1.06</f>
        <v>100.7</v>
      </c>
      <c r="J131" s="52">
        <f t="shared" si="15"/>
        <v>3222.4</v>
      </c>
      <c r="K131" s="46"/>
    </row>
    <row r="132" spans="2:11" ht="15">
      <c r="B132" s="163"/>
      <c r="C132" s="76" t="s">
        <v>308</v>
      </c>
      <c r="D132" s="44" t="s">
        <v>309</v>
      </c>
      <c r="E132" s="41">
        <v>1</v>
      </c>
      <c r="F132" s="15" t="s">
        <v>73</v>
      </c>
      <c r="G132" s="15">
        <v>1</v>
      </c>
      <c r="H132" s="15" t="s">
        <v>26</v>
      </c>
      <c r="I132" s="55">
        <v>68.900000000000006</v>
      </c>
      <c r="J132" s="52">
        <f t="shared" si="15"/>
        <v>68.900000000000006</v>
      </c>
      <c r="K132" s="46"/>
    </row>
    <row r="133" spans="2:11" ht="15">
      <c r="B133" s="163"/>
      <c r="C133" s="76" t="s">
        <v>186</v>
      </c>
      <c r="D133" s="44" t="s">
        <v>187</v>
      </c>
      <c r="E133" s="40">
        <v>2</v>
      </c>
      <c r="F133" s="40" t="s">
        <v>279</v>
      </c>
      <c r="G133" s="11">
        <v>1</v>
      </c>
      <c r="H133" s="40" t="s">
        <v>26</v>
      </c>
      <c r="I133" s="55">
        <v>371</v>
      </c>
      <c r="J133" s="52">
        <f t="shared" si="15"/>
        <v>742</v>
      </c>
      <c r="K133" s="46"/>
    </row>
    <row r="134" spans="2:11" ht="15">
      <c r="B134" s="163"/>
      <c r="C134" s="76" t="s">
        <v>188</v>
      </c>
      <c r="D134" s="44" t="s">
        <v>189</v>
      </c>
      <c r="E134" s="40">
        <v>3</v>
      </c>
      <c r="F134" s="40" t="s">
        <v>169</v>
      </c>
      <c r="G134" s="11">
        <v>2</v>
      </c>
      <c r="H134" s="40" t="s">
        <v>26</v>
      </c>
      <c r="I134" s="55">
        <v>38.159999999999997</v>
      </c>
      <c r="J134" s="52">
        <f t="shared" si="15"/>
        <v>228.95999999999998</v>
      </c>
      <c r="K134" s="46"/>
    </row>
    <row r="135" spans="2:11" ht="15">
      <c r="B135" s="163"/>
      <c r="C135" s="76" t="s">
        <v>190</v>
      </c>
      <c r="D135" s="44" t="s">
        <v>191</v>
      </c>
      <c r="E135" s="40">
        <v>50</v>
      </c>
      <c r="F135" s="40" t="s">
        <v>73</v>
      </c>
      <c r="G135" s="11">
        <v>1</v>
      </c>
      <c r="H135" s="40" t="s">
        <v>26</v>
      </c>
      <c r="I135" s="55">
        <v>7</v>
      </c>
      <c r="J135" s="52">
        <f t="shared" si="15"/>
        <v>350</v>
      </c>
      <c r="K135" s="46"/>
    </row>
    <row r="136" spans="2:11" ht="15">
      <c r="B136" s="163"/>
      <c r="C136" s="76" t="s">
        <v>318</v>
      </c>
      <c r="D136" s="44" t="s">
        <v>319</v>
      </c>
      <c r="E136" s="40">
        <v>20</v>
      </c>
      <c r="F136" s="40" t="s">
        <v>73</v>
      </c>
      <c r="G136" s="11">
        <v>1</v>
      </c>
      <c r="H136" s="40" t="s">
        <v>26</v>
      </c>
      <c r="I136" s="55">
        <v>31.8</v>
      </c>
      <c r="J136" s="52">
        <f t="shared" si="15"/>
        <v>636</v>
      </c>
      <c r="K136" s="46"/>
    </row>
    <row r="137" spans="2:11" ht="30">
      <c r="B137" s="163"/>
      <c r="C137" s="76" t="s">
        <v>192</v>
      </c>
      <c r="D137" s="44" t="s">
        <v>193</v>
      </c>
      <c r="E137" s="40">
        <v>60</v>
      </c>
      <c r="F137" s="40" t="s">
        <v>169</v>
      </c>
      <c r="G137" s="11">
        <v>3</v>
      </c>
      <c r="H137" s="40" t="s">
        <v>25</v>
      </c>
      <c r="I137" s="55">
        <v>9</v>
      </c>
      <c r="J137" s="52">
        <f t="shared" si="15"/>
        <v>1620</v>
      </c>
      <c r="K137" s="46"/>
    </row>
    <row r="138" spans="2:11" ht="30">
      <c r="B138" s="163"/>
      <c r="C138" s="76" t="s">
        <v>194</v>
      </c>
      <c r="D138" s="44" t="s">
        <v>195</v>
      </c>
      <c r="E138" s="40">
        <v>65</v>
      </c>
      <c r="F138" s="40" t="s">
        <v>169</v>
      </c>
      <c r="G138" s="11">
        <v>1</v>
      </c>
      <c r="H138" s="40" t="s">
        <v>26</v>
      </c>
      <c r="I138" s="55">
        <v>3.18</v>
      </c>
      <c r="J138" s="52">
        <f t="shared" si="15"/>
        <v>206.70000000000002</v>
      </c>
      <c r="K138" s="46"/>
    </row>
    <row r="139" spans="2:11" ht="15">
      <c r="B139" s="163"/>
      <c r="C139" s="76" t="s">
        <v>400</v>
      </c>
      <c r="D139" s="44" t="s">
        <v>311</v>
      </c>
      <c r="E139" s="40">
        <v>20</v>
      </c>
      <c r="F139" s="40" t="s">
        <v>312</v>
      </c>
      <c r="G139" s="11">
        <v>1</v>
      </c>
      <c r="H139" s="40" t="s">
        <v>26</v>
      </c>
      <c r="I139" s="55">
        <v>54</v>
      </c>
      <c r="J139" s="52">
        <f t="shared" si="15"/>
        <v>1080</v>
      </c>
      <c r="K139" s="46"/>
    </row>
    <row r="140" spans="2:11" ht="15">
      <c r="B140" s="163"/>
      <c r="C140" s="76" t="s">
        <v>197</v>
      </c>
      <c r="D140" s="44" t="s">
        <v>198</v>
      </c>
      <c r="E140" s="40">
        <v>35</v>
      </c>
      <c r="F140" s="40" t="s">
        <v>199</v>
      </c>
      <c r="G140" s="11">
        <v>1</v>
      </c>
      <c r="H140" s="40" t="s">
        <v>26</v>
      </c>
      <c r="I140" s="55">
        <v>100</v>
      </c>
      <c r="J140" s="52">
        <f t="shared" si="15"/>
        <v>3500</v>
      </c>
      <c r="K140" s="46"/>
    </row>
    <row r="141" spans="2:11" ht="15">
      <c r="B141" s="163"/>
      <c r="C141" s="76" t="s">
        <v>200</v>
      </c>
      <c r="D141" s="44" t="s">
        <v>201</v>
      </c>
      <c r="E141" s="40">
        <v>44</v>
      </c>
      <c r="F141" s="40" t="s">
        <v>124</v>
      </c>
      <c r="G141" s="11">
        <v>1</v>
      </c>
      <c r="H141" s="40" t="s">
        <v>26</v>
      </c>
      <c r="I141" s="55">
        <v>159</v>
      </c>
      <c r="J141" s="52">
        <f t="shared" si="15"/>
        <v>6996</v>
      </c>
      <c r="K141" s="46" t="s">
        <v>287</v>
      </c>
    </row>
    <row r="142" spans="2:11" ht="15">
      <c r="B142" s="163"/>
      <c r="C142" s="76" t="s">
        <v>409</v>
      </c>
      <c r="D142" s="44" t="s">
        <v>202</v>
      </c>
      <c r="E142" s="40">
        <v>60</v>
      </c>
      <c r="F142" s="40" t="s">
        <v>124</v>
      </c>
      <c r="G142" s="11">
        <v>1</v>
      </c>
      <c r="H142" s="40" t="s">
        <v>26</v>
      </c>
      <c r="I142" s="55">
        <v>11</v>
      </c>
      <c r="J142" s="52">
        <f t="shared" si="15"/>
        <v>660</v>
      </c>
      <c r="K142" s="46"/>
    </row>
    <row r="143" spans="2:11" ht="30">
      <c r="B143" s="163"/>
      <c r="C143" s="76" t="s">
        <v>203</v>
      </c>
      <c r="D143" s="44" t="s">
        <v>204</v>
      </c>
      <c r="E143" s="40">
        <v>1</v>
      </c>
      <c r="F143" s="40" t="s">
        <v>124</v>
      </c>
      <c r="G143" s="11">
        <v>1</v>
      </c>
      <c r="H143" s="40" t="s">
        <v>26</v>
      </c>
      <c r="I143" s="55">
        <v>400</v>
      </c>
      <c r="J143" s="52">
        <f t="shared" si="15"/>
        <v>400</v>
      </c>
      <c r="K143" s="46"/>
    </row>
    <row r="144" spans="2:11" ht="15">
      <c r="B144" s="163"/>
      <c r="C144" s="76" t="s">
        <v>205</v>
      </c>
      <c r="D144" s="44" t="s">
        <v>206</v>
      </c>
      <c r="E144" s="40">
        <v>9</v>
      </c>
      <c r="F144" s="40" t="s">
        <v>73</v>
      </c>
      <c r="G144" s="11">
        <v>1</v>
      </c>
      <c r="H144" s="40" t="s">
        <v>26</v>
      </c>
      <c r="I144" s="55">
        <v>53</v>
      </c>
      <c r="J144" s="52">
        <f t="shared" si="15"/>
        <v>477</v>
      </c>
      <c r="K144" s="46"/>
    </row>
    <row r="145" spans="2:11" ht="15">
      <c r="B145" s="163"/>
      <c r="C145" s="76" t="s">
        <v>207</v>
      </c>
      <c r="D145" s="44" t="s">
        <v>208</v>
      </c>
      <c r="E145" s="40">
        <v>1</v>
      </c>
      <c r="F145" s="40" t="s">
        <v>209</v>
      </c>
      <c r="G145" s="11">
        <v>1</v>
      </c>
      <c r="H145" s="40" t="s">
        <v>26</v>
      </c>
      <c r="I145" s="55">
        <v>10.6</v>
      </c>
      <c r="J145" s="52">
        <f t="shared" si="15"/>
        <v>10.6</v>
      </c>
      <c r="K145" s="46"/>
    </row>
    <row r="146" spans="2:11" ht="15">
      <c r="B146" s="163"/>
      <c r="C146" s="76" t="s">
        <v>210</v>
      </c>
      <c r="D146" s="44" t="s">
        <v>211</v>
      </c>
      <c r="E146" s="40">
        <v>2</v>
      </c>
      <c r="F146" s="40" t="s">
        <v>209</v>
      </c>
      <c r="G146" s="11">
        <v>1</v>
      </c>
      <c r="H146" s="40" t="s">
        <v>26</v>
      </c>
      <c r="I146" s="55">
        <v>31.8</v>
      </c>
      <c r="J146" s="52">
        <f t="shared" si="15"/>
        <v>63.6</v>
      </c>
      <c r="K146" s="46"/>
    </row>
    <row r="147" spans="2:11" ht="26" customHeight="1">
      <c r="B147" s="163"/>
      <c r="C147" s="76" t="s">
        <v>212</v>
      </c>
      <c r="D147" s="44" t="s">
        <v>324</v>
      </c>
      <c r="E147" s="40">
        <v>120</v>
      </c>
      <c r="F147" s="40" t="s">
        <v>325</v>
      </c>
      <c r="G147" s="11">
        <v>1</v>
      </c>
      <c r="H147" s="40" t="s">
        <v>26</v>
      </c>
      <c r="I147" s="55">
        <v>10.6</v>
      </c>
      <c r="J147" s="52">
        <f t="shared" si="15"/>
        <v>1272</v>
      </c>
      <c r="K147" s="46"/>
    </row>
    <row r="148" spans="2:11" ht="15">
      <c r="B148" s="163"/>
      <c r="C148" s="76" t="s">
        <v>314</v>
      </c>
      <c r="D148" s="44" t="s">
        <v>316</v>
      </c>
      <c r="E148" s="40">
        <v>15</v>
      </c>
      <c r="F148" s="40" t="s">
        <v>315</v>
      </c>
      <c r="G148" s="11">
        <v>1</v>
      </c>
      <c r="H148" s="40" t="s">
        <v>276</v>
      </c>
      <c r="I148" s="55">
        <v>26.5</v>
      </c>
      <c r="J148" s="52">
        <f t="shared" si="15"/>
        <v>397.5</v>
      </c>
      <c r="K148" s="46"/>
    </row>
    <row r="149" spans="2:11" ht="15">
      <c r="B149" s="163"/>
      <c r="C149" s="76" t="s">
        <v>320</v>
      </c>
      <c r="D149" s="44" t="s">
        <v>321</v>
      </c>
      <c r="E149" s="40">
        <v>11</v>
      </c>
      <c r="F149" s="40" t="s">
        <v>315</v>
      </c>
      <c r="G149" s="11">
        <v>1</v>
      </c>
      <c r="H149" s="40" t="s">
        <v>276</v>
      </c>
      <c r="I149" s="55">
        <v>21.2</v>
      </c>
      <c r="J149" s="52">
        <f t="shared" si="15"/>
        <v>233.2</v>
      </c>
      <c r="K149" s="46"/>
    </row>
    <row r="150" spans="2:11" ht="15">
      <c r="B150" s="163"/>
      <c r="C150" s="76" t="s">
        <v>313</v>
      </c>
      <c r="D150" s="44"/>
      <c r="E150" s="40">
        <v>1</v>
      </c>
      <c r="F150" s="40" t="s">
        <v>276</v>
      </c>
      <c r="G150" s="11">
        <v>1</v>
      </c>
      <c r="H150" s="40" t="s">
        <v>26</v>
      </c>
      <c r="I150" s="55">
        <v>30</v>
      </c>
      <c r="J150" s="52">
        <f t="shared" si="15"/>
        <v>30</v>
      </c>
      <c r="K150" s="46"/>
    </row>
    <row r="151" spans="2:11" ht="15">
      <c r="B151" s="163"/>
      <c r="C151" s="76" t="s">
        <v>213</v>
      </c>
      <c r="D151" s="44"/>
      <c r="E151" s="40">
        <v>80</v>
      </c>
      <c r="F151" s="40" t="s">
        <v>214</v>
      </c>
      <c r="G151" s="11">
        <v>1</v>
      </c>
      <c r="H151" s="40" t="s">
        <v>26</v>
      </c>
      <c r="I151" s="55">
        <v>21.2</v>
      </c>
      <c r="J151" s="52">
        <f t="shared" si="15"/>
        <v>1696</v>
      </c>
      <c r="K151" s="46"/>
    </row>
    <row r="152" spans="2:11" ht="15">
      <c r="B152" s="163"/>
      <c r="C152" s="76" t="s">
        <v>215</v>
      </c>
      <c r="D152" s="44"/>
      <c r="E152" s="40">
        <v>30</v>
      </c>
      <c r="F152" s="40" t="s">
        <v>73</v>
      </c>
      <c r="G152" s="11">
        <v>1</v>
      </c>
      <c r="H152" s="40" t="s">
        <v>26</v>
      </c>
      <c r="I152" s="55">
        <v>63.6</v>
      </c>
      <c r="J152" s="52">
        <f t="shared" si="15"/>
        <v>1908</v>
      </c>
      <c r="K152" s="46"/>
    </row>
    <row r="153" spans="2:11" ht="15">
      <c r="B153" s="163"/>
      <c r="C153" s="76" t="s">
        <v>216</v>
      </c>
      <c r="D153" s="44"/>
      <c r="E153" s="40">
        <v>15</v>
      </c>
      <c r="F153" s="14" t="s">
        <v>196</v>
      </c>
      <c r="G153" s="10">
        <v>1</v>
      </c>
      <c r="H153" s="14" t="s">
        <v>26</v>
      </c>
      <c r="I153" s="55">
        <v>31.8</v>
      </c>
      <c r="J153" s="52">
        <f t="shared" si="15"/>
        <v>477</v>
      </c>
      <c r="K153" s="46"/>
    </row>
    <row r="154" spans="2:11" ht="15">
      <c r="B154" s="163"/>
      <c r="C154" s="76" t="s">
        <v>217</v>
      </c>
      <c r="D154" s="44" t="s">
        <v>218</v>
      </c>
      <c r="E154" s="41">
        <v>35</v>
      </c>
      <c r="F154" s="15" t="s">
        <v>73</v>
      </c>
      <c r="G154" s="15">
        <v>1</v>
      </c>
      <c r="H154" s="14" t="s">
        <v>26</v>
      </c>
      <c r="I154" s="55">
        <v>37.1</v>
      </c>
      <c r="J154" s="52">
        <f t="shared" si="15"/>
        <v>1298.5</v>
      </c>
      <c r="K154" s="46"/>
    </row>
    <row r="155" spans="2:11" ht="15">
      <c r="B155" s="163"/>
      <c r="C155" s="76" t="s">
        <v>219</v>
      </c>
      <c r="D155" s="44" t="s">
        <v>220</v>
      </c>
      <c r="E155" s="41">
        <v>40</v>
      </c>
      <c r="F155" s="15" t="s">
        <v>169</v>
      </c>
      <c r="G155" s="15">
        <v>1</v>
      </c>
      <c r="H155" s="14" t="s">
        <v>26</v>
      </c>
      <c r="I155" s="55">
        <v>2</v>
      </c>
      <c r="J155" s="52">
        <f t="shared" si="15"/>
        <v>80</v>
      </c>
      <c r="K155" s="46"/>
    </row>
    <row r="156" spans="2:11" ht="15">
      <c r="B156" s="163"/>
      <c r="C156" s="76" t="s">
        <v>221</v>
      </c>
      <c r="D156" s="44" t="s">
        <v>280</v>
      </c>
      <c r="E156" s="41">
        <v>4</v>
      </c>
      <c r="F156" s="15" t="s">
        <v>73</v>
      </c>
      <c r="G156" s="15">
        <v>1</v>
      </c>
      <c r="H156" s="15" t="s">
        <v>26</v>
      </c>
      <c r="I156" s="55">
        <v>371</v>
      </c>
      <c r="J156" s="52">
        <f t="shared" si="15"/>
        <v>1484</v>
      </c>
      <c r="K156" s="46"/>
    </row>
    <row r="157" spans="2:11" ht="15">
      <c r="B157" s="163"/>
      <c r="C157" s="76" t="s">
        <v>222</v>
      </c>
      <c r="D157" s="44" t="s">
        <v>223</v>
      </c>
      <c r="E157" s="41">
        <v>35</v>
      </c>
      <c r="F157" s="15" t="s">
        <v>124</v>
      </c>
      <c r="G157" s="15">
        <v>1</v>
      </c>
      <c r="H157" s="15" t="s">
        <v>26</v>
      </c>
      <c r="I157" s="55">
        <v>26.5</v>
      </c>
      <c r="J157" s="52">
        <f t="shared" si="15"/>
        <v>927.5</v>
      </c>
      <c r="K157" s="46"/>
    </row>
    <row r="158" spans="2:11" ht="15">
      <c r="B158" s="163"/>
      <c r="C158" s="76" t="s">
        <v>224</v>
      </c>
      <c r="D158" s="44" t="s">
        <v>225</v>
      </c>
      <c r="E158" s="41">
        <v>1</v>
      </c>
      <c r="F158" s="15" t="s">
        <v>178</v>
      </c>
      <c r="G158" s="15">
        <v>1</v>
      </c>
      <c r="H158" s="15" t="s">
        <v>26</v>
      </c>
      <c r="I158" s="55">
        <v>636</v>
      </c>
      <c r="J158" s="52">
        <f t="shared" si="15"/>
        <v>636</v>
      </c>
      <c r="K158" s="46"/>
    </row>
    <row r="159" spans="2:11" ht="15">
      <c r="B159" s="163"/>
      <c r="C159" s="76" t="s">
        <v>226</v>
      </c>
      <c r="D159" s="44"/>
      <c r="E159" s="41">
        <v>9</v>
      </c>
      <c r="F159" s="15" t="s">
        <v>73</v>
      </c>
      <c r="G159" s="15">
        <v>1</v>
      </c>
      <c r="H159" s="15" t="s">
        <v>26</v>
      </c>
      <c r="I159" s="55">
        <v>31.8</v>
      </c>
      <c r="J159" s="52">
        <f t="shared" si="15"/>
        <v>286.2</v>
      </c>
      <c r="K159" s="46"/>
    </row>
    <row r="160" spans="2:11" ht="15">
      <c r="B160" s="163"/>
      <c r="C160" s="76" t="s">
        <v>227</v>
      </c>
      <c r="D160" s="44"/>
      <c r="E160" s="41">
        <v>15</v>
      </c>
      <c r="F160" s="15" t="s">
        <v>73</v>
      </c>
      <c r="G160" s="15">
        <v>1</v>
      </c>
      <c r="H160" s="15" t="s">
        <v>26</v>
      </c>
      <c r="I160" s="55">
        <v>13.8</v>
      </c>
      <c r="J160" s="52">
        <f t="shared" si="15"/>
        <v>207</v>
      </c>
      <c r="K160" s="46"/>
    </row>
    <row r="161" spans="2:11" ht="15">
      <c r="B161" s="163"/>
      <c r="C161" s="76" t="s">
        <v>228</v>
      </c>
      <c r="D161" s="44" t="s">
        <v>229</v>
      </c>
      <c r="E161" s="41">
        <v>35</v>
      </c>
      <c r="F161" s="15" t="s">
        <v>73</v>
      </c>
      <c r="G161" s="15">
        <v>1</v>
      </c>
      <c r="H161" s="15" t="s">
        <v>26</v>
      </c>
      <c r="I161" s="55">
        <v>37.1</v>
      </c>
      <c r="J161" s="52">
        <f t="shared" si="15"/>
        <v>1298.5</v>
      </c>
      <c r="K161" s="46"/>
    </row>
    <row r="162" spans="2:11" ht="15">
      <c r="B162" s="163"/>
      <c r="C162" s="76" t="s">
        <v>317</v>
      </c>
      <c r="D162" s="44"/>
      <c r="E162" s="41">
        <v>110</v>
      </c>
      <c r="F162" s="15" t="s">
        <v>315</v>
      </c>
      <c r="G162" s="15">
        <v>1</v>
      </c>
      <c r="H162" s="15" t="s">
        <v>277</v>
      </c>
      <c r="I162" s="55">
        <v>5.3</v>
      </c>
      <c r="J162" s="52">
        <f t="shared" si="15"/>
        <v>583</v>
      </c>
      <c r="K162" s="46"/>
    </row>
    <row r="163" spans="2:11" ht="15">
      <c r="B163" s="163"/>
      <c r="C163" s="76" t="s">
        <v>230</v>
      </c>
      <c r="D163" s="44" t="s">
        <v>231</v>
      </c>
      <c r="E163" s="41">
        <v>20</v>
      </c>
      <c r="F163" s="15" t="s">
        <v>196</v>
      </c>
      <c r="G163" s="15">
        <v>1</v>
      </c>
      <c r="H163" s="15" t="s">
        <v>26</v>
      </c>
      <c r="I163" s="55">
        <v>99.7</v>
      </c>
      <c r="J163" s="52">
        <f t="shared" si="15"/>
        <v>1994</v>
      </c>
      <c r="K163" s="46"/>
    </row>
    <row r="164" spans="2:11" ht="15">
      <c r="B164" s="163"/>
      <c r="C164" s="76" t="s">
        <v>232</v>
      </c>
      <c r="D164" s="44" t="s">
        <v>233</v>
      </c>
      <c r="E164" s="41">
        <v>2</v>
      </c>
      <c r="F164" s="15" t="s">
        <v>164</v>
      </c>
      <c r="G164" s="15">
        <v>1</v>
      </c>
      <c r="H164" s="15" t="s">
        <v>26</v>
      </c>
      <c r="I164" s="55">
        <v>63.6</v>
      </c>
      <c r="J164" s="52">
        <f t="shared" si="15"/>
        <v>127.2</v>
      </c>
      <c r="K164" s="46"/>
    </row>
    <row r="165" spans="2:11" ht="15">
      <c r="B165" s="163"/>
      <c r="C165" s="76" t="s">
        <v>322</v>
      </c>
      <c r="D165" s="44" t="s">
        <v>323</v>
      </c>
      <c r="E165" s="41">
        <v>6</v>
      </c>
      <c r="F165" s="15" t="s">
        <v>315</v>
      </c>
      <c r="G165" s="15">
        <v>1</v>
      </c>
      <c r="H165" s="15" t="s">
        <v>277</v>
      </c>
      <c r="I165" s="55">
        <v>42.4</v>
      </c>
      <c r="J165" s="52">
        <f t="shared" si="15"/>
        <v>254.39999999999998</v>
      </c>
      <c r="K165" s="46"/>
    </row>
    <row r="166" spans="2:11" ht="30">
      <c r="B166" s="163"/>
      <c r="C166" s="76" t="s">
        <v>235</v>
      </c>
      <c r="D166" s="44" t="s">
        <v>236</v>
      </c>
      <c r="E166" s="41">
        <v>50</v>
      </c>
      <c r="F166" s="15" t="s">
        <v>73</v>
      </c>
      <c r="G166" s="15">
        <v>1</v>
      </c>
      <c r="H166" s="15" t="s">
        <v>26</v>
      </c>
      <c r="I166" s="55">
        <v>15.9</v>
      </c>
      <c r="J166" s="52">
        <f t="shared" si="15"/>
        <v>795</v>
      </c>
      <c r="K166" s="46"/>
    </row>
    <row r="167" spans="2:11" ht="15">
      <c r="B167" s="163"/>
      <c r="C167" s="76" t="s">
        <v>237</v>
      </c>
      <c r="D167" s="44" t="s">
        <v>238</v>
      </c>
      <c r="E167" s="41">
        <v>2</v>
      </c>
      <c r="F167" s="15" t="s">
        <v>73</v>
      </c>
      <c r="G167" s="15">
        <v>1</v>
      </c>
      <c r="H167" s="15" t="s">
        <v>26</v>
      </c>
      <c r="I167" s="55">
        <v>26.5</v>
      </c>
      <c r="J167" s="52">
        <f t="shared" si="15"/>
        <v>53</v>
      </c>
      <c r="K167" s="46"/>
    </row>
    <row r="168" spans="2:11" ht="15">
      <c r="B168" s="163"/>
      <c r="C168" s="76" t="s">
        <v>239</v>
      </c>
      <c r="D168" s="44"/>
      <c r="E168" s="41">
        <v>50</v>
      </c>
      <c r="F168" s="15" t="s">
        <v>199</v>
      </c>
      <c r="G168" s="15">
        <v>1</v>
      </c>
      <c r="H168" s="15" t="s">
        <v>25</v>
      </c>
      <c r="I168" s="55">
        <v>2.12</v>
      </c>
      <c r="J168" s="52">
        <f t="shared" si="15"/>
        <v>106</v>
      </c>
      <c r="K168" s="46"/>
    </row>
    <row r="169" spans="2:11" ht="15">
      <c r="B169" s="163"/>
      <c r="C169" s="76" t="s">
        <v>240</v>
      </c>
      <c r="D169" s="44" t="s">
        <v>241</v>
      </c>
      <c r="E169" s="41">
        <v>4</v>
      </c>
      <c r="F169" s="15" t="s">
        <v>137</v>
      </c>
      <c r="G169" s="15">
        <v>1</v>
      </c>
      <c r="H169" s="15" t="s">
        <v>25</v>
      </c>
      <c r="I169" s="55">
        <v>84.8</v>
      </c>
      <c r="J169" s="52">
        <f t="shared" si="15"/>
        <v>339.2</v>
      </c>
      <c r="K169" s="46"/>
    </row>
    <row r="170" spans="2:11" s="96" customFormat="1" ht="15">
      <c r="B170" s="163"/>
      <c r="C170" s="115" t="s">
        <v>242</v>
      </c>
      <c r="D170" s="117" t="s">
        <v>243</v>
      </c>
      <c r="E170" s="118">
        <v>2</v>
      </c>
      <c r="F170" s="69" t="s">
        <v>73</v>
      </c>
      <c r="G170" s="69">
        <v>0</v>
      </c>
      <c r="H170" s="69" t="s">
        <v>26</v>
      </c>
      <c r="I170" s="119">
        <v>500</v>
      </c>
      <c r="J170" s="120">
        <f t="shared" si="15"/>
        <v>0</v>
      </c>
      <c r="K170" s="110"/>
    </row>
    <row r="171" spans="2:11" s="96" customFormat="1" ht="15">
      <c r="B171" s="163"/>
      <c r="C171" s="115" t="s">
        <v>244</v>
      </c>
      <c r="D171" s="117"/>
      <c r="E171" s="118">
        <v>37</v>
      </c>
      <c r="F171" s="69" t="s">
        <v>158</v>
      </c>
      <c r="G171" s="69">
        <v>0</v>
      </c>
      <c r="H171" s="69" t="s">
        <v>26</v>
      </c>
      <c r="I171" s="119">
        <v>21.2</v>
      </c>
      <c r="J171" s="120">
        <f t="shared" si="15"/>
        <v>0</v>
      </c>
      <c r="K171" s="110"/>
    </row>
    <row r="172" spans="2:11" s="96" customFormat="1" ht="15">
      <c r="B172" s="163"/>
      <c r="C172" s="115" t="s">
        <v>245</v>
      </c>
      <c r="D172" s="117"/>
      <c r="E172" s="118">
        <v>37</v>
      </c>
      <c r="F172" s="69" t="s">
        <v>73</v>
      </c>
      <c r="G172" s="69">
        <v>0</v>
      </c>
      <c r="H172" s="69" t="s">
        <v>26</v>
      </c>
      <c r="I172" s="119">
        <v>15.9</v>
      </c>
      <c r="J172" s="120">
        <f t="shared" si="15"/>
        <v>0</v>
      </c>
      <c r="K172" s="110"/>
    </row>
    <row r="173" spans="2:11" s="96" customFormat="1" ht="15">
      <c r="B173" s="163"/>
      <c r="C173" s="115" t="s">
        <v>246</v>
      </c>
      <c r="D173" s="117"/>
      <c r="E173" s="118">
        <v>37</v>
      </c>
      <c r="F173" s="69" t="s">
        <v>247</v>
      </c>
      <c r="G173" s="69">
        <v>0</v>
      </c>
      <c r="H173" s="69" t="s">
        <v>26</v>
      </c>
      <c r="I173" s="119">
        <v>15.9</v>
      </c>
      <c r="J173" s="120">
        <f t="shared" si="15"/>
        <v>0</v>
      </c>
      <c r="K173" s="110"/>
    </row>
    <row r="174" spans="2:11" s="96" customFormat="1" ht="15">
      <c r="B174" s="163"/>
      <c r="C174" s="115" t="s">
        <v>248</v>
      </c>
      <c r="D174" s="117" t="s">
        <v>249</v>
      </c>
      <c r="E174" s="118">
        <v>37</v>
      </c>
      <c r="F174" s="69" t="s">
        <v>73</v>
      </c>
      <c r="G174" s="69">
        <v>0</v>
      </c>
      <c r="H174" s="69" t="s">
        <v>26</v>
      </c>
      <c r="I174" s="119">
        <v>21.2</v>
      </c>
      <c r="J174" s="120">
        <f t="shared" si="15"/>
        <v>0</v>
      </c>
      <c r="K174" s="110"/>
    </row>
    <row r="175" spans="2:11" s="96" customFormat="1" ht="15">
      <c r="B175" s="163"/>
      <c r="C175" s="115" t="s">
        <v>250</v>
      </c>
      <c r="D175" s="117"/>
      <c r="E175" s="118">
        <v>37</v>
      </c>
      <c r="F175" s="69" t="s">
        <v>247</v>
      </c>
      <c r="G175" s="69">
        <v>0</v>
      </c>
      <c r="H175" s="69" t="s">
        <v>26</v>
      </c>
      <c r="I175" s="119">
        <v>15.9</v>
      </c>
      <c r="J175" s="120">
        <f t="shared" si="15"/>
        <v>0</v>
      </c>
      <c r="K175" s="110"/>
    </row>
    <row r="176" spans="2:11" ht="15">
      <c r="B176" s="163"/>
      <c r="C176" s="76" t="s">
        <v>251</v>
      </c>
      <c r="D176" s="44" t="s">
        <v>243</v>
      </c>
      <c r="E176" s="41">
        <v>1</v>
      </c>
      <c r="F176" s="15" t="s">
        <v>73</v>
      </c>
      <c r="G176" s="15">
        <v>1</v>
      </c>
      <c r="H176" s="15" t="s">
        <v>26</v>
      </c>
      <c r="I176" s="55">
        <v>37.1</v>
      </c>
      <c r="J176" s="52">
        <f t="shared" si="15"/>
        <v>37.1</v>
      </c>
      <c r="K176" s="46"/>
    </row>
    <row r="177" spans="2:16" ht="15">
      <c r="B177" s="163"/>
      <c r="C177" s="76" t="s">
        <v>326</v>
      </c>
      <c r="D177" s="44" t="s">
        <v>342</v>
      </c>
      <c r="E177" s="41">
        <v>1</v>
      </c>
      <c r="F177" s="15" t="s">
        <v>276</v>
      </c>
      <c r="G177" s="15">
        <v>1</v>
      </c>
      <c r="H177" s="15" t="s">
        <v>277</v>
      </c>
      <c r="I177" s="55">
        <v>3000</v>
      </c>
      <c r="J177" s="52">
        <f t="shared" si="15"/>
        <v>3000</v>
      </c>
      <c r="K177" s="46"/>
    </row>
    <row r="178" spans="2:16" ht="15">
      <c r="B178" s="163"/>
      <c r="C178" s="76" t="s">
        <v>343</v>
      </c>
      <c r="D178" s="44" t="s">
        <v>344</v>
      </c>
      <c r="E178" s="41">
        <v>1</v>
      </c>
      <c r="F178" s="15" t="s">
        <v>276</v>
      </c>
      <c r="G178" s="15">
        <v>1</v>
      </c>
      <c r="H178" s="15" t="s">
        <v>277</v>
      </c>
      <c r="I178" s="55">
        <v>1000</v>
      </c>
      <c r="J178" s="52">
        <f t="shared" si="15"/>
        <v>1000</v>
      </c>
      <c r="K178" s="46"/>
    </row>
    <row r="179" spans="2:16" ht="15">
      <c r="B179" s="163"/>
      <c r="C179" s="73" t="s">
        <v>355</v>
      </c>
      <c r="D179" s="15" t="s">
        <v>356</v>
      </c>
      <c r="E179" s="15">
        <v>1</v>
      </c>
      <c r="F179" s="15" t="s">
        <v>354</v>
      </c>
      <c r="G179" s="15">
        <v>1</v>
      </c>
      <c r="H179" s="15" t="s">
        <v>276</v>
      </c>
      <c r="I179" s="30">
        <v>10000</v>
      </c>
      <c r="J179" s="34">
        <f t="shared" si="15"/>
        <v>10000</v>
      </c>
      <c r="K179" s="33"/>
    </row>
    <row r="180" spans="2:16" ht="15">
      <c r="B180" s="163"/>
      <c r="C180" s="76" t="s">
        <v>252</v>
      </c>
      <c r="D180" s="44" t="s">
        <v>253</v>
      </c>
      <c r="E180" s="41">
        <v>18</v>
      </c>
      <c r="F180" s="15" t="s">
        <v>121</v>
      </c>
      <c r="G180" s="15">
        <v>4</v>
      </c>
      <c r="H180" s="15" t="s">
        <v>285</v>
      </c>
      <c r="I180" s="55">
        <v>106</v>
      </c>
      <c r="J180" s="52">
        <f t="shared" si="15"/>
        <v>7632</v>
      </c>
      <c r="K180" s="46"/>
    </row>
    <row r="181" spans="2:16" ht="15">
      <c r="B181" s="163"/>
      <c r="C181" s="76" t="s">
        <v>254</v>
      </c>
      <c r="D181" s="44"/>
      <c r="E181" s="40">
        <v>41</v>
      </c>
      <c r="F181" s="15" t="s">
        <v>20</v>
      </c>
      <c r="G181" s="15">
        <v>1</v>
      </c>
      <c r="H181" s="15" t="s">
        <v>72</v>
      </c>
      <c r="I181" s="30">
        <v>26.5</v>
      </c>
      <c r="J181" s="52">
        <f t="shared" si="15"/>
        <v>1086.5</v>
      </c>
      <c r="K181" s="46"/>
    </row>
    <row r="182" spans="2:16" ht="15">
      <c r="B182" s="163"/>
      <c r="C182" s="76" t="s">
        <v>255</v>
      </c>
      <c r="D182" s="44" t="s">
        <v>180</v>
      </c>
      <c r="E182" s="40">
        <v>1</v>
      </c>
      <c r="F182" s="40" t="s">
        <v>25</v>
      </c>
      <c r="G182" s="11">
        <v>1</v>
      </c>
      <c r="H182" s="40" t="s">
        <v>26</v>
      </c>
      <c r="I182" s="55">
        <v>4000</v>
      </c>
      <c r="J182" s="52">
        <f t="shared" si="15"/>
        <v>4000</v>
      </c>
      <c r="K182" s="46"/>
    </row>
    <row r="183" spans="2:16">
      <c r="B183" s="164"/>
      <c r="C183" s="159" t="s">
        <v>256</v>
      </c>
      <c r="D183" s="160"/>
      <c r="E183" s="160"/>
      <c r="F183" s="160"/>
      <c r="G183" s="160"/>
      <c r="H183" s="160"/>
      <c r="I183" s="53"/>
      <c r="J183" s="54">
        <f>SUM(J113:J182)</f>
        <v>85989.75999999998</v>
      </c>
      <c r="K183" s="46"/>
    </row>
    <row r="184" spans="2:16" ht="15">
      <c r="B184" s="164" t="s">
        <v>257</v>
      </c>
      <c r="C184" s="165" t="s">
        <v>258</v>
      </c>
      <c r="D184" s="8" t="s">
        <v>19</v>
      </c>
      <c r="E184" s="40">
        <v>4</v>
      </c>
      <c r="F184" s="40" t="s">
        <v>20</v>
      </c>
      <c r="G184" s="40">
        <v>2</v>
      </c>
      <c r="H184" s="40" t="s">
        <v>21</v>
      </c>
      <c r="I184" s="36">
        <v>1390</v>
      </c>
      <c r="J184" s="28">
        <f t="shared" ref="J184:J190" si="16">E184*G184*I184</f>
        <v>11120</v>
      </c>
      <c r="K184" s="46" t="s">
        <v>290</v>
      </c>
      <c r="O184">
        <v>11120</v>
      </c>
      <c r="P184">
        <v>354</v>
      </c>
    </row>
    <row r="185" spans="2:16" ht="45">
      <c r="B185" s="164"/>
      <c r="C185" s="166"/>
      <c r="D185" s="18" t="s">
        <v>259</v>
      </c>
      <c r="E185" s="40">
        <v>32</v>
      </c>
      <c r="F185" s="15" t="s">
        <v>260</v>
      </c>
      <c r="G185" s="40">
        <v>0.5</v>
      </c>
      <c r="H185" s="15" t="s">
        <v>288</v>
      </c>
      <c r="I185" s="36">
        <v>309</v>
      </c>
      <c r="J185" s="28">
        <f t="shared" si="16"/>
        <v>4944</v>
      </c>
      <c r="K185" s="46" t="s">
        <v>289</v>
      </c>
      <c r="P185" s="96"/>
    </row>
    <row r="186" spans="2:16" ht="45">
      <c r="B186" s="164"/>
      <c r="C186" s="166"/>
      <c r="D186" s="18" t="s">
        <v>261</v>
      </c>
      <c r="E186" s="40">
        <v>36</v>
      </c>
      <c r="F186" s="15" t="s">
        <v>260</v>
      </c>
      <c r="G186" s="40">
        <v>1</v>
      </c>
      <c r="H186" s="15" t="s">
        <v>26</v>
      </c>
      <c r="I186" s="36">
        <v>80</v>
      </c>
      <c r="J186" s="28">
        <f t="shared" si="16"/>
        <v>2880</v>
      </c>
      <c r="K186" s="46" t="s">
        <v>405</v>
      </c>
      <c r="P186" s="96"/>
    </row>
    <row r="187" spans="2:16" ht="15">
      <c r="B187" s="164"/>
      <c r="C187" s="167"/>
      <c r="D187" s="18" t="s">
        <v>262</v>
      </c>
      <c r="E187" s="40">
        <v>1</v>
      </c>
      <c r="F187" s="15" t="s">
        <v>25</v>
      </c>
      <c r="G187" s="81">
        <v>1</v>
      </c>
      <c r="H187" s="15" t="s">
        <v>26</v>
      </c>
      <c r="I187" s="36">
        <v>8000</v>
      </c>
      <c r="J187" s="28">
        <f t="shared" si="16"/>
        <v>8000</v>
      </c>
      <c r="K187" s="46" t="s">
        <v>180</v>
      </c>
      <c r="O187">
        <v>8000</v>
      </c>
      <c r="P187">
        <v>358</v>
      </c>
    </row>
    <row r="188" spans="2:16" ht="15">
      <c r="B188" s="164"/>
      <c r="C188" s="165" t="s">
        <v>263</v>
      </c>
      <c r="D188" s="18" t="s">
        <v>264</v>
      </c>
      <c r="E188" s="40">
        <v>2</v>
      </c>
      <c r="F188" s="15" t="s">
        <v>20</v>
      </c>
      <c r="G188" s="15">
        <v>1</v>
      </c>
      <c r="H188" s="15" t="s">
        <v>72</v>
      </c>
      <c r="I188" s="36">
        <v>1060</v>
      </c>
      <c r="J188" s="28">
        <f t="shared" si="16"/>
        <v>2120</v>
      </c>
      <c r="K188" s="46" t="s">
        <v>265</v>
      </c>
    </row>
    <row r="189" spans="2:16" ht="15">
      <c r="B189" s="164"/>
      <c r="C189" s="166"/>
      <c r="D189" s="18" t="s">
        <v>266</v>
      </c>
      <c r="E189" s="40">
        <v>1</v>
      </c>
      <c r="F189" s="15" t="s">
        <v>20</v>
      </c>
      <c r="G189" s="15">
        <v>1</v>
      </c>
      <c r="H189" s="15" t="s">
        <v>72</v>
      </c>
      <c r="I189" s="36">
        <v>742</v>
      </c>
      <c r="J189" s="28">
        <f t="shared" si="16"/>
        <v>742</v>
      </c>
      <c r="K189" s="46" t="s">
        <v>267</v>
      </c>
    </row>
    <row r="190" spans="2:16" ht="15">
      <c r="B190" s="164"/>
      <c r="C190" s="166"/>
      <c r="D190" s="18" t="s">
        <v>268</v>
      </c>
      <c r="E190" s="40">
        <v>2</v>
      </c>
      <c r="F190" s="15" t="s">
        <v>20</v>
      </c>
      <c r="G190" s="15">
        <v>1</v>
      </c>
      <c r="H190" s="15" t="s">
        <v>72</v>
      </c>
      <c r="I190" s="36">
        <v>530</v>
      </c>
      <c r="J190" s="28">
        <f t="shared" si="16"/>
        <v>1060</v>
      </c>
      <c r="K190" s="46"/>
    </row>
    <row r="191" spans="2:16" ht="60">
      <c r="B191" s="164"/>
      <c r="C191" s="166"/>
      <c r="D191" s="18" t="s">
        <v>269</v>
      </c>
      <c r="E191" s="40">
        <v>28</v>
      </c>
      <c r="F191" s="15" t="s">
        <v>260</v>
      </c>
      <c r="G191" s="15">
        <v>1</v>
      </c>
      <c r="H191" s="15" t="s">
        <v>26</v>
      </c>
      <c r="I191" s="36">
        <v>500</v>
      </c>
      <c r="J191" s="28">
        <f t="shared" ref="J191:J194" si="17">E191*G191*I191</f>
        <v>14000</v>
      </c>
      <c r="K191" s="46" t="s">
        <v>403</v>
      </c>
    </row>
    <row r="192" spans="2:16" ht="15">
      <c r="B192" s="164"/>
      <c r="C192" s="166"/>
      <c r="D192" s="18" t="s">
        <v>406</v>
      </c>
      <c r="E192" s="40">
        <v>4</v>
      </c>
      <c r="F192" s="15" t="s">
        <v>358</v>
      </c>
      <c r="G192" s="15">
        <v>1</v>
      </c>
      <c r="H192" s="15" t="s">
        <v>285</v>
      </c>
      <c r="I192" s="36">
        <v>530</v>
      </c>
      <c r="J192" s="28">
        <f t="shared" si="17"/>
        <v>2120</v>
      </c>
      <c r="K192" s="82" t="s">
        <v>359</v>
      </c>
    </row>
    <row r="193" spans="2:11" ht="90">
      <c r="B193" s="164"/>
      <c r="C193" s="166"/>
      <c r="D193" s="18" t="s">
        <v>259</v>
      </c>
      <c r="E193" s="40">
        <v>38</v>
      </c>
      <c r="F193" s="15" t="s">
        <v>260</v>
      </c>
      <c r="G193" s="15">
        <v>0.5</v>
      </c>
      <c r="H193" s="15" t="s">
        <v>288</v>
      </c>
      <c r="I193" s="36">
        <v>309</v>
      </c>
      <c r="J193" s="28">
        <f t="shared" si="17"/>
        <v>5871</v>
      </c>
      <c r="K193" s="82" t="s">
        <v>401</v>
      </c>
    </row>
    <row r="194" spans="2:11" ht="90">
      <c r="B194" s="164"/>
      <c r="C194" s="167"/>
      <c r="D194" s="18" t="s">
        <v>270</v>
      </c>
      <c r="E194" s="40">
        <v>62</v>
      </c>
      <c r="F194" s="15" t="s">
        <v>260</v>
      </c>
      <c r="G194" s="15">
        <v>1</v>
      </c>
      <c r="H194" s="15" t="s">
        <v>26</v>
      </c>
      <c r="I194" s="36">
        <v>80</v>
      </c>
      <c r="J194" s="28">
        <f t="shared" si="17"/>
        <v>4960</v>
      </c>
      <c r="K194" s="82" t="s">
        <v>402</v>
      </c>
    </row>
    <row r="195" spans="2:11">
      <c r="B195" s="164"/>
      <c r="C195" s="173" t="s">
        <v>271</v>
      </c>
      <c r="D195" s="174"/>
      <c r="E195" s="174"/>
      <c r="F195" s="174"/>
      <c r="G195" s="174"/>
      <c r="H195" s="174"/>
      <c r="I195" s="56"/>
      <c r="J195" s="57">
        <f>SUM(J184:J194)</f>
        <v>57817</v>
      </c>
      <c r="K195" s="46"/>
    </row>
    <row r="196" spans="2:11" ht="15">
      <c r="B196" s="79" t="s">
        <v>17</v>
      </c>
      <c r="C196" s="143" t="s">
        <v>272</v>
      </c>
      <c r="D196" s="143"/>
      <c r="E196" s="143"/>
      <c r="F196" s="143"/>
      <c r="G196" s="143"/>
      <c r="H196" s="143"/>
      <c r="I196" s="143"/>
      <c r="J196" s="54">
        <f>J14+J34+J48+J65+J82+J106+J112+J183+J195</f>
        <v>823057.63</v>
      </c>
      <c r="K196" s="49"/>
    </row>
    <row r="197" spans="2:11" ht="15">
      <c r="B197" s="79" t="s">
        <v>273</v>
      </c>
      <c r="C197" s="144">
        <v>0.1</v>
      </c>
      <c r="D197" s="144"/>
      <c r="E197" s="144"/>
      <c r="F197" s="144"/>
      <c r="G197" s="144"/>
      <c r="H197" s="144"/>
      <c r="I197" s="144"/>
      <c r="J197" s="58">
        <f>J196*10.6%</f>
        <v>87244.108779999995</v>
      </c>
      <c r="K197" s="49"/>
    </row>
    <row r="198" spans="2:11">
      <c r="B198" s="145" t="s">
        <v>274</v>
      </c>
      <c r="C198" s="146"/>
      <c r="D198" s="146"/>
      <c r="E198" s="146"/>
      <c r="F198" s="146"/>
      <c r="G198" s="146"/>
      <c r="H198" s="146"/>
      <c r="I198" s="146"/>
      <c r="J198" s="54">
        <f>SUM(J196:J197)</f>
        <v>910301.73878000001</v>
      </c>
      <c r="K198" s="59"/>
    </row>
    <row r="199" spans="2:11">
      <c r="B199" s="147"/>
      <c r="C199" s="148"/>
      <c r="D199" s="149"/>
      <c r="E199" s="149"/>
      <c r="F199" s="149"/>
      <c r="G199" s="149"/>
      <c r="H199" s="149"/>
      <c r="I199" s="149"/>
      <c r="J199" s="149"/>
      <c r="K199" s="150"/>
    </row>
  </sheetData>
  <mergeCells count="31">
    <mergeCell ref="B83:B106"/>
    <mergeCell ref="C195:H195"/>
    <mergeCell ref="C33:H33"/>
    <mergeCell ref="C34:H34"/>
    <mergeCell ref="C47:H47"/>
    <mergeCell ref="C48:H48"/>
    <mergeCell ref="C64:H64"/>
    <mergeCell ref="B15:B34"/>
    <mergeCell ref="B35:B48"/>
    <mergeCell ref="C196:I196"/>
    <mergeCell ref="C197:I197"/>
    <mergeCell ref="B198:I198"/>
    <mergeCell ref="B199:K199"/>
    <mergeCell ref="C65:H65"/>
    <mergeCell ref="C82:H82"/>
    <mergeCell ref="C106:H106"/>
    <mergeCell ref="C112:H112"/>
    <mergeCell ref="C183:H183"/>
    <mergeCell ref="B107:B112"/>
    <mergeCell ref="B113:B183"/>
    <mergeCell ref="B184:B195"/>
    <mergeCell ref="C184:C187"/>
    <mergeCell ref="C188:C194"/>
    <mergeCell ref="B49:B65"/>
    <mergeCell ref="B66:B82"/>
    <mergeCell ref="B2:K2"/>
    <mergeCell ref="G3:K3"/>
    <mergeCell ref="G4:K4"/>
    <mergeCell ref="C13:I13"/>
    <mergeCell ref="C14:I14"/>
    <mergeCell ref="B7:B14"/>
  </mergeCells>
  <phoneticPr fontId="15" type="noConversion"/>
  <hyperlinks>
    <hyperlink ref="C4" r:id="rId1" xr:uid="{00000000-0004-0000-0000-000000000000}"/>
  </hyperlink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75FC2-0E10-1C48-ACA0-32F6B2B02611}">
  <dimension ref="B2:R197"/>
  <sheetViews>
    <sheetView topLeftCell="B3" zoomScale="120" zoomScaleNormal="120" workbookViewId="0">
      <pane xSplit="1" ySplit="4" topLeftCell="C173" activePane="bottomRight" state="frozen"/>
      <selection activeCell="B3" sqref="B3"/>
      <selection pane="topRight" activeCell="C3" sqref="C3"/>
      <selection pane="bottomLeft" activeCell="B7" sqref="B7"/>
      <selection pane="bottomRight" activeCell="P200" sqref="P200"/>
    </sheetView>
  </sheetViews>
  <sheetFormatPr baseColWidth="10" defaultColWidth="8.83203125" defaultRowHeight="14"/>
  <cols>
    <col min="1" max="1" width="1" customWidth="1"/>
    <col min="2" max="2" width="11.1640625" customWidth="1"/>
    <col min="3" max="3" width="32.6640625" style="92" customWidth="1"/>
    <col min="4" max="4" width="35.33203125" customWidth="1"/>
    <col min="5" max="5" width="13.6640625" customWidth="1"/>
    <col min="6" max="6" width="10" customWidth="1"/>
    <col min="7" max="7" width="6.6640625" customWidth="1"/>
    <col min="8" max="8" width="6.5" customWidth="1"/>
    <col min="9" max="9" width="11.1640625" customWidth="1"/>
    <col min="10" max="10" width="12.5" customWidth="1"/>
    <col min="11" max="11" width="18.1640625" customWidth="1"/>
    <col min="12" max="12" width="3" bestFit="1" customWidth="1"/>
    <col min="13" max="13" width="10.33203125" bestFit="1" customWidth="1"/>
    <col min="14" max="14" width="13.5" customWidth="1"/>
    <col min="15" max="15" width="22" bestFit="1" customWidth="1"/>
    <col min="18" max="18" width="13.5" customWidth="1"/>
  </cols>
  <sheetData>
    <row r="2" spans="2:18" ht="22" thickBot="1">
      <c r="B2" s="132" t="s">
        <v>0</v>
      </c>
      <c r="C2" s="132"/>
      <c r="D2" s="132"/>
      <c r="E2" s="132"/>
      <c r="F2" s="132"/>
      <c r="G2" s="132"/>
      <c r="H2" s="132"/>
      <c r="I2" s="132"/>
      <c r="J2" s="132"/>
      <c r="K2" s="132"/>
    </row>
    <row r="3" spans="2:18" ht="16">
      <c r="B3" s="1" t="s">
        <v>1</v>
      </c>
      <c r="C3" s="93" t="s">
        <v>2</v>
      </c>
      <c r="D3" s="2" t="s">
        <v>3</v>
      </c>
      <c r="E3" s="3">
        <v>45441</v>
      </c>
      <c r="F3" s="2" t="s">
        <v>4</v>
      </c>
      <c r="G3" s="133" t="s">
        <v>5</v>
      </c>
      <c r="H3" s="133"/>
      <c r="I3" s="133"/>
      <c r="J3" s="133"/>
      <c r="K3" s="134"/>
    </row>
    <row r="4" spans="2:18" ht="17" thickBot="1">
      <c r="B4" s="4" t="s">
        <v>6</v>
      </c>
      <c r="C4" s="94" t="s">
        <v>7</v>
      </c>
      <c r="D4" s="5" t="s">
        <v>8</v>
      </c>
      <c r="E4" s="6">
        <v>13426367496</v>
      </c>
      <c r="F4" s="5" t="s">
        <v>9</v>
      </c>
      <c r="G4" s="135"/>
      <c r="H4" s="135"/>
      <c r="I4" s="135"/>
      <c r="J4" s="135"/>
      <c r="K4" s="136"/>
    </row>
    <row r="5" spans="2:18" ht="15" thickBot="1"/>
    <row r="6" spans="2:18" ht="15">
      <c r="B6" s="78" t="s">
        <v>10</v>
      </c>
      <c r="C6" s="70" t="s">
        <v>11</v>
      </c>
      <c r="D6" s="7" t="s">
        <v>12</v>
      </c>
      <c r="E6" s="7" t="s">
        <v>13</v>
      </c>
      <c r="F6" s="7" t="s">
        <v>14</v>
      </c>
      <c r="G6" s="7" t="s">
        <v>15</v>
      </c>
      <c r="H6" s="7" t="s">
        <v>14</v>
      </c>
      <c r="I6" s="21" t="s">
        <v>16</v>
      </c>
      <c r="J6" s="62" t="s">
        <v>17</v>
      </c>
      <c r="K6" s="22"/>
      <c r="M6" s="86" t="s">
        <v>385</v>
      </c>
      <c r="N6" s="86" t="s">
        <v>386</v>
      </c>
      <c r="O6" s="86" t="s">
        <v>373</v>
      </c>
      <c r="P6" s="86" t="s">
        <v>374</v>
      </c>
    </row>
    <row r="7" spans="2:18" ht="15">
      <c r="B7" s="140" t="s">
        <v>18</v>
      </c>
      <c r="C7" s="71" t="s">
        <v>295</v>
      </c>
      <c r="D7" s="8" t="s">
        <v>19</v>
      </c>
      <c r="E7" s="8">
        <v>1</v>
      </c>
      <c r="F7" s="8" t="s">
        <v>20</v>
      </c>
      <c r="G7" s="8">
        <v>1</v>
      </c>
      <c r="H7" s="9" t="s">
        <v>293</v>
      </c>
      <c r="I7" s="23">
        <v>56000</v>
      </c>
      <c r="J7" s="25">
        <f t="shared" ref="J7:J31" si="0">E7*G7*I7</f>
        <v>56000</v>
      </c>
      <c r="K7" s="24" t="s">
        <v>363</v>
      </c>
      <c r="M7">
        <f>I7*1.06</f>
        <v>59360</v>
      </c>
      <c r="N7">
        <f>J7*1.06</f>
        <v>59360</v>
      </c>
      <c r="O7" s="88">
        <v>59360</v>
      </c>
      <c r="P7">
        <v>358</v>
      </c>
      <c r="R7" s="97">
        <f t="shared" ref="R7:R12" si="1">O7-N7</f>
        <v>0</v>
      </c>
    </row>
    <row r="8" spans="2:18" ht="15">
      <c r="B8" s="141"/>
      <c r="C8" s="72" t="s">
        <v>296</v>
      </c>
      <c r="D8" s="8" t="s">
        <v>22</v>
      </c>
      <c r="E8" s="8">
        <v>9</v>
      </c>
      <c r="F8" s="8" t="s">
        <v>20</v>
      </c>
      <c r="G8" s="8">
        <v>1</v>
      </c>
      <c r="H8" s="9" t="s">
        <v>293</v>
      </c>
      <c r="I8" s="60"/>
      <c r="J8" s="25">
        <f t="shared" si="0"/>
        <v>0</v>
      </c>
      <c r="K8" s="24"/>
      <c r="M8">
        <f t="shared" ref="M8:N62" si="2">I8*1.06</f>
        <v>0</v>
      </c>
      <c r="N8">
        <f t="shared" si="2"/>
        <v>0</v>
      </c>
      <c r="R8" s="97">
        <f t="shared" si="1"/>
        <v>0</v>
      </c>
    </row>
    <row r="9" spans="2:18" ht="15">
      <c r="B9" s="141"/>
      <c r="C9" s="73" t="s">
        <v>297</v>
      </c>
      <c r="D9" s="9" t="s">
        <v>23</v>
      </c>
      <c r="E9" s="9">
        <v>7</v>
      </c>
      <c r="F9" s="9" t="s">
        <v>20</v>
      </c>
      <c r="G9" s="9">
        <v>1</v>
      </c>
      <c r="H9" s="9" t="s">
        <v>293</v>
      </c>
      <c r="I9" s="61"/>
      <c r="J9" s="25">
        <f t="shared" si="0"/>
        <v>0</v>
      </c>
      <c r="K9" s="24"/>
      <c r="M9">
        <f t="shared" si="2"/>
        <v>0</v>
      </c>
      <c r="N9">
        <f t="shared" si="2"/>
        <v>0</v>
      </c>
      <c r="R9" s="97">
        <f t="shared" si="1"/>
        <v>0</v>
      </c>
    </row>
    <row r="10" spans="2:18" ht="15">
      <c r="B10" s="141"/>
      <c r="C10" s="73" t="s">
        <v>291</v>
      </c>
      <c r="D10" s="9" t="s">
        <v>292</v>
      </c>
      <c r="E10" s="9">
        <v>1</v>
      </c>
      <c r="F10" s="9" t="s">
        <v>277</v>
      </c>
      <c r="G10" s="9">
        <v>1</v>
      </c>
      <c r="H10" s="9" t="s">
        <v>293</v>
      </c>
      <c r="I10" s="61"/>
      <c r="J10" s="25">
        <f t="shared" si="0"/>
        <v>0</v>
      </c>
      <c r="K10" s="24"/>
      <c r="M10">
        <f t="shared" si="2"/>
        <v>0</v>
      </c>
      <c r="N10">
        <f t="shared" si="2"/>
        <v>0</v>
      </c>
      <c r="R10" s="97">
        <f t="shared" si="1"/>
        <v>0</v>
      </c>
    </row>
    <row r="11" spans="2:18" ht="15">
      <c r="B11" s="141"/>
      <c r="C11" s="73" t="s">
        <v>291</v>
      </c>
      <c r="D11" s="9" t="s">
        <v>294</v>
      </c>
      <c r="E11" s="9">
        <v>6</v>
      </c>
      <c r="F11" s="9" t="s">
        <v>284</v>
      </c>
      <c r="G11" s="9">
        <v>1</v>
      </c>
      <c r="H11" s="9" t="s">
        <v>293</v>
      </c>
      <c r="I11" s="61"/>
      <c r="J11" s="25">
        <f t="shared" si="0"/>
        <v>0</v>
      </c>
      <c r="K11" s="24" t="s">
        <v>363</v>
      </c>
      <c r="M11">
        <f t="shared" si="2"/>
        <v>0</v>
      </c>
      <c r="N11">
        <f t="shared" si="2"/>
        <v>0</v>
      </c>
      <c r="R11" s="97">
        <f t="shared" si="1"/>
        <v>0</v>
      </c>
    </row>
    <row r="12" spans="2:18" ht="15">
      <c r="B12" s="141"/>
      <c r="C12" s="73" t="s">
        <v>24</v>
      </c>
      <c r="D12" s="9" t="s">
        <v>298</v>
      </c>
      <c r="E12" s="9">
        <v>1</v>
      </c>
      <c r="F12" s="9" t="s">
        <v>25</v>
      </c>
      <c r="G12" s="9">
        <v>1</v>
      </c>
      <c r="H12" s="9" t="s">
        <v>26</v>
      </c>
      <c r="I12" s="61">
        <v>9822.5</v>
      </c>
      <c r="J12" s="25">
        <f t="shared" si="0"/>
        <v>9822.5</v>
      </c>
      <c r="K12" s="24"/>
      <c r="M12">
        <f t="shared" si="2"/>
        <v>10411.85</v>
      </c>
      <c r="N12">
        <f t="shared" si="2"/>
        <v>10411.85</v>
      </c>
      <c r="O12" s="88">
        <v>10411.85</v>
      </c>
      <c r="P12">
        <v>354</v>
      </c>
      <c r="R12" s="97">
        <f t="shared" si="1"/>
        <v>0</v>
      </c>
    </row>
    <row r="13" spans="2:18">
      <c r="B13" s="141"/>
      <c r="C13" s="137" t="s">
        <v>27</v>
      </c>
      <c r="D13" s="138"/>
      <c r="E13" s="138"/>
      <c r="F13" s="138"/>
      <c r="G13" s="138"/>
      <c r="H13" s="138"/>
      <c r="I13" s="139"/>
      <c r="J13" s="63">
        <f>SUM(J7:J12)</f>
        <v>65822.5</v>
      </c>
      <c r="K13" s="26"/>
      <c r="M13">
        <f t="shared" si="2"/>
        <v>0</v>
      </c>
      <c r="N13">
        <f t="shared" si="2"/>
        <v>69771.850000000006</v>
      </c>
      <c r="R13" s="97">
        <f t="shared" ref="R13:R71" si="3">O13-J13</f>
        <v>-65822.5</v>
      </c>
    </row>
    <row r="14" spans="2:18">
      <c r="B14" s="142"/>
      <c r="C14" s="137" t="s">
        <v>28</v>
      </c>
      <c r="D14" s="138"/>
      <c r="E14" s="138"/>
      <c r="F14" s="138"/>
      <c r="G14" s="138"/>
      <c r="H14" s="138"/>
      <c r="I14" s="139"/>
      <c r="J14" s="63">
        <f>J13*1.06</f>
        <v>69771.850000000006</v>
      </c>
      <c r="K14" s="26"/>
      <c r="R14" s="97">
        <f t="shared" si="3"/>
        <v>-69771.850000000006</v>
      </c>
    </row>
    <row r="15" spans="2:18" ht="15">
      <c r="B15" s="161" t="s">
        <v>29</v>
      </c>
      <c r="C15" s="74" t="s">
        <v>30</v>
      </c>
      <c r="D15" s="10" t="s">
        <v>362</v>
      </c>
      <c r="E15" s="11">
        <v>39</v>
      </c>
      <c r="F15" s="12" t="s">
        <v>31</v>
      </c>
      <c r="G15" s="12">
        <v>1</v>
      </c>
      <c r="H15" s="12" t="s">
        <v>32</v>
      </c>
      <c r="I15" s="27">
        <v>690</v>
      </c>
      <c r="J15" s="52">
        <f t="shared" si="0"/>
        <v>26910</v>
      </c>
      <c r="K15" s="26"/>
      <c r="M15">
        <f t="shared" si="2"/>
        <v>731.40000000000009</v>
      </c>
      <c r="N15">
        <f t="shared" si="2"/>
        <v>28524.600000000002</v>
      </c>
      <c r="O15" s="88">
        <v>28524.600000000002</v>
      </c>
      <c r="P15">
        <v>356</v>
      </c>
      <c r="R15" s="97">
        <f>O15-N15</f>
        <v>0</v>
      </c>
    </row>
    <row r="16" spans="2:18" ht="15">
      <c r="B16" s="162"/>
      <c r="C16" s="73" t="s">
        <v>376</v>
      </c>
      <c r="D16" s="13" t="s">
        <v>34</v>
      </c>
      <c r="E16" s="14">
        <v>2</v>
      </c>
      <c r="F16" s="15" t="s">
        <v>31</v>
      </c>
      <c r="G16" s="15">
        <v>1</v>
      </c>
      <c r="H16" s="15" t="s">
        <v>32</v>
      </c>
      <c r="I16" s="29">
        <v>3800</v>
      </c>
      <c r="J16" s="28">
        <f t="shared" si="0"/>
        <v>7600</v>
      </c>
      <c r="K16" s="26"/>
      <c r="M16">
        <f t="shared" si="2"/>
        <v>4028</v>
      </c>
      <c r="N16">
        <f t="shared" si="2"/>
        <v>8056</v>
      </c>
      <c r="O16" s="88">
        <v>8056</v>
      </c>
      <c r="P16">
        <v>356</v>
      </c>
      <c r="R16" s="97">
        <f t="shared" ref="R16:R31" si="4">O16-N16</f>
        <v>0</v>
      </c>
    </row>
    <row r="17" spans="2:18" ht="15">
      <c r="B17" s="162"/>
      <c r="C17" s="73" t="s">
        <v>33</v>
      </c>
      <c r="D17" s="13" t="s">
        <v>35</v>
      </c>
      <c r="E17" s="14">
        <v>11</v>
      </c>
      <c r="F17" s="15" t="s">
        <v>31</v>
      </c>
      <c r="G17" s="15">
        <v>1</v>
      </c>
      <c r="H17" s="15" t="s">
        <v>32</v>
      </c>
      <c r="I17" s="29">
        <v>4000</v>
      </c>
      <c r="J17" s="28">
        <f t="shared" si="0"/>
        <v>44000</v>
      </c>
      <c r="K17" s="26"/>
      <c r="M17">
        <f t="shared" si="2"/>
        <v>4240</v>
      </c>
      <c r="N17">
        <f t="shared" si="2"/>
        <v>46640</v>
      </c>
      <c r="O17" s="88">
        <v>46640</v>
      </c>
      <c r="P17">
        <v>356</v>
      </c>
      <c r="R17" s="97">
        <f t="shared" si="4"/>
        <v>0</v>
      </c>
    </row>
    <row r="18" spans="2:18" ht="15">
      <c r="B18" s="162"/>
      <c r="C18" s="73" t="s">
        <v>33</v>
      </c>
      <c r="D18" s="13" t="s">
        <v>36</v>
      </c>
      <c r="E18" s="14">
        <v>8</v>
      </c>
      <c r="F18" s="15" t="s">
        <v>31</v>
      </c>
      <c r="G18" s="15">
        <v>1</v>
      </c>
      <c r="H18" s="15" t="s">
        <v>32</v>
      </c>
      <c r="I18" s="29">
        <v>4000</v>
      </c>
      <c r="J18" s="28">
        <f t="shared" si="0"/>
        <v>32000</v>
      </c>
      <c r="K18" s="26"/>
      <c r="M18">
        <f t="shared" si="2"/>
        <v>4240</v>
      </c>
      <c r="N18">
        <f t="shared" si="2"/>
        <v>33920</v>
      </c>
      <c r="O18" s="88">
        <v>33920</v>
      </c>
      <c r="P18">
        <v>356</v>
      </c>
      <c r="R18" s="97">
        <f t="shared" si="4"/>
        <v>0</v>
      </c>
    </row>
    <row r="19" spans="2:18" ht="15">
      <c r="B19" s="162"/>
      <c r="C19" s="73" t="s">
        <v>33</v>
      </c>
      <c r="D19" s="13" t="s">
        <v>281</v>
      </c>
      <c r="E19" s="87">
        <v>1</v>
      </c>
      <c r="F19" s="15" t="s">
        <v>31</v>
      </c>
      <c r="G19" s="15">
        <v>1</v>
      </c>
      <c r="H19" s="15" t="s">
        <v>32</v>
      </c>
      <c r="I19" s="29">
        <v>4800</v>
      </c>
      <c r="J19" s="28">
        <f t="shared" si="0"/>
        <v>4800</v>
      </c>
      <c r="K19" s="26"/>
      <c r="M19">
        <f t="shared" si="2"/>
        <v>5088</v>
      </c>
      <c r="N19">
        <f t="shared" si="2"/>
        <v>5088</v>
      </c>
      <c r="O19" s="88">
        <v>5088</v>
      </c>
      <c r="P19">
        <v>356</v>
      </c>
      <c r="R19" s="97">
        <f t="shared" si="4"/>
        <v>0</v>
      </c>
    </row>
    <row r="20" spans="2:18" ht="15">
      <c r="B20" s="162"/>
      <c r="C20" s="73" t="s">
        <v>33</v>
      </c>
      <c r="D20" s="13" t="s">
        <v>375</v>
      </c>
      <c r="E20" s="68">
        <v>4</v>
      </c>
      <c r="F20" s="15" t="s">
        <v>31</v>
      </c>
      <c r="G20" s="15">
        <v>1</v>
      </c>
      <c r="H20" s="15" t="s">
        <v>32</v>
      </c>
      <c r="I20" s="29">
        <v>5000</v>
      </c>
      <c r="J20" s="28">
        <f t="shared" si="0"/>
        <v>20000</v>
      </c>
      <c r="K20" s="26"/>
      <c r="M20">
        <f t="shared" si="2"/>
        <v>5300</v>
      </c>
      <c r="N20">
        <f t="shared" si="2"/>
        <v>21200</v>
      </c>
      <c r="O20" s="88">
        <v>21200</v>
      </c>
      <c r="P20">
        <v>356</v>
      </c>
      <c r="R20" s="97">
        <f t="shared" si="4"/>
        <v>0</v>
      </c>
    </row>
    <row r="21" spans="2:18" ht="15">
      <c r="B21" s="162"/>
      <c r="C21" s="72" t="s">
        <v>377</v>
      </c>
      <c r="D21" s="13" t="s">
        <v>38</v>
      </c>
      <c r="E21" s="14">
        <v>2</v>
      </c>
      <c r="F21" s="15" t="s">
        <v>31</v>
      </c>
      <c r="G21" s="15">
        <v>1</v>
      </c>
      <c r="H21" s="15" t="s">
        <v>32</v>
      </c>
      <c r="I21" s="29">
        <v>2300</v>
      </c>
      <c r="J21" s="28">
        <f t="shared" si="0"/>
        <v>4600</v>
      </c>
      <c r="K21" s="26"/>
      <c r="M21">
        <f t="shared" si="2"/>
        <v>2438</v>
      </c>
      <c r="N21">
        <f t="shared" si="2"/>
        <v>4876</v>
      </c>
      <c r="O21" s="88">
        <v>4876</v>
      </c>
      <c r="P21">
        <v>356</v>
      </c>
      <c r="R21" s="97">
        <f t="shared" si="4"/>
        <v>0</v>
      </c>
    </row>
    <row r="22" spans="2:18" ht="15">
      <c r="B22" s="162"/>
      <c r="C22" s="72" t="s">
        <v>37</v>
      </c>
      <c r="D22" s="16" t="s">
        <v>39</v>
      </c>
      <c r="E22" s="15">
        <v>4</v>
      </c>
      <c r="F22" s="16" t="s">
        <v>31</v>
      </c>
      <c r="G22" s="15">
        <v>1</v>
      </c>
      <c r="H22" s="15" t="s">
        <v>32</v>
      </c>
      <c r="I22" s="29">
        <v>2590</v>
      </c>
      <c r="J22" s="28">
        <f t="shared" si="0"/>
        <v>10360</v>
      </c>
      <c r="K22" s="26"/>
      <c r="M22">
        <f t="shared" si="2"/>
        <v>2745.4</v>
      </c>
      <c r="N22">
        <f t="shared" si="2"/>
        <v>10981.6</v>
      </c>
      <c r="O22" s="88">
        <v>10981.6</v>
      </c>
      <c r="P22">
        <v>356</v>
      </c>
      <c r="R22" s="97">
        <f t="shared" si="4"/>
        <v>0</v>
      </c>
    </row>
    <row r="23" spans="2:18" ht="15">
      <c r="B23" s="162"/>
      <c r="C23" s="72" t="s">
        <v>37</v>
      </c>
      <c r="D23" s="16" t="s">
        <v>40</v>
      </c>
      <c r="E23" s="69">
        <v>3</v>
      </c>
      <c r="F23" s="16" t="s">
        <v>31</v>
      </c>
      <c r="G23" s="15">
        <v>1</v>
      </c>
      <c r="H23" s="15" t="s">
        <v>32</v>
      </c>
      <c r="I23" s="29">
        <v>2878</v>
      </c>
      <c r="J23" s="28">
        <f t="shared" si="0"/>
        <v>8634</v>
      </c>
      <c r="K23" s="26"/>
      <c r="M23">
        <f t="shared" si="2"/>
        <v>3050.6800000000003</v>
      </c>
      <c r="N23">
        <f t="shared" si="2"/>
        <v>9152.0400000000009</v>
      </c>
      <c r="O23" s="88">
        <v>9152.0400000000009</v>
      </c>
      <c r="P23">
        <v>356</v>
      </c>
      <c r="R23" s="97">
        <f t="shared" si="4"/>
        <v>0</v>
      </c>
    </row>
    <row r="24" spans="2:18" ht="15">
      <c r="B24" s="162"/>
      <c r="C24" s="72" t="s">
        <v>37</v>
      </c>
      <c r="D24" s="16" t="s">
        <v>41</v>
      </c>
      <c r="E24" s="69">
        <v>1</v>
      </c>
      <c r="F24" s="16" t="s">
        <v>31</v>
      </c>
      <c r="G24" s="15">
        <v>1</v>
      </c>
      <c r="H24" s="15" t="s">
        <v>32</v>
      </c>
      <c r="I24" s="29">
        <v>3031</v>
      </c>
      <c r="J24" s="28">
        <f t="shared" si="0"/>
        <v>3031</v>
      </c>
      <c r="K24" s="26"/>
      <c r="M24">
        <f t="shared" si="2"/>
        <v>3212.86</v>
      </c>
      <c r="N24">
        <f t="shared" si="2"/>
        <v>3212.86</v>
      </c>
      <c r="O24" s="88">
        <v>3212.86</v>
      </c>
      <c r="P24">
        <v>356</v>
      </c>
      <c r="R24" s="97">
        <f t="shared" si="4"/>
        <v>0</v>
      </c>
    </row>
    <row r="25" spans="2:18" ht="15">
      <c r="B25" s="162"/>
      <c r="C25" s="72" t="s">
        <v>37</v>
      </c>
      <c r="D25" s="16" t="s">
        <v>41</v>
      </c>
      <c r="E25" s="14">
        <v>1</v>
      </c>
      <c r="F25" s="15" t="s">
        <v>31</v>
      </c>
      <c r="G25" s="15">
        <v>1</v>
      </c>
      <c r="H25" s="15" t="s">
        <v>32</v>
      </c>
      <c r="I25" s="29">
        <v>2878</v>
      </c>
      <c r="J25" s="28">
        <f t="shared" si="0"/>
        <v>2878</v>
      </c>
      <c r="K25" s="26"/>
      <c r="M25">
        <f t="shared" si="2"/>
        <v>3050.6800000000003</v>
      </c>
      <c r="N25">
        <f t="shared" si="2"/>
        <v>3050.6800000000003</v>
      </c>
      <c r="O25" s="88">
        <v>3050.6800000000003</v>
      </c>
      <c r="P25">
        <v>356</v>
      </c>
      <c r="R25" s="97">
        <f t="shared" si="4"/>
        <v>0</v>
      </c>
    </row>
    <row r="26" spans="2:18" ht="15">
      <c r="B26" s="162"/>
      <c r="C26" s="72" t="s">
        <v>37</v>
      </c>
      <c r="D26" s="16" t="s">
        <v>42</v>
      </c>
      <c r="E26" s="15">
        <v>3</v>
      </c>
      <c r="F26" s="16" t="s">
        <v>31</v>
      </c>
      <c r="G26" s="15">
        <v>1</v>
      </c>
      <c r="H26" s="15" t="s">
        <v>32</v>
      </c>
      <c r="I26" s="29">
        <v>2397</v>
      </c>
      <c r="J26" s="28">
        <f t="shared" si="0"/>
        <v>7191</v>
      </c>
      <c r="K26" s="26"/>
      <c r="M26">
        <f t="shared" si="2"/>
        <v>2540.8200000000002</v>
      </c>
      <c r="N26">
        <f t="shared" si="2"/>
        <v>7622.46</v>
      </c>
      <c r="O26" s="88">
        <v>7622.4600000000009</v>
      </c>
      <c r="P26">
        <v>356</v>
      </c>
      <c r="R26" s="97">
        <f t="shared" si="4"/>
        <v>0</v>
      </c>
    </row>
    <row r="27" spans="2:18" ht="15">
      <c r="B27" s="162"/>
      <c r="C27" s="72" t="s">
        <v>37</v>
      </c>
      <c r="D27" s="16" t="s">
        <v>43</v>
      </c>
      <c r="E27" s="17">
        <v>2</v>
      </c>
      <c r="F27" s="16" t="s">
        <v>31</v>
      </c>
      <c r="G27" s="15">
        <v>1</v>
      </c>
      <c r="H27" s="15" t="s">
        <v>32</v>
      </c>
      <c r="I27" s="29">
        <v>2782</v>
      </c>
      <c r="J27" s="28">
        <f t="shared" si="0"/>
        <v>5564</v>
      </c>
      <c r="K27" s="26"/>
      <c r="M27">
        <f t="shared" si="2"/>
        <v>2948.92</v>
      </c>
      <c r="N27">
        <f t="shared" si="2"/>
        <v>5897.84</v>
      </c>
      <c r="O27" s="88">
        <v>5897.84</v>
      </c>
      <c r="P27">
        <v>356</v>
      </c>
      <c r="R27" s="97">
        <f t="shared" si="4"/>
        <v>0</v>
      </c>
    </row>
    <row r="28" spans="2:18" ht="15">
      <c r="B28" s="162"/>
      <c r="C28" s="72" t="s">
        <v>37</v>
      </c>
      <c r="D28" s="16" t="s">
        <v>44</v>
      </c>
      <c r="E28" s="15">
        <v>2</v>
      </c>
      <c r="F28" s="15" t="s">
        <v>31</v>
      </c>
      <c r="G28" s="15">
        <v>1</v>
      </c>
      <c r="H28" s="15" t="s">
        <v>32</v>
      </c>
      <c r="I28" s="30">
        <v>2435</v>
      </c>
      <c r="J28" s="28">
        <f t="shared" si="0"/>
        <v>4870</v>
      </c>
      <c r="K28" s="26"/>
      <c r="M28">
        <f t="shared" si="2"/>
        <v>2581.1</v>
      </c>
      <c r="N28">
        <f t="shared" si="2"/>
        <v>5162.2</v>
      </c>
      <c r="O28" s="88">
        <v>5162.2</v>
      </c>
      <c r="P28">
        <v>356</v>
      </c>
      <c r="R28" s="97">
        <f t="shared" si="4"/>
        <v>0</v>
      </c>
    </row>
    <row r="29" spans="2:18" ht="15">
      <c r="B29" s="162"/>
      <c r="C29" s="72" t="s">
        <v>37</v>
      </c>
      <c r="D29" s="16" t="s">
        <v>45</v>
      </c>
      <c r="E29" s="15">
        <v>3</v>
      </c>
      <c r="F29" s="15" t="s">
        <v>31</v>
      </c>
      <c r="G29" s="15">
        <v>1</v>
      </c>
      <c r="H29" s="15" t="s">
        <v>32</v>
      </c>
      <c r="I29" s="30">
        <v>2300</v>
      </c>
      <c r="J29" s="28">
        <f t="shared" si="0"/>
        <v>6900</v>
      </c>
      <c r="K29" s="26"/>
      <c r="M29">
        <f t="shared" si="2"/>
        <v>2438</v>
      </c>
      <c r="N29">
        <f t="shared" si="2"/>
        <v>7314</v>
      </c>
      <c r="O29" s="88">
        <v>7314</v>
      </c>
      <c r="P29">
        <v>356</v>
      </c>
      <c r="R29" s="97">
        <f t="shared" si="4"/>
        <v>0</v>
      </c>
    </row>
    <row r="30" spans="2:18" ht="15">
      <c r="B30" s="162"/>
      <c r="C30" s="72" t="s">
        <v>37</v>
      </c>
      <c r="D30" s="16" t="s">
        <v>46</v>
      </c>
      <c r="E30" s="15">
        <v>3</v>
      </c>
      <c r="F30" s="15" t="s">
        <v>31</v>
      </c>
      <c r="G30" s="15">
        <v>1</v>
      </c>
      <c r="H30" s="15" t="s">
        <v>32</v>
      </c>
      <c r="I30" s="30">
        <v>2590</v>
      </c>
      <c r="J30" s="28">
        <f t="shared" si="0"/>
        <v>7770</v>
      </c>
      <c r="K30" s="26"/>
      <c r="M30">
        <f t="shared" si="2"/>
        <v>2745.4</v>
      </c>
      <c r="N30">
        <f t="shared" si="2"/>
        <v>8236.2000000000007</v>
      </c>
      <c r="O30" s="88">
        <v>8236.2000000000007</v>
      </c>
      <c r="P30">
        <v>356</v>
      </c>
      <c r="R30" s="97">
        <f t="shared" si="4"/>
        <v>0</v>
      </c>
    </row>
    <row r="31" spans="2:18" ht="15">
      <c r="B31" s="162"/>
      <c r="C31" s="73" t="s">
        <v>47</v>
      </c>
      <c r="D31" s="15" t="s">
        <v>48</v>
      </c>
      <c r="E31" s="15">
        <v>1</v>
      </c>
      <c r="F31" s="15" t="s">
        <v>31</v>
      </c>
      <c r="G31" s="15">
        <v>2</v>
      </c>
      <c r="H31" s="15" t="s">
        <v>32</v>
      </c>
      <c r="I31" s="83">
        <v>600</v>
      </c>
      <c r="J31" s="28">
        <f t="shared" si="0"/>
        <v>1200</v>
      </c>
      <c r="K31" s="26"/>
      <c r="M31">
        <f t="shared" si="2"/>
        <v>636</v>
      </c>
      <c r="N31">
        <f>J31*1.06</f>
        <v>1272</v>
      </c>
      <c r="O31" s="88">
        <v>1272</v>
      </c>
      <c r="P31" s="86" t="s">
        <v>378</v>
      </c>
      <c r="Q31" s="88">
        <f>4576*1.06-O31</f>
        <v>3578.5600000000004</v>
      </c>
      <c r="R31" s="97">
        <f t="shared" si="4"/>
        <v>0</v>
      </c>
    </row>
    <row r="32" spans="2:18">
      <c r="B32" s="162"/>
      <c r="C32" s="175" t="s">
        <v>49</v>
      </c>
      <c r="D32" s="176"/>
      <c r="E32" s="176"/>
      <c r="F32" s="176"/>
      <c r="G32" s="176"/>
      <c r="H32" s="176"/>
      <c r="I32" s="30"/>
      <c r="J32" s="31">
        <f>SUM(J15:J31)</f>
        <v>198308</v>
      </c>
      <c r="K32" s="20"/>
      <c r="N32">
        <f t="shared" si="2"/>
        <v>210206.48</v>
      </c>
      <c r="R32" s="97">
        <f t="shared" si="3"/>
        <v>-198308</v>
      </c>
    </row>
    <row r="33" spans="2:18">
      <c r="B33" s="163"/>
      <c r="C33" s="175" t="s">
        <v>50</v>
      </c>
      <c r="D33" s="176"/>
      <c r="E33" s="176"/>
      <c r="F33" s="176"/>
      <c r="G33" s="176"/>
      <c r="H33" s="176"/>
      <c r="I33" s="30"/>
      <c r="J33" s="32">
        <f>J32*1.06</f>
        <v>210206.48</v>
      </c>
      <c r="K33" s="33"/>
      <c r="R33" s="97">
        <f t="shared" si="3"/>
        <v>-210206.48</v>
      </c>
    </row>
    <row r="34" spans="2:18" ht="15">
      <c r="B34" s="161" t="s">
        <v>51</v>
      </c>
      <c r="C34" s="75" t="s">
        <v>52</v>
      </c>
      <c r="D34" s="12" t="s">
        <v>53</v>
      </c>
      <c r="E34" s="12">
        <v>41</v>
      </c>
      <c r="F34" s="12" t="s">
        <v>20</v>
      </c>
      <c r="G34" s="12">
        <v>1</v>
      </c>
      <c r="H34" s="12" t="s">
        <v>25</v>
      </c>
      <c r="I34" s="34">
        <v>218</v>
      </c>
      <c r="J34" s="34">
        <f t="shared" ref="J34:J46" si="5">E34*G34*I34</f>
        <v>8938</v>
      </c>
      <c r="K34" s="33"/>
      <c r="M34">
        <f t="shared" si="2"/>
        <v>231.08</v>
      </c>
      <c r="N34">
        <f t="shared" si="2"/>
        <v>9474.2800000000007</v>
      </c>
      <c r="O34" s="88">
        <v>9474.2800000000007</v>
      </c>
      <c r="P34">
        <v>357</v>
      </c>
      <c r="R34" s="97">
        <f>O34-N34</f>
        <v>0</v>
      </c>
    </row>
    <row r="35" spans="2:18" ht="15">
      <c r="B35" s="162"/>
      <c r="C35" s="75" t="s">
        <v>54</v>
      </c>
      <c r="D35" s="12" t="s">
        <v>366</v>
      </c>
      <c r="E35" s="12">
        <v>41</v>
      </c>
      <c r="F35" s="12" t="s">
        <v>284</v>
      </c>
      <c r="G35" s="12">
        <v>1</v>
      </c>
      <c r="H35" s="12" t="s">
        <v>25</v>
      </c>
      <c r="I35" s="34">
        <v>88</v>
      </c>
      <c r="J35" s="34">
        <f>E35*G35*I35</f>
        <v>3608</v>
      </c>
      <c r="K35" s="33"/>
      <c r="M35">
        <f t="shared" si="2"/>
        <v>93.28</v>
      </c>
      <c r="N35">
        <f t="shared" si="2"/>
        <v>3824.48</v>
      </c>
      <c r="O35" s="88">
        <v>3824.48</v>
      </c>
      <c r="P35">
        <v>357</v>
      </c>
      <c r="R35" s="97">
        <f t="shared" ref="R35:R46" si="6">O35-N35</f>
        <v>0</v>
      </c>
    </row>
    <row r="36" spans="2:18" ht="15">
      <c r="B36" s="162"/>
      <c r="C36" s="76" t="s">
        <v>55</v>
      </c>
      <c r="D36" s="15" t="s">
        <v>56</v>
      </c>
      <c r="E36" s="15">
        <v>4</v>
      </c>
      <c r="F36" s="15" t="s">
        <v>57</v>
      </c>
      <c r="G36" s="15">
        <v>1</v>
      </c>
      <c r="H36" s="15" t="s">
        <v>25</v>
      </c>
      <c r="I36" s="30">
        <v>3000</v>
      </c>
      <c r="J36" s="34">
        <f t="shared" si="5"/>
        <v>12000</v>
      </c>
      <c r="K36" s="33"/>
      <c r="M36">
        <f t="shared" si="2"/>
        <v>3180</v>
      </c>
      <c r="N36">
        <f t="shared" si="2"/>
        <v>12720</v>
      </c>
      <c r="O36" s="88">
        <v>12720</v>
      </c>
      <c r="P36">
        <v>357</v>
      </c>
      <c r="R36" s="97">
        <f t="shared" si="6"/>
        <v>0</v>
      </c>
    </row>
    <row r="37" spans="2:18" ht="15">
      <c r="B37" s="162"/>
      <c r="C37" s="76" t="s">
        <v>58</v>
      </c>
      <c r="D37" s="15"/>
      <c r="E37" s="15">
        <v>36</v>
      </c>
      <c r="F37" s="15" t="s">
        <v>31</v>
      </c>
      <c r="G37" s="15">
        <v>1</v>
      </c>
      <c r="H37" s="15" t="s">
        <v>25</v>
      </c>
      <c r="I37" s="30">
        <v>65</v>
      </c>
      <c r="J37" s="34">
        <f t="shared" si="5"/>
        <v>2340</v>
      </c>
      <c r="K37" s="33" t="s">
        <v>367</v>
      </c>
      <c r="M37">
        <f t="shared" si="2"/>
        <v>68.900000000000006</v>
      </c>
      <c r="N37">
        <f t="shared" si="2"/>
        <v>2480.4</v>
      </c>
      <c r="O37" s="88">
        <v>2480.4</v>
      </c>
      <c r="P37">
        <v>357</v>
      </c>
      <c r="R37" s="97">
        <f t="shared" si="6"/>
        <v>0</v>
      </c>
    </row>
    <row r="38" spans="2:18" ht="15">
      <c r="B38" s="162"/>
      <c r="C38" s="76" t="s">
        <v>59</v>
      </c>
      <c r="D38" s="15" t="s">
        <v>328</v>
      </c>
      <c r="E38" s="15">
        <v>37</v>
      </c>
      <c r="F38" s="15" t="s">
        <v>20</v>
      </c>
      <c r="G38" s="15">
        <v>1</v>
      </c>
      <c r="H38" s="15" t="s">
        <v>25</v>
      </c>
      <c r="I38" s="30">
        <v>268</v>
      </c>
      <c r="J38" s="34">
        <f t="shared" si="5"/>
        <v>9916</v>
      </c>
      <c r="K38" s="33"/>
      <c r="M38">
        <f t="shared" si="2"/>
        <v>284.08000000000004</v>
      </c>
      <c r="N38">
        <f t="shared" si="2"/>
        <v>10510.960000000001</v>
      </c>
      <c r="O38" s="88">
        <v>10510.960000000001</v>
      </c>
      <c r="P38">
        <v>357</v>
      </c>
      <c r="R38" s="97">
        <f t="shared" si="6"/>
        <v>0</v>
      </c>
    </row>
    <row r="39" spans="2:18" ht="15">
      <c r="B39" s="162"/>
      <c r="C39" s="76" t="s">
        <v>60</v>
      </c>
      <c r="D39" s="15" t="s">
        <v>61</v>
      </c>
      <c r="E39" s="15">
        <v>36</v>
      </c>
      <c r="F39" s="15" t="s">
        <v>20</v>
      </c>
      <c r="G39" s="15">
        <v>1</v>
      </c>
      <c r="H39" s="15" t="s">
        <v>25</v>
      </c>
      <c r="I39" s="30">
        <v>1088</v>
      </c>
      <c r="J39" s="34">
        <f t="shared" si="5"/>
        <v>39168</v>
      </c>
      <c r="K39" s="33"/>
      <c r="M39">
        <f t="shared" si="2"/>
        <v>1153.28</v>
      </c>
      <c r="N39">
        <f>J39*1.06</f>
        <v>41518.080000000002</v>
      </c>
      <c r="O39" s="88">
        <v>41518.080000000002</v>
      </c>
      <c r="P39">
        <v>357</v>
      </c>
      <c r="R39" s="97">
        <f t="shared" si="6"/>
        <v>0</v>
      </c>
    </row>
    <row r="40" spans="2:18" ht="15">
      <c r="B40" s="162"/>
      <c r="C40" s="73" t="s">
        <v>333</v>
      </c>
      <c r="D40" s="15" t="s">
        <v>336</v>
      </c>
      <c r="E40" s="15">
        <v>4</v>
      </c>
      <c r="F40" s="15" t="s">
        <v>369</v>
      </c>
      <c r="G40" s="15">
        <v>1</v>
      </c>
      <c r="H40" s="15" t="s">
        <v>25</v>
      </c>
      <c r="I40" s="30">
        <v>3000</v>
      </c>
      <c r="J40" s="34">
        <f t="shared" si="5"/>
        <v>12000</v>
      </c>
      <c r="K40" s="33"/>
      <c r="M40">
        <f t="shared" si="2"/>
        <v>3180</v>
      </c>
      <c r="N40">
        <f t="shared" si="2"/>
        <v>12720</v>
      </c>
      <c r="O40" s="88">
        <v>12720</v>
      </c>
      <c r="P40">
        <v>357</v>
      </c>
      <c r="R40" s="97">
        <f t="shared" si="6"/>
        <v>0</v>
      </c>
    </row>
    <row r="41" spans="2:18" ht="15">
      <c r="B41" s="162"/>
      <c r="C41" s="73" t="s">
        <v>62</v>
      </c>
      <c r="D41" s="15" t="s">
        <v>63</v>
      </c>
      <c r="E41" s="15">
        <v>1</v>
      </c>
      <c r="F41" s="15" t="s">
        <v>26</v>
      </c>
      <c r="G41" s="15">
        <v>1</v>
      </c>
      <c r="H41" s="15" t="s">
        <v>25</v>
      </c>
      <c r="I41" s="30">
        <v>3000</v>
      </c>
      <c r="J41" s="34">
        <f t="shared" si="5"/>
        <v>3000</v>
      </c>
      <c r="K41" s="33"/>
      <c r="M41">
        <f t="shared" si="2"/>
        <v>3180</v>
      </c>
      <c r="N41">
        <f t="shared" si="2"/>
        <v>3180</v>
      </c>
      <c r="O41" s="88">
        <v>3180</v>
      </c>
      <c r="P41">
        <v>357</v>
      </c>
      <c r="R41" s="97">
        <f t="shared" si="6"/>
        <v>0</v>
      </c>
    </row>
    <row r="42" spans="2:18" ht="15">
      <c r="B42" s="162"/>
      <c r="C42" s="73" t="s">
        <v>64</v>
      </c>
      <c r="D42" s="15" t="s">
        <v>65</v>
      </c>
      <c r="E42" s="15">
        <v>35</v>
      </c>
      <c r="F42" s="15" t="s">
        <v>20</v>
      </c>
      <c r="G42" s="15">
        <v>1</v>
      </c>
      <c r="H42" s="15" t="s">
        <v>25</v>
      </c>
      <c r="I42" s="30">
        <v>128</v>
      </c>
      <c r="J42" s="34">
        <f t="shared" si="5"/>
        <v>4480</v>
      </c>
      <c r="K42" s="33"/>
      <c r="M42">
        <f t="shared" si="2"/>
        <v>135.68</v>
      </c>
      <c r="N42">
        <f t="shared" si="2"/>
        <v>4748.8</v>
      </c>
      <c r="O42" s="88">
        <v>4748.8</v>
      </c>
      <c r="P42">
        <v>357</v>
      </c>
      <c r="R42" s="97">
        <f t="shared" si="6"/>
        <v>0</v>
      </c>
    </row>
    <row r="43" spans="2:18" ht="24" customHeight="1">
      <c r="B43" s="162"/>
      <c r="C43" s="73" t="s">
        <v>66</v>
      </c>
      <c r="D43" s="15" t="s">
        <v>384</v>
      </c>
      <c r="E43" s="15">
        <v>2</v>
      </c>
      <c r="F43" s="15" t="s">
        <v>25</v>
      </c>
      <c r="G43" s="15">
        <v>1</v>
      </c>
      <c r="H43" s="15" t="s">
        <v>26</v>
      </c>
      <c r="I43" s="30">
        <v>8500</v>
      </c>
      <c r="J43" s="34">
        <f t="shared" si="5"/>
        <v>17000</v>
      </c>
      <c r="K43" s="33"/>
      <c r="M43">
        <f t="shared" si="2"/>
        <v>9010</v>
      </c>
      <c r="N43">
        <f t="shared" si="2"/>
        <v>18020</v>
      </c>
      <c r="O43" s="88">
        <v>18020</v>
      </c>
      <c r="P43">
        <v>357</v>
      </c>
      <c r="R43" s="97">
        <f t="shared" si="6"/>
        <v>0</v>
      </c>
    </row>
    <row r="44" spans="2:18" ht="24" customHeight="1">
      <c r="B44" s="162"/>
      <c r="C44" s="73" t="s">
        <v>66</v>
      </c>
      <c r="D44" s="15" t="s">
        <v>384</v>
      </c>
      <c r="E44" s="15">
        <v>1</v>
      </c>
      <c r="F44" s="15" t="s">
        <v>25</v>
      </c>
      <c r="G44" s="15">
        <v>1</v>
      </c>
      <c r="H44" s="15" t="s">
        <v>26</v>
      </c>
      <c r="I44" s="83">
        <v>4500</v>
      </c>
      <c r="J44" s="34">
        <f t="shared" ref="J44" si="7">E44*G44*I44</f>
        <v>4500</v>
      </c>
      <c r="K44" s="33"/>
      <c r="M44">
        <f t="shared" ref="M44" si="8">I44*1.06</f>
        <v>4770</v>
      </c>
      <c r="N44">
        <f t="shared" ref="N44" si="9">J44*1.06</f>
        <v>4770</v>
      </c>
      <c r="O44" s="88">
        <v>4770</v>
      </c>
      <c r="P44">
        <v>357</v>
      </c>
      <c r="Q44">
        <f>0-O44</f>
        <v>-4770</v>
      </c>
      <c r="R44" s="97">
        <f t="shared" si="6"/>
        <v>0</v>
      </c>
    </row>
    <row r="45" spans="2:18" ht="15">
      <c r="B45" s="162"/>
      <c r="C45" s="73" t="s">
        <v>350</v>
      </c>
      <c r="D45" s="15" t="s">
        <v>351</v>
      </c>
      <c r="E45" s="15">
        <v>4</v>
      </c>
      <c r="F45" s="15" t="s">
        <v>57</v>
      </c>
      <c r="G45" s="15">
        <v>1</v>
      </c>
      <c r="H45" s="15" t="s">
        <v>25</v>
      </c>
      <c r="I45" s="30">
        <v>4500</v>
      </c>
      <c r="J45" s="34">
        <f t="shared" si="5"/>
        <v>18000</v>
      </c>
      <c r="K45" s="33"/>
      <c r="M45">
        <f t="shared" si="2"/>
        <v>4770</v>
      </c>
      <c r="N45">
        <f t="shared" si="2"/>
        <v>19080</v>
      </c>
      <c r="O45" s="88">
        <v>19080</v>
      </c>
      <c r="P45">
        <v>357</v>
      </c>
      <c r="R45" s="97">
        <f t="shared" si="6"/>
        <v>0</v>
      </c>
    </row>
    <row r="46" spans="2:18" ht="15">
      <c r="B46" s="162"/>
      <c r="C46" s="85">
        <v>45458</v>
      </c>
      <c r="D46" s="15" t="s">
        <v>379</v>
      </c>
      <c r="E46" s="15">
        <v>37</v>
      </c>
      <c r="F46" s="15" t="s">
        <v>284</v>
      </c>
      <c r="G46" s="15">
        <v>1</v>
      </c>
      <c r="H46" s="15" t="s">
        <v>276</v>
      </c>
      <c r="I46" s="83">
        <v>108</v>
      </c>
      <c r="J46" s="34">
        <f t="shared" si="5"/>
        <v>3996</v>
      </c>
      <c r="K46" s="33"/>
      <c r="M46">
        <f t="shared" si="2"/>
        <v>114.48</v>
      </c>
      <c r="N46">
        <f t="shared" si="2"/>
        <v>4235.76</v>
      </c>
      <c r="O46" s="88">
        <v>4235.76</v>
      </c>
      <c r="P46">
        <v>357</v>
      </c>
      <c r="Q46" s="88">
        <f>2730*1.06-O46</f>
        <v>-1341.96</v>
      </c>
      <c r="R46" s="97">
        <f t="shared" si="6"/>
        <v>0</v>
      </c>
    </row>
    <row r="47" spans="2:18">
      <c r="B47" s="162"/>
      <c r="C47" s="175" t="s">
        <v>67</v>
      </c>
      <c r="D47" s="176"/>
      <c r="E47" s="176"/>
      <c r="F47" s="176"/>
      <c r="G47" s="176"/>
      <c r="H47" s="176"/>
      <c r="I47" s="30"/>
      <c r="J47" s="31">
        <f>SUM(J34:J46)</f>
        <v>138946</v>
      </c>
      <c r="K47" s="33"/>
      <c r="M47">
        <f t="shared" si="2"/>
        <v>0</v>
      </c>
      <c r="N47">
        <f>J47*1.06</f>
        <v>147282.76</v>
      </c>
      <c r="R47" s="97">
        <f t="shared" si="3"/>
        <v>-138946</v>
      </c>
    </row>
    <row r="48" spans="2:18">
      <c r="B48" s="163"/>
      <c r="C48" s="175" t="s">
        <v>68</v>
      </c>
      <c r="D48" s="176"/>
      <c r="E48" s="176"/>
      <c r="F48" s="176"/>
      <c r="G48" s="176"/>
      <c r="H48" s="176"/>
      <c r="I48" s="30"/>
      <c r="J48" s="31">
        <f>J47*1.06</f>
        <v>147282.76</v>
      </c>
      <c r="K48" s="33"/>
      <c r="R48" s="97">
        <f t="shared" si="3"/>
        <v>-147282.76</v>
      </c>
    </row>
    <row r="49" spans="2:18" ht="15">
      <c r="B49" s="168" t="s">
        <v>69</v>
      </c>
      <c r="C49" s="76" t="s">
        <v>70</v>
      </c>
      <c r="D49" s="15" t="s">
        <v>380</v>
      </c>
      <c r="E49" s="19">
        <v>1</v>
      </c>
      <c r="F49" s="15" t="s">
        <v>72</v>
      </c>
      <c r="G49" s="15">
        <v>1</v>
      </c>
      <c r="H49" s="15" t="s">
        <v>25</v>
      </c>
      <c r="I49" s="36">
        <v>8000</v>
      </c>
      <c r="J49" s="30">
        <f>E49*G49*I49</f>
        <v>8000</v>
      </c>
      <c r="K49" s="33"/>
      <c r="M49">
        <f t="shared" si="2"/>
        <v>8480</v>
      </c>
      <c r="N49">
        <f t="shared" si="2"/>
        <v>8480</v>
      </c>
      <c r="O49" s="88">
        <v>8480</v>
      </c>
      <c r="P49">
        <v>355</v>
      </c>
      <c r="R49" s="97">
        <f>O49-N49</f>
        <v>0</v>
      </c>
    </row>
    <row r="50" spans="2:18" ht="15">
      <c r="B50" s="169"/>
      <c r="C50" s="71" t="s">
        <v>305</v>
      </c>
      <c r="D50" s="89" t="s">
        <v>306</v>
      </c>
      <c r="E50" s="37">
        <v>1</v>
      </c>
      <c r="F50" s="15" t="s">
        <v>72</v>
      </c>
      <c r="G50" s="15">
        <v>1</v>
      </c>
      <c r="H50" s="15" t="s">
        <v>25</v>
      </c>
      <c r="I50" s="36">
        <v>5000</v>
      </c>
      <c r="J50" s="30">
        <f>E50*G50*I50</f>
        <v>5000</v>
      </c>
      <c r="K50" s="33"/>
      <c r="M50">
        <f t="shared" si="2"/>
        <v>5300</v>
      </c>
      <c r="N50">
        <f t="shared" si="2"/>
        <v>5300</v>
      </c>
      <c r="O50" s="88">
        <v>5300</v>
      </c>
      <c r="P50">
        <v>355</v>
      </c>
      <c r="R50" s="97">
        <f t="shared" ref="R50:R61" si="10">O50-N50</f>
        <v>0</v>
      </c>
    </row>
    <row r="51" spans="2:18" ht="30">
      <c r="B51" s="170"/>
      <c r="C51" s="9" t="s">
        <v>74</v>
      </c>
      <c r="D51" s="15" t="s">
        <v>283</v>
      </c>
      <c r="E51" s="19">
        <v>1</v>
      </c>
      <c r="F51" s="15" t="s">
        <v>73</v>
      </c>
      <c r="G51" s="15">
        <v>1</v>
      </c>
      <c r="H51" s="15" t="s">
        <v>25</v>
      </c>
      <c r="I51" s="36">
        <v>1088</v>
      </c>
      <c r="J51" s="30">
        <f t="shared" ref="J51:J61" si="11">E51*G51*I51</f>
        <v>1088</v>
      </c>
      <c r="K51" s="33"/>
      <c r="M51">
        <f t="shared" si="2"/>
        <v>1153.28</v>
      </c>
      <c r="N51">
        <f t="shared" si="2"/>
        <v>1153.28</v>
      </c>
      <c r="O51" s="88">
        <v>1153.28</v>
      </c>
      <c r="P51">
        <v>355</v>
      </c>
      <c r="R51" s="97">
        <f t="shared" si="10"/>
        <v>0</v>
      </c>
    </row>
    <row r="52" spans="2:18" ht="15">
      <c r="B52" s="170"/>
      <c r="C52" s="9" t="s">
        <v>381</v>
      </c>
      <c r="D52" s="91" t="s">
        <v>370</v>
      </c>
      <c r="E52" s="19">
        <v>46</v>
      </c>
      <c r="F52" s="15" t="s">
        <v>20</v>
      </c>
      <c r="G52" s="15">
        <v>1</v>
      </c>
      <c r="H52" s="15" t="s">
        <v>25</v>
      </c>
      <c r="I52" s="36">
        <v>115</v>
      </c>
      <c r="J52" s="30">
        <f t="shared" si="11"/>
        <v>5290</v>
      </c>
      <c r="K52" s="33"/>
      <c r="M52">
        <f t="shared" si="2"/>
        <v>121.9</v>
      </c>
      <c r="N52">
        <f t="shared" si="2"/>
        <v>5607.4000000000005</v>
      </c>
      <c r="O52" s="88">
        <v>5607.4000000000005</v>
      </c>
      <c r="P52">
        <v>355</v>
      </c>
      <c r="R52" s="97">
        <f t="shared" si="10"/>
        <v>0</v>
      </c>
    </row>
    <row r="53" spans="2:18" ht="30">
      <c r="B53" s="170"/>
      <c r="C53" s="9" t="s">
        <v>382</v>
      </c>
      <c r="D53" s="15" t="s">
        <v>77</v>
      </c>
      <c r="E53" s="19">
        <v>15</v>
      </c>
      <c r="F53" s="15" t="s">
        <v>78</v>
      </c>
      <c r="G53" s="15">
        <v>1</v>
      </c>
      <c r="H53" s="15" t="s">
        <v>25</v>
      </c>
      <c r="I53" s="36">
        <v>850</v>
      </c>
      <c r="J53" s="30">
        <f t="shared" si="11"/>
        <v>12750</v>
      </c>
      <c r="K53" s="20" t="s">
        <v>414</v>
      </c>
      <c r="M53">
        <f t="shared" si="2"/>
        <v>901</v>
      </c>
      <c r="N53">
        <f>J53*1.06</f>
        <v>13515</v>
      </c>
      <c r="O53" s="88">
        <v>13515</v>
      </c>
      <c r="P53">
        <v>355</v>
      </c>
      <c r="R53" s="97">
        <f t="shared" si="10"/>
        <v>0</v>
      </c>
    </row>
    <row r="54" spans="2:18" ht="15">
      <c r="B54" s="170"/>
      <c r="C54" s="9" t="s">
        <v>79</v>
      </c>
      <c r="D54" s="15" t="s">
        <v>80</v>
      </c>
      <c r="E54" s="19">
        <v>2</v>
      </c>
      <c r="F54" s="15" t="s">
        <v>81</v>
      </c>
      <c r="G54" s="15">
        <v>1</v>
      </c>
      <c r="H54" s="15" t="s">
        <v>25</v>
      </c>
      <c r="I54" s="36">
        <v>1500</v>
      </c>
      <c r="J54" s="30">
        <f t="shared" si="11"/>
        <v>3000</v>
      </c>
      <c r="K54" s="20"/>
      <c r="M54">
        <f t="shared" si="2"/>
        <v>1590</v>
      </c>
      <c r="N54">
        <f t="shared" si="2"/>
        <v>3180</v>
      </c>
      <c r="O54" s="88">
        <v>3180</v>
      </c>
      <c r="P54">
        <v>355</v>
      </c>
      <c r="R54" s="97">
        <f t="shared" si="10"/>
        <v>0</v>
      </c>
    </row>
    <row r="55" spans="2:18" ht="15">
      <c r="B55" s="169"/>
      <c r="C55" s="75" t="s">
        <v>383</v>
      </c>
      <c r="D55" s="12" t="s">
        <v>83</v>
      </c>
      <c r="E55" s="90">
        <v>38</v>
      </c>
      <c r="F55" s="15" t="s">
        <v>20</v>
      </c>
      <c r="G55" s="15">
        <v>1</v>
      </c>
      <c r="H55" s="15" t="s">
        <v>25</v>
      </c>
      <c r="I55" s="36">
        <v>218</v>
      </c>
      <c r="J55" s="30">
        <f>E55*G55*I55</f>
        <v>8284</v>
      </c>
      <c r="K55" s="20"/>
      <c r="M55">
        <f t="shared" si="2"/>
        <v>231.08</v>
      </c>
      <c r="N55">
        <f t="shared" si="2"/>
        <v>8781.0400000000009</v>
      </c>
      <c r="O55" s="88">
        <v>8781.0400000000009</v>
      </c>
      <c r="P55">
        <v>355</v>
      </c>
      <c r="R55" s="97">
        <f t="shared" si="10"/>
        <v>0</v>
      </c>
    </row>
    <row r="56" spans="2:18" ht="15">
      <c r="B56" s="169"/>
      <c r="C56" s="76" t="s">
        <v>82</v>
      </c>
      <c r="D56" s="15" t="s">
        <v>371</v>
      </c>
      <c r="E56" s="19">
        <v>25</v>
      </c>
      <c r="F56" s="15" t="s">
        <v>20</v>
      </c>
      <c r="G56" s="15">
        <v>1</v>
      </c>
      <c r="H56" s="15" t="s">
        <v>25</v>
      </c>
      <c r="I56" s="36">
        <v>115</v>
      </c>
      <c r="J56" s="30">
        <f t="shared" si="11"/>
        <v>2875</v>
      </c>
      <c r="K56" s="20"/>
      <c r="M56">
        <f t="shared" si="2"/>
        <v>121.9</v>
      </c>
      <c r="N56">
        <f t="shared" si="2"/>
        <v>3047.5</v>
      </c>
      <c r="O56" s="88">
        <v>3047.5</v>
      </c>
      <c r="P56">
        <v>355</v>
      </c>
      <c r="R56" s="97">
        <f t="shared" si="10"/>
        <v>0</v>
      </c>
    </row>
    <row r="57" spans="2:18" ht="15">
      <c r="B57" s="169"/>
      <c r="C57" s="76" t="s">
        <v>345</v>
      </c>
      <c r="D57" s="15"/>
      <c r="E57" s="19">
        <v>19</v>
      </c>
      <c r="F57" s="15" t="s">
        <v>346</v>
      </c>
      <c r="G57" s="15">
        <v>1</v>
      </c>
      <c r="H57" s="15" t="s">
        <v>276</v>
      </c>
      <c r="I57" s="36">
        <v>20</v>
      </c>
      <c r="J57" s="30">
        <f t="shared" si="11"/>
        <v>380</v>
      </c>
      <c r="K57" s="20"/>
      <c r="M57">
        <f t="shared" si="2"/>
        <v>21.200000000000003</v>
      </c>
      <c r="N57">
        <f t="shared" si="2"/>
        <v>402.8</v>
      </c>
      <c r="O57" s="88">
        <v>402.80000000000007</v>
      </c>
      <c r="P57">
        <v>355</v>
      </c>
      <c r="R57" s="97">
        <f t="shared" si="10"/>
        <v>0</v>
      </c>
    </row>
    <row r="58" spans="2:18" ht="15">
      <c r="B58" s="169"/>
      <c r="C58" s="76" t="s">
        <v>275</v>
      </c>
      <c r="D58" s="15" t="s">
        <v>278</v>
      </c>
      <c r="E58" s="19">
        <v>2</v>
      </c>
      <c r="F58" s="15" t="s">
        <v>276</v>
      </c>
      <c r="G58" s="15">
        <v>1</v>
      </c>
      <c r="H58" s="15" t="s">
        <v>277</v>
      </c>
      <c r="I58" s="36">
        <v>1295</v>
      </c>
      <c r="J58" s="30">
        <f t="shared" si="11"/>
        <v>2590</v>
      </c>
      <c r="K58" s="20"/>
      <c r="M58">
        <f t="shared" si="2"/>
        <v>1372.7</v>
      </c>
      <c r="N58">
        <f t="shared" si="2"/>
        <v>2745.4</v>
      </c>
      <c r="O58" s="88">
        <v>2745.4</v>
      </c>
      <c r="P58">
        <v>355</v>
      </c>
      <c r="R58" s="97">
        <f t="shared" si="10"/>
        <v>0</v>
      </c>
    </row>
    <row r="59" spans="2:18" ht="15">
      <c r="B59" s="169"/>
      <c r="C59" s="76" t="s">
        <v>334</v>
      </c>
      <c r="D59" s="15" t="s">
        <v>335</v>
      </c>
      <c r="E59" s="19">
        <v>1</v>
      </c>
      <c r="F59" s="15" t="s">
        <v>26</v>
      </c>
      <c r="G59" s="15">
        <v>1</v>
      </c>
      <c r="H59" s="15" t="s">
        <v>25</v>
      </c>
      <c r="I59" s="36">
        <v>10500</v>
      </c>
      <c r="J59" s="30">
        <f t="shared" si="11"/>
        <v>10500</v>
      </c>
      <c r="K59" s="20"/>
      <c r="M59">
        <f t="shared" si="2"/>
        <v>11130</v>
      </c>
      <c r="N59">
        <f t="shared" si="2"/>
        <v>11130</v>
      </c>
      <c r="O59" s="88">
        <v>11130</v>
      </c>
      <c r="P59">
        <v>355</v>
      </c>
      <c r="R59" s="97">
        <f t="shared" si="10"/>
        <v>0</v>
      </c>
    </row>
    <row r="60" spans="2:18" ht="15">
      <c r="B60" s="169"/>
      <c r="C60" s="71" t="s">
        <v>84</v>
      </c>
      <c r="D60" s="17" t="s">
        <v>85</v>
      </c>
      <c r="E60" s="37">
        <v>1</v>
      </c>
      <c r="F60" s="17" t="s">
        <v>26</v>
      </c>
      <c r="G60" s="17">
        <v>1</v>
      </c>
      <c r="H60" s="17" t="s">
        <v>25</v>
      </c>
      <c r="I60" s="65">
        <v>8000</v>
      </c>
      <c r="J60" s="66">
        <f t="shared" si="11"/>
        <v>8000</v>
      </c>
      <c r="K60" s="20"/>
      <c r="M60">
        <f t="shared" si="2"/>
        <v>8480</v>
      </c>
      <c r="N60">
        <f t="shared" si="2"/>
        <v>8480</v>
      </c>
      <c r="O60" s="88">
        <v>8480</v>
      </c>
      <c r="P60">
        <v>355</v>
      </c>
      <c r="R60" s="97">
        <f t="shared" si="10"/>
        <v>0</v>
      </c>
    </row>
    <row r="61" spans="2:18" ht="15">
      <c r="B61" s="169"/>
      <c r="C61" s="73" t="s">
        <v>353</v>
      </c>
      <c r="D61" s="15" t="s">
        <v>352</v>
      </c>
      <c r="E61" s="19">
        <v>1</v>
      </c>
      <c r="F61" s="15" t="s">
        <v>26</v>
      </c>
      <c r="G61" s="15">
        <v>1</v>
      </c>
      <c r="H61" s="15" t="s">
        <v>25</v>
      </c>
      <c r="I61" s="36">
        <v>5000</v>
      </c>
      <c r="J61" s="30">
        <f t="shared" si="11"/>
        <v>5000</v>
      </c>
      <c r="K61" s="20"/>
      <c r="M61">
        <f t="shared" si="2"/>
        <v>5300</v>
      </c>
      <c r="N61">
        <f t="shared" si="2"/>
        <v>5300</v>
      </c>
      <c r="O61" s="88">
        <v>5300</v>
      </c>
      <c r="P61">
        <v>355</v>
      </c>
      <c r="R61" s="97">
        <f t="shared" si="10"/>
        <v>0</v>
      </c>
    </row>
    <row r="62" spans="2:18">
      <c r="B62" s="169"/>
      <c r="C62" s="151" t="s">
        <v>86</v>
      </c>
      <c r="D62" s="152"/>
      <c r="E62" s="152"/>
      <c r="F62" s="152"/>
      <c r="G62" s="152"/>
      <c r="H62" s="152"/>
      <c r="I62" s="47"/>
      <c r="J62" s="67">
        <f>SUM(J49:J61)</f>
        <v>72757</v>
      </c>
      <c r="K62" s="35"/>
      <c r="M62">
        <f t="shared" si="2"/>
        <v>0</v>
      </c>
      <c r="N62">
        <f t="shared" si="2"/>
        <v>77122.42</v>
      </c>
      <c r="R62" s="97"/>
    </row>
    <row r="63" spans="2:18">
      <c r="B63" s="171"/>
      <c r="C63" s="151" t="s">
        <v>87</v>
      </c>
      <c r="D63" s="152"/>
      <c r="E63" s="152"/>
      <c r="F63" s="152"/>
      <c r="G63" s="152"/>
      <c r="H63" s="152"/>
      <c r="I63" s="47"/>
      <c r="J63" s="67">
        <f>J62*1.06</f>
        <v>77122.42</v>
      </c>
      <c r="K63" s="35"/>
      <c r="R63" s="97"/>
    </row>
    <row r="64" spans="2:18" ht="15">
      <c r="B64" s="172" t="s">
        <v>88</v>
      </c>
      <c r="C64" s="75" t="s">
        <v>387</v>
      </c>
      <c r="D64" s="38" t="s">
        <v>90</v>
      </c>
      <c r="E64" s="11">
        <v>1</v>
      </c>
      <c r="F64" s="11" t="s">
        <v>78</v>
      </c>
      <c r="G64" s="11">
        <v>3</v>
      </c>
      <c r="H64" s="11" t="s">
        <v>72</v>
      </c>
      <c r="I64" s="34">
        <v>1166</v>
      </c>
      <c r="J64" s="52">
        <f t="shared" ref="J64:J78" si="12">E64*G64*I64</f>
        <v>3498</v>
      </c>
      <c r="K64" s="46"/>
      <c r="N64" s="98"/>
      <c r="O64" s="88">
        <v>3498</v>
      </c>
      <c r="P64">
        <v>309</v>
      </c>
      <c r="R64" s="97">
        <f>O64-J64</f>
        <v>0</v>
      </c>
    </row>
    <row r="65" spans="2:18" ht="15">
      <c r="B65" s="172"/>
      <c r="C65" s="76" t="s">
        <v>91</v>
      </c>
      <c r="D65" s="39"/>
      <c r="E65" s="40">
        <v>1</v>
      </c>
      <c r="F65" s="40" t="s">
        <v>78</v>
      </c>
      <c r="G65" s="40">
        <v>760</v>
      </c>
      <c r="H65" s="40" t="s">
        <v>92</v>
      </c>
      <c r="I65" s="30">
        <v>7</v>
      </c>
      <c r="J65" s="28">
        <f t="shared" si="12"/>
        <v>5320</v>
      </c>
      <c r="K65" s="46"/>
      <c r="N65" s="98"/>
      <c r="O65" s="88">
        <v>5320</v>
      </c>
      <c r="P65">
        <v>315</v>
      </c>
      <c r="R65" s="97">
        <f t="shared" si="3"/>
        <v>0</v>
      </c>
    </row>
    <row r="66" spans="2:18" ht="15">
      <c r="B66" s="172"/>
      <c r="C66" s="76" t="s">
        <v>93</v>
      </c>
      <c r="D66" s="39"/>
      <c r="E66" s="40">
        <v>1</v>
      </c>
      <c r="F66" s="40" t="s">
        <v>78</v>
      </c>
      <c r="G66" s="40">
        <v>14</v>
      </c>
      <c r="H66" s="40" t="s">
        <v>94</v>
      </c>
      <c r="I66" s="30">
        <v>52</v>
      </c>
      <c r="J66" s="28">
        <f t="shared" si="12"/>
        <v>728</v>
      </c>
      <c r="K66" s="46"/>
      <c r="N66" s="98"/>
      <c r="O66" s="88">
        <v>728</v>
      </c>
      <c r="P66">
        <v>319</v>
      </c>
      <c r="R66" s="97">
        <f t="shared" si="3"/>
        <v>0</v>
      </c>
    </row>
    <row r="67" spans="2:18" ht="15">
      <c r="B67" s="172"/>
      <c r="C67" s="76" t="s">
        <v>392</v>
      </c>
      <c r="D67" s="39"/>
      <c r="E67" s="40">
        <v>1</v>
      </c>
      <c r="F67" s="40" t="s">
        <v>78</v>
      </c>
      <c r="G67" s="40">
        <v>14</v>
      </c>
      <c r="H67" s="40" t="s">
        <v>94</v>
      </c>
      <c r="I67" s="30">
        <v>42</v>
      </c>
      <c r="J67" s="28">
        <f t="shared" si="12"/>
        <v>588</v>
      </c>
      <c r="K67" s="46"/>
      <c r="N67" s="98"/>
      <c r="O67" s="88">
        <v>588</v>
      </c>
      <c r="P67">
        <v>318</v>
      </c>
      <c r="R67" s="97">
        <f t="shared" si="3"/>
        <v>0</v>
      </c>
    </row>
    <row r="68" spans="2:18" ht="15">
      <c r="B68" s="172"/>
      <c r="C68" s="76" t="s">
        <v>95</v>
      </c>
      <c r="D68" s="39" t="s">
        <v>96</v>
      </c>
      <c r="E68" s="40">
        <v>3</v>
      </c>
      <c r="F68" s="40" t="s">
        <v>78</v>
      </c>
      <c r="G68" s="40">
        <v>1</v>
      </c>
      <c r="H68" s="40" t="s">
        <v>25</v>
      </c>
      <c r="I68" s="30">
        <v>900</v>
      </c>
      <c r="J68" s="28">
        <f t="shared" si="12"/>
        <v>2700</v>
      </c>
      <c r="K68" s="46"/>
      <c r="N68" s="98"/>
      <c r="O68" s="88">
        <v>2700</v>
      </c>
      <c r="P68">
        <v>312</v>
      </c>
      <c r="R68" s="97">
        <f t="shared" si="3"/>
        <v>0</v>
      </c>
    </row>
    <row r="69" spans="2:18" ht="15">
      <c r="B69" s="172"/>
      <c r="C69" s="76" t="s">
        <v>364</v>
      </c>
      <c r="D69" s="39" t="s">
        <v>365</v>
      </c>
      <c r="E69" s="40">
        <v>3</v>
      </c>
      <c r="F69" s="40" t="s">
        <v>78</v>
      </c>
      <c r="G69" s="40">
        <v>2</v>
      </c>
      <c r="H69" s="40" t="s">
        <v>25</v>
      </c>
      <c r="I69" s="30">
        <v>530</v>
      </c>
      <c r="J69" s="28">
        <f t="shared" si="12"/>
        <v>3180</v>
      </c>
      <c r="K69" s="46"/>
      <c r="N69" s="98"/>
      <c r="O69" s="88">
        <v>3180</v>
      </c>
      <c r="P69">
        <v>310</v>
      </c>
      <c r="R69" s="97">
        <f t="shared" si="3"/>
        <v>0</v>
      </c>
    </row>
    <row r="70" spans="2:18" ht="15">
      <c r="B70" s="172"/>
      <c r="C70" s="76" t="s">
        <v>388</v>
      </c>
      <c r="D70" s="39" t="s">
        <v>90</v>
      </c>
      <c r="E70" s="40">
        <v>1</v>
      </c>
      <c r="F70" s="40" t="s">
        <v>78</v>
      </c>
      <c r="G70" s="40">
        <v>1</v>
      </c>
      <c r="H70" s="40" t="s">
        <v>285</v>
      </c>
      <c r="I70" s="30">
        <v>1166</v>
      </c>
      <c r="J70" s="28">
        <f t="shared" si="12"/>
        <v>1166</v>
      </c>
      <c r="K70" s="46"/>
      <c r="N70" s="98"/>
      <c r="O70" s="88">
        <v>1166</v>
      </c>
      <c r="P70">
        <v>309</v>
      </c>
      <c r="R70" s="97">
        <f t="shared" si="3"/>
        <v>0</v>
      </c>
    </row>
    <row r="71" spans="2:18" ht="45">
      <c r="B71" s="172"/>
      <c r="C71" s="76" t="s">
        <v>97</v>
      </c>
      <c r="D71" s="39" t="s">
        <v>90</v>
      </c>
      <c r="E71" s="40">
        <v>4</v>
      </c>
      <c r="F71" s="40" t="s">
        <v>78</v>
      </c>
      <c r="G71" s="40">
        <v>3</v>
      </c>
      <c r="H71" s="40" t="s">
        <v>285</v>
      </c>
      <c r="I71" s="30">
        <v>1166</v>
      </c>
      <c r="J71" s="28">
        <f t="shared" ref="J71" si="13">E71*G71*I71</f>
        <v>13992</v>
      </c>
      <c r="K71" s="46" t="s">
        <v>301</v>
      </c>
      <c r="N71" s="98"/>
      <c r="O71" s="88">
        <v>13992</v>
      </c>
      <c r="P71">
        <v>309</v>
      </c>
      <c r="R71" s="97">
        <f t="shared" si="3"/>
        <v>0</v>
      </c>
    </row>
    <row r="72" spans="2:18" ht="15">
      <c r="B72" s="172"/>
      <c r="C72" s="76" t="s">
        <v>410</v>
      </c>
      <c r="D72" s="39" t="s">
        <v>357</v>
      </c>
      <c r="E72" s="40">
        <v>4</v>
      </c>
      <c r="F72" s="40" t="s">
        <v>78</v>
      </c>
      <c r="G72" s="40">
        <v>260</v>
      </c>
      <c r="H72" s="40" t="s">
        <v>92</v>
      </c>
      <c r="I72" s="30">
        <v>7</v>
      </c>
      <c r="J72" s="28">
        <f t="shared" si="12"/>
        <v>7280</v>
      </c>
      <c r="K72" s="46"/>
      <c r="N72" s="98"/>
      <c r="O72" s="88">
        <v>7280</v>
      </c>
      <c r="P72">
        <v>315</v>
      </c>
      <c r="R72" s="97">
        <f t="shared" ref="R72:R135" si="14">O72-J72</f>
        <v>0</v>
      </c>
    </row>
    <row r="73" spans="2:18" ht="15">
      <c r="B73" s="172"/>
      <c r="C73" s="76" t="s">
        <v>411</v>
      </c>
      <c r="D73" s="39" t="s">
        <v>101</v>
      </c>
      <c r="E73" s="40">
        <v>4</v>
      </c>
      <c r="F73" s="40" t="s">
        <v>78</v>
      </c>
      <c r="G73" s="40">
        <v>2</v>
      </c>
      <c r="H73" s="40" t="s">
        <v>94</v>
      </c>
      <c r="I73" s="30">
        <v>52</v>
      </c>
      <c r="J73" s="28">
        <f t="shared" si="12"/>
        <v>416</v>
      </c>
      <c r="K73" s="46"/>
      <c r="N73" s="98"/>
      <c r="O73" s="88">
        <v>416</v>
      </c>
      <c r="P73">
        <v>319</v>
      </c>
      <c r="R73" s="97">
        <f t="shared" si="14"/>
        <v>0</v>
      </c>
    </row>
    <row r="74" spans="2:18" ht="15">
      <c r="B74" s="172"/>
      <c r="C74" s="76" t="s">
        <v>391</v>
      </c>
      <c r="D74" s="39" t="s">
        <v>103</v>
      </c>
      <c r="E74" s="40">
        <v>3</v>
      </c>
      <c r="F74" s="40" t="s">
        <v>78</v>
      </c>
      <c r="G74" s="40">
        <v>3</v>
      </c>
      <c r="H74" s="40" t="s">
        <v>72</v>
      </c>
      <c r="I74" s="30">
        <f>1750*1.06</f>
        <v>1855</v>
      </c>
      <c r="J74" s="28">
        <f t="shared" si="12"/>
        <v>16695</v>
      </c>
      <c r="K74" s="46"/>
      <c r="N74" s="98"/>
      <c r="O74">
        <v>16695</v>
      </c>
      <c r="P74">
        <v>358</v>
      </c>
      <c r="Q74" s="88">
        <f>16218-O74</f>
        <v>-477</v>
      </c>
      <c r="R74" s="97">
        <f t="shared" si="14"/>
        <v>0</v>
      </c>
    </row>
    <row r="75" spans="2:18" ht="15">
      <c r="B75" s="172"/>
      <c r="C75" s="76" t="s">
        <v>102</v>
      </c>
      <c r="D75" s="39" t="s">
        <v>104</v>
      </c>
      <c r="E75" s="40">
        <v>6</v>
      </c>
      <c r="F75" s="40" t="s">
        <v>78</v>
      </c>
      <c r="G75" s="40">
        <v>3</v>
      </c>
      <c r="H75" s="40" t="s">
        <v>72</v>
      </c>
      <c r="I75" s="30">
        <f>1550*1.06</f>
        <v>1643</v>
      </c>
      <c r="J75" s="28">
        <f t="shared" si="12"/>
        <v>29574</v>
      </c>
      <c r="K75" s="46"/>
      <c r="N75" s="98"/>
      <c r="O75">
        <v>29574</v>
      </c>
      <c r="P75">
        <v>358</v>
      </c>
      <c r="Q75" s="88">
        <f>28620-O75</f>
        <v>-954</v>
      </c>
      <c r="R75" s="97">
        <f t="shared" si="14"/>
        <v>0</v>
      </c>
    </row>
    <row r="76" spans="2:18" ht="15">
      <c r="B76" s="172"/>
      <c r="C76" s="76" t="s">
        <v>389</v>
      </c>
      <c r="D76" s="39" t="s">
        <v>357</v>
      </c>
      <c r="E76" s="40">
        <v>9</v>
      </c>
      <c r="F76" s="40" t="s">
        <v>78</v>
      </c>
      <c r="G76" s="40">
        <v>260</v>
      </c>
      <c r="H76" s="40" t="s">
        <v>92</v>
      </c>
      <c r="I76" s="30">
        <v>7</v>
      </c>
      <c r="J76" s="28">
        <f t="shared" si="12"/>
        <v>16380</v>
      </c>
      <c r="K76" s="46"/>
      <c r="N76" s="98"/>
      <c r="O76">
        <v>16380</v>
      </c>
      <c r="P76">
        <v>315</v>
      </c>
      <c r="R76" s="97">
        <f t="shared" si="14"/>
        <v>0</v>
      </c>
    </row>
    <row r="77" spans="2:18" ht="15">
      <c r="B77" s="172"/>
      <c r="C77" s="76" t="s">
        <v>390</v>
      </c>
      <c r="D77" s="39" t="s">
        <v>101</v>
      </c>
      <c r="E77" s="40">
        <v>3</v>
      </c>
      <c r="F77" s="40" t="s">
        <v>327</v>
      </c>
      <c r="G77" s="40">
        <v>2</v>
      </c>
      <c r="H77" s="41" t="s">
        <v>94</v>
      </c>
      <c r="I77" s="30">
        <v>42</v>
      </c>
      <c r="J77" s="28">
        <f t="shared" si="12"/>
        <v>252</v>
      </c>
      <c r="K77" s="46"/>
      <c r="N77" s="98"/>
      <c r="O77">
        <v>252</v>
      </c>
      <c r="P77">
        <v>318</v>
      </c>
      <c r="R77" s="97">
        <f t="shared" si="14"/>
        <v>0</v>
      </c>
    </row>
    <row r="78" spans="2:18" ht="15">
      <c r="B78" s="168"/>
      <c r="C78" s="71" t="s">
        <v>105</v>
      </c>
      <c r="D78" s="42" t="s">
        <v>106</v>
      </c>
      <c r="E78" s="14">
        <v>13</v>
      </c>
      <c r="F78" s="14" t="s">
        <v>78</v>
      </c>
      <c r="G78" s="14">
        <v>1</v>
      </c>
      <c r="H78" s="43" t="s">
        <v>26</v>
      </c>
      <c r="I78" s="30">
        <v>2000</v>
      </c>
      <c r="J78" s="28">
        <f t="shared" si="12"/>
        <v>26000</v>
      </c>
      <c r="K78" s="46"/>
      <c r="N78" s="98"/>
      <c r="O78">
        <v>26000</v>
      </c>
      <c r="P78">
        <v>358</v>
      </c>
      <c r="R78" s="97">
        <f t="shared" si="14"/>
        <v>0</v>
      </c>
    </row>
    <row r="79" spans="2:18">
      <c r="B79" s="168"/>
      <c r="C79" s="153" t="s">
        <v>107</v>
      </c>
      <c r="D79" s="154"/>
      <c r="E79" s="154"/>
      <c r="F79" s="154"/>
      <c r="G79" s="154"/>
      <c r="H79" s="155"/>
      <c r="I79" s="47"/>
      <c r="J79" s="48">
        <f>SUM(J64:J78)</f>
        <v>127769</v>
      </c>
      <c r="K79" s="46"/>
      <c r="N79" s="98"/>
      <c r="R79" s="97"/>
    </row>
    <row r="80" spans="2:18" ht="15">
      <c r="B80" s="172" t="s">
        <v>108</v>
      </c>
      <c r="C80" s="76" t="s">
        <v>109</v>
      </c>
      <c r="D80" s="44" t="s">
        <v>110</v>
      </c>
      <c r="E80" s="40">
        <v>1</v>
      </c>
      <c r="F80" s="15" t="s">
        <v>72</v>
      </c>
      <c r="G80" s="19">
        <v>1</v>
      </c>
      <c r="H80" s="15" t="s">
        <v>25</v>
      </c>
      <c r="I80" s="30">
        <f>3500*1.06</f>
        <v>3710</v>
      </c>
      <c r="J80" s="30">
        <f t="shared" ref="J80:J102" si="15">E80*G80*I80</f>
        <v>3710</v>
      </c>
      <c r="K80" s="46" t="s">
        <v>111</v>
      </c>
      <c r="N80" s="98"/>
      <c r="O80" s="88">
        <v>3710</v>
      </c>
      <c r="P80">
        <v>355</v>
      </c>
      <c r="R80" s="97">
        <f t="shared" si="14"/>
        <v>0</v>
      </c>
    </row>
    <row r="81" spans="2:18" ht="15">
      <c r="B81" s="172"/>
      <c r="C81" s="76" t="s">
        <v>112</v>
      </c>
      <c r="D81" s="44" t="s">
        <v>413</v>
      </c>
      <c r="E81" s="40">
        <v>1</v>
      </c>
      <c r="F81" s="15" t="s">
        <v>72</v>
      </c>
      <c r="G81" s="19">
        <v>1</v>
      </c>
      <c r="H81" s="15" t="s">
        <v>25</v>
      </c>
      <c r="I81" s="30">
        <v>1060</v>
      </c>
      <c r="J81" s="30">
        <f t="shared" si="15"/>
        <v>1060</v>
      </c>
      <c r="K81" s="49"/>
      <c r="N81" s="98"/>
      <c r="O81" s="88">
        <v>1060</v>
      </c>
      <c r="P81">
        <v>146</v>
      </c>
      <c r="R81" s="97">
        <f t="shared" si="14"/>
        <v>0</v>
      </c>
    </row>
    <row r="82" spans="2:18" ht="30">
      <c r="B82" s="172"/>
      <c r="C82" s="76" t="s">
        <v>393</v>
      </c>
      <c r="D82" s="44" t="s">
        <v>394</v>
      </c>
      <c r="E82" s="40">
        <v>15</v>
      </c>
      <c r="F82" s="15" t="s">
        <v>115</v>
      </c>
      <c r="G82" s="19">
        <v>1</v>
      </c>
      <c r="H82" s="15" t="s">
        <v>25</v>
      </c>
      <c r="I82" s="30">
        <v>180</v>
      </c>
      <c r="J82" s="30">
        <f t="shared" si="15"/>
        <v>2700</v>
      </c>
      <c r="K82" s="49"/>
      <c r="N82" s="98"/>
      <c r="O82" s="88">
        <v>2700</v>
      </c>
      <c r="P82">
        <v>65</v>
      </c>
      <c r="R82" s="97">
        <f t="shared" si="14"/>
        <v>0</v>
      </c>
    </row>
    <row r="83" spans="2:18" ht="30">
      <c r="B83" s="172"/>
      <c r="C83" s="76" t="s">
        <v>116</v>
      </c>
      <c r="D83" s="44" t="s">
        <v>395</v>
      </c>
      <c r="E83" s="40">
        <v>12</v>
      </c>
      <c r="F83" s="15" t="s">
        <v>115</v>
      </c>
      <c r="G83" s="19">
        <v>1</v>
      </c>
      <c r="H83" s="15" t="s">
        <v>25</v>
      </c>
      <c r="I83" s="30">
        <v>180</v>
      </c>
      <c r="J83" s="30">
        <f t="shared" si="15"/>
        <v>2160</v>
      </c>
      <c r="K83" s="46"/>
      <c r="N83" s="98"/>
      <c r="O83" s="88">
        <v>2160</v>
      </c>
      <c r="P83">
        <v>65</v>
      </c>
      <c r="R83" s="97">
        <f t="shared" si="14"/>
        <v>0</v>
      </c>
    </row>
    <row r="84" spans="2:18" ht="15">
      <c r="B84" s="172"/>
      <c r="C84" s="76" t="s">
        <v>117</v>
      </c>
      <c r="D84" s="44" t="s">
        <v>118</v>
      </c>
      <c r="E84" s="40">
        <v>9</v>
      </c>
      <c r="F84" s="15" t="s">
        <v>119</v>
      </c>
      <c r="G84" s="19">
        <v>1</v>
      </c>
      <c r="H84" s="15" t="s">
        <v>25</v>
      </c>
      <c r="I84" s="30">
        <v>53</v>
      </c>
      <c r="J84" s="30">
        <f t="shared" si="15"/>
        <v>477</v>
      </c>
      <c r="K84" s="46"/>
      <c r="N84" s="98"/>
      <c r="O84" s="88">
        <v>477</v>
      </c>
      <c r="P84">
        <v>121</v>
      </c>
      <c r="R84" s="97">
        <f t="shared" si="14"/>
        <v>0</v>
      </c>
    </row>
    <row r="85" spans="2:18" ht="15">
      <c r="B85" s="172"/>
      <c r="C85" s="76" t="s">
        <v>120</v>
      </c>
      <c r="D85" s="44"/>
      <c r="E85" s="40">
        <v>3</v>
      </c>
      <c r="F85" s="15" t="s">
        <v>121</v>
      </c>
      <c r="G85" s="19">
        <v>1</v>
      </c>
      <c r="H85" s="15" t="s">
        <v>25</v>
      </c>
      <c r="I85" s="30">
        <v>369</v>
      </c>
      <c r="J85" s="30">
        <f t="shared" si="15"/>
        <v>1107</v>
      </c>
      <c r="K85" s="46"/>
      <c r="N85" s="98"/>
      <c r="O85" s="88">
        <v>1107</v>
      </c>
      <c r="P85">
        <v>158</v>
      </c>
      <c r="R85" s="97">
        <f t="shared" si="14"/>
        <v>0</v>
      </c>
    </row>
    <row r="86" spans="2:18" ht="15">
      <c r="B86" s="172"/>
      <c r="C86" s="76" t="s">
        <v>122</v>
      </c>
      <c r="D86" s="44" t="s">
        <v>123</v>
      </c>
      <c r="E86" s="40">
        <v>1</v>
      </c>
      <c r="F86" s="15" t="s">
        <v>124</v>
      </c>
      <c r="G86" s="19">
        <v>1</v>
      </c>
      <c r="H86" s="15" t="s">
        <v>25</v>
      </c>
      <c r="I86" s="30">
        <v>5300</v>
      </c>
      <c r="J86" s="30">
        <f t="shared" si="15"/>
        <v>5300</v>
      </c>
      <c r="K86" s="46"/>
      <c r="N86" s="98"/>
      <c r="O86">
        <v>5300</v>
      </c>
      <c r="P86">
        <v>358</v>
      </c>
      <c r="R86" s="97">
        <f t="shared" si="14"/>
        <v>0</v>
      </c>
    </row>
    <row r="87" spans="2:18" ht="15">
      <c r="B87" s="172"/>
      <c r="C87" s="76" t="s">
        <v>125</v>
      </c>
      <c r="D87" s="44" t="s">
        <v>396</v>
      </c>
      <c r="E87" s="40">
        <v>30</v>
      </c>
      <c r="F87" s="15" t="s">
        <v>115</v>
      </c>
      <c r="G87" s="19">
        <v>1</v>
      </c>
      <c r="H87" s="15" t="s">
        <v>25</v>
      </c>
      <c r="I87" s="30">
        <v>20</v>
      </c>
      <c r="J87" s="30">
        <f t="shared" si="15"/>
        <v>600</v>
      </c>
      <c r="K87" s="46"/>
      <c r="N87" s="98"/>
      <c r="O87" s="88">
        <v>600</v>
      </c>
      <c r="P87">
        <v>38</v>
      </c>
      <c r="R87" s="97">
        <f t="shared" si="14"/>
        <v>0</v>
      </c>
    </row>
    <row r="88" spans="2:18" ht="15">
      <c r="B88" s="172"/>
      <c r="C88" s="76" t="s">
        <v>126</v>
      </c>
      <c r="D88" s="44" t="s">
        <v>127</v>
      </c>
      <c r="E88" s="40">
        <v>5</v>
      </c>
      <c r="F88" s="15" t="s">
        <v>73</v>
      </c>
      <c r="G88" s="19">
        <v>1</v>
      </c>
      <c r="H88" s="15" t="s">
        <v>25</v>
      </c>
      <c r="I88" s="30">
        <v>480</v>
      </c>
      <c r="J88" s="30">
        <f t="shared" si="15"/>
        <v>2400</v>
      </c>
      <c r="K88" s="46"/>
      <c r="N88" s="98"/>
      <c r="O88" s="88">
        <v>2400</v>
      </c>
      <c r="P88">
        <v>228</v>
      </c>
      <c r="R88" s="97">
        <f t="shared" si="14"/>
        <v>0</v>
      </c>
    </row>
    <row r="89" spans="2:18" ht="15">
      <c r="B89" s="172"/>
      <c r="C89" s="76" t="s">
        <v>128</v>
      </c>
      <c r="D89" s="44"/>
      <c r="E89" s="40">
        <v>1</v>
      </c>
      <c r="F89" s="15" t="s">
        <v>121</v>
      </c>
      <c r="G89" s="19">
        <v>1</v>
      </c>
      <c r="H89" s="15" t="s">
        <v>25</v>
      </c>
      <c r="I89" s="30">
        <v>500</v>
      </c>
      <c r="J89" s="30">
        <f t="shared" si="15"/>
        <v>500</v>
      </c>
      <c r="K89" s="46"/>
      <c r="N89" s="98"/>
      <c r="O89" s="88">
        <v>500</v>
      </c>
      <c r="P89">
        <v>141</v>
      </c>
      <c r="R89" s="97">
        <f t="shared" si="14"/>
        <v>0</v>
      </c>
    </row>
    <row r="90" spans="2:18" ht="15">
      <c r="B90" s="172"/>
      <c r="C90" s="76" t="s">
        <v>129</v>
      </c>
      <c r="D90" s="44" t="s">
        <v>130</v>
      </c>
      <c r="E90" s="40">
        <v>1</v>
      </c>
      <c r="F90" s="15" t="s">
        <v>20</v>
      </c>
      <c r="G90" s="19">
        <v>1</v>
      </c>
      <c r="H90" s="15" t="s">
        <v>72</v>
      </c>
      <c r="I90" s="30">
        <v>600</v>
      </c>
      <c r="J90" s="30">
        <f t="shared" si="15"/>
        <v>600</v>
      </c>
      <c r="K90" s="46"/>
      <c r="N90" s="98"/>
      <c r="O90">
        <v>600</v>
      </c>
      <c r="P90">
        <v>322</v>
      </c>
      <c r="R90" s="97">
        <f t="shared" si="14"/>
        <v>0</v>
      </c>
    </row>
    <row r="91" spans="2:18" ht="15">
      <c r="B91" s="172"/>
      <c r="C91" s="76" t="s">
        <v>131</v>
      </c>
      <c r="D91" s="44" t="s">
        <v>132</v>
      </c>
      <c r="E91" s="40">
        <v>4</v>
      </c>
      <c r="F91" s="15" t="s">
        <v>20</v>
      </c>
      <c r="G91" s="19">
        <v>2</v>
      </c>
      <c r="H91" s="15" t="s">
        <v>25</v>
      </c>
      <c r="I91" s="30">
        <v>300</v>
      </c>
      <c r="J91" s="30">
        <f t="shared" si="15"/>
        <v>2400</v>
      </c>
      <c r="K91" s="46"/>
      <c r="N91" s="98"/>
      <c r="O91">
        <v>2400</v>
      </c>
      <c r="P91">
        <v>340</v>
      </c>
      <c r="R91" s="97">
        <f t="shared" si="14"/>
        <v>0</v>
      </c>
    </row>
    <row r="92" spans="2:18" ht="15">
      <c r="B92" s="172"/>
      <c r="C92" s="76" t="s">
        <v>133</v>
      </c>
      <c r="D92" s="44" t="s">
        <v>134</v>
      </c>
      <c r="E92" s="40">
        <v>1</v>
      </c>
      <c r="F92" s="15" t="s">
        <v>78</v>
      </c>
      <c r="G92" s="19">
        <v>2</v>
      </c>
      <c r="H92" s="15" t="s">
        <v>98</v>
      </c>
      <c r="I92" s="30">
        <v>488</v>
      </c>
      <c r="J92" s="30">
        <f t="shared" si="15"/>
        <v>976</v>
      </c>
      <c r="K92" s="46"/>
      <c r="N92" s="98"/>
      <c r="O92" s="88">
        <v>976</v>
      </c>
      <c r="P92">
        <v>298</v>
      </c>
      <c r="R92" s="97">
        <f t="shared" si="14"/>
        <v>0</v>
      </c>
    </row>
    <row r="93" spans="2:18" ht="30">
      <c r="B93" s="172"/>
      <c r="C93" s="76" t="s">
        <v>135</v>
      </c>
      <c r="D93" s="44" t="s">
        <v>136</v>
      </c>
      <c r="E93" s="40">
        <v>6</v>
      </c>
      <c r="F93" s="15" t="s">
        <v>121</v>
      </c>
      <c r="G93" s="19">
        <v>4</v>
      </c>
      <c r="H93" s="15" t="s">
        <v>137</v>
      </c>
      <c r="I93" s="30">
        <v>103</v>
      </c>
      <c r="J93" s="30">
        <f t="shared" si="15"/>
        <v>2472</v>
      </c>
      <c r="K93" s="46" t="s">
        <v>138</v>
      </c>
      <c r="N93" s="98"/>
      <c r="O93">
        <v>2472</v>
      </c>
      <c r="P93">
        <v>191</v>
      </c>
      <c r="R93" s="97">
        <f t="shared" si="14"/>
        <v>0</v>
      </c>
    </row>
    <row r="94" spans="2:18" ht="30">
      <c r="B94" s="172"/>
      <c r="C94" s="76" t="s">
        <v>135</v>
      </c>
      <c r="D94" s="44" t="s">
        <v>139</v>
      </c>
      <c r="E94" s="40">
        <v>2</v>
      </c>
      <c r="F94" s="15" t="s">
        <v>121</v>
      </c>
      <c r="G94" s="19">
        <v>4</v>
      </c>
      <c r="H94" s="15" t="s">
        <v>137</v>
      </c>
      <c r="I94" s="30">
        <v>424</v>
      </c>
      <c r="J94" s="30">
        <f t="shared" si="15"/>
        <v>3392</v>
      </c>
      <c r="K94" s="46" t="s">
        <v>138</v>
      </c>
      <c r="N94" s="98"/>
      <c r="O94" s="88">
        <v>3392</v>
      </c>
      <c r="P94">
        <v>205</v>
      </c>
      <c r="R94" s="97">
        <f t="shared" si="14"/>
        <v>0</v>
      </c>
    </row>
    <row r="95" spans="2:18" ht="30">
      <c r="B95" s="172"/>
      <c r="C95" s="76" t="s">
        <v>140</v>
      </c>
      <c r="D95" s="44" t="s">
        <v>141</v>
      </c>
      <c r="E95" s="40">
        <v>3</v>
      </c>
      <c r="F95" s="15" t="s">
        <v>142</v>
      </c>
      <c r="G95" s="19">
        <v>4</v>
      </c>
      <c r="H95" s="15" t="s">
        <v>137</v>
      </c>
      <c r="I95" s="30">
        <v>68</v>
      </c>
      <c r="J95" s="30">
        <f t="shared" si="15"/>
        <v>816</v>
      </c>
      <c r="K95" s="46" t="s">
        <v>138</v>
      </c>
      <c r="N95" s="98"/>
      <c r="O95" s="88">
        <v>816</v>
      </c>
      <c r="P95">
        <v>58</v>
      </c>
      <c r="R95" s="97">
        <f t="shared" si="14"/>
        <v>0</v>
      </c>
    </row>
    <row r="96" spans="2:18" ht="15">
      <c r="B96" s="172"/>
      <c r="C96" s="76" t="s">
        <v>143</v>
      </c>
      <c r="D96" s="44"/>
      <c r="E96" s="40">
        <v>1</v>
      </c>
      <c r="F96" s="15" t="s">
        <v>121</v>
      </c>
      <c r="G96" s="19">
        <v>1</v>
      </c>
      <c r="H96" s="15" t="s">
        <v>25</v>
      </c>
      <c r="I96" s="30">
        <v>923</v>
      </c>
      <c r="J96" s="30">
        <f t="shared" si="15"/>
        <v>923</v>
      </c>
      <c r="K96" s="46"/>
      <c r="N96" s="98"/>
      <c r="O96" s="88">
        <v>923</v>
      </c>
      <c r="P96">
        <v>212</v>
      </c>
      <c r="R96" s="97">
        <f t="shared" si="14"/>
        <v>0</v>
      </c>
    </row>
    <row r="97" spans="2:18" ht="15">
      <c r="B97" s="172"/>
      <c r="C97" s="76" t="s">
        <v>144</v>
      </c>
      <c r="D97" s="44" t="s">
        <v>145</v>
      </c>
      <c r="E97" s="15">
        <v>1</v>
      </c>
      <c r="F97" s="15" t="s">
        <v>20</v>
      </c>
      <c r="G97" s="19">
        <v>1</v>
      </c>
      <c r="H97" s="15" t="s">
        <v>72</v>
      </c>
      <c r="I97" s="30">
        <v>600</v>
      </c>
      <c r="J97" s="30">
        <f t="shared" ref="J97:J98" si="16">E97*G97*I97</f>
        <v>600</v>
      </c>
      <c r="K97" s="46"/>
      <c r="N97" s="98"/>
      <c r="O97">
        <v>600</v>
      </c>
      <c r="P97">
        <v>322</v>
      </c>
      <c r="R97" s="97">
        <f t="shared" si="14"/>
        <v>0</v>
      </c>
    </row>
    <row r="98" spans="2:18" ht="15">
      <c r="B98" s="172"/>
      <c r="C98" s="76" t="s">
        <v>146</v>
      </c>
      <c r="D98" s="44" t="s">
        <v>132</v>
      </c>
      <c r="E98" s="15">
        <v>6</v>
      </c>
      <c r="F98" s="15" t="s">
        <v>20</v>
      </c>
      <c r="G98" s="19">
        <v>1</v>
      </c>
      <c r="H98" s="15" t="s">
        <v>72</v>
      </c>
      <c r="I98" s="30">
        <v>300</v>
      </c>
      <c r="J98" s="30">
        <f t="shared" si="16"/>
        <v>1800</v>
      </c>
      <c r="K98" s="46"/>
      <c r="N98" s="98"/>
      <c r="O98">
        <v>1800</v>
      </c>
      <c r="P98">
        <v>340</v>
      </c>
      <c r="R98" s="97">
        <f t="shared" si="14"/>
        <v>0</v>
      </c>
    </row>
    <row r="99" spans="2:18" ht="15">
      <c r="B99" s="172"/>
      <c r="C99" s="76" t="s">
        <v>329</v>
      </c>
      <c r="D99" s="44" t="s">
        <v>330</v>
      </c>
      <c r="E99" s="40">
        <v>5</v>
      </c>
      <c r="F99" s="15" t="s">
        <v>73</v>
      </c>
      <c r="G99" s="19">
        <v>1</v>
      </c>
      <c r="H99" s="15" t="s">
        <v>25</v>
      </c>
      <c r="I99" s="30">
        <v>106</v>
      </c>
      <c r="J99" s="30">
        <f t="shared" si="15"/>
        <v>530</v>
      </c>
      <c r="K99" s="46"/>
      <c r="N99" s="98"/>
      <c r="O99" s="88">
        <v>530</v>
      </c>
      <c r="P99" s="96">
        <v>360</v>
      </c>
      <c r="R99" s="97">
        <f t="shared" si="14"/>
        <v>0</v>
      </c>
    </row>
    <row r="100" spans="2:18" ht="15">
      <c r="B100" s="172"/>
      <c r="C100" s="76" t="s">
        <v>331</v>
      </c>
      <c r="D100" s="84" t="s">
        <v>332</v>
      </c>
      <c r="E100" s="14">
        <v>5</v>
      </c>
      <c r="F100" s="15" t="s">
        <v>315</v>
      </c>
      <c r="G100" s="19">
        <v>1</v>
      </c>
      <c r="H100" s="15" t="s">
        <v>276</v>
      </c>
      <c r="I100" s="30">
        <v>58</v>
      </c>
      <c r="J100" s="30">
        <f t="shared" si="15"/>
        <v>290</v>
      </c>
      <c r="K100" s="46"/>
      <c r="N100" s="98"/>
      <c r="O100" s="88">
        <v>290</v>
      </c>
      <c r="P100" s="96">
        <v>360</v>
      </c>
      <c r="R100" s="97">
        <f t="shared" si="14"/>
        <v>0</v>
      </c>
    </row>
    <row r="101" spans="2:18" ht="15">
      <c r="B101" s="172"/>
      <c r="C101" s="76" t="s">
        <v>147</v>
      </c>
      <c r="D101" s="44" t="s">
        <v>134</v>
      </c>
      <c r="E101" s="15">
        <v>1</v>
      </c>
      <c r="F101" s="15" t="s">
        <v>78</v>
      </c>
      <c r="G101" s="19">
        <v>2</v>
      </c>
      <c r="H101" s="15" t="s">
        <v>98</v>
      </c>
      <c r="I101" s="30">
        <v>1060</v>
      </c>
      <c r="J101" s="30">
        <f t="shared" si="15"/>
        <v>2120</v>
      </c>
      <c r="K101" s="46" t="s">
        <v>148</v>
      </c>
      <c r="N101" s="98"/>
      <c r="O101" s="88">
        <v>2120</v>
      </c>
      <c r="P101" s="96">
        <v>360</v>
      </c>
      <c r="R101" s="97">
        <f t="shared" si="14"/>
        <v>0</v>
      </c>
    </row>
    <row r="102" spans="2:18" ht="15">
      <c r="B102" s="172"/>
      <c r="C102" s="76" t="s">
        <v>149</v>
      </c>
      <c r="D102" s="15" t="s">
        <v>347</v>
      </c>
      <c r="E102" s="15">
        <v>15</v>
      </c>
      <c r="F102" s="15" t="s">
        <v>348</v>
      </c>
      <c r="G102" s="19">
        <v>1</v>
      </c>
      <c r="H102" s="15" t="s">
        <v>25</v>
      </c>
      <c r="I102" s="30">
        <v>90</v>
      </c>
      <c r="J102" s="30">
        <f t="shared" si="15"/>
        <v>1350</v>
      </c>
      <c r="K102" s="46"/>
      <c r="N102" s="98"/>
      <c r="O102" s="88">
        <v>1350</v>
      </c>
      <c r="P102" s="96">
        <v>360</v>
      </c>
      <c r="R102" s="97">
        <f t="shared" si="14"/>
        <v>0</v>
      </c>
    </row>
    <row r="103" spans="2:18">
      <c r="B103" s="172"/>
      <c r="C103" s="156" t="s">
        <v>150</v>
      </c>
      <c r="D103" s="157"/>
      <c r="E103" s="157"/>
      <c r="F103" s="158"/>
      <c r="G103" s="158"/>
      <c r="H103" s="157"/>
      <c r="I103" s="50"/>
      <c r="J103" s="51">
        <f>SUM(J80:J102)</f>
        <v>38283</v>
      </c>
      <c r="K103" s="20"/>
      <c r="N103" s="98"/>
      <c r="R103" s="97"/>
    </row>
    <row r="104" spans="2:18" ht="15">
      <c r="B104" s="161" t="s">
        <v>151</v>
      </c>
      <c r="C104" s="76" t="s">
        <v>152</v>
      </c>
      <c r="D104" s="44" t="s">
        <v>360</v>
      </c>
      <c r="E104" s="11">
        <v>4</v>
      </c>
      <c r="F104" s="11" t="s">
        <v>72</v>
      </c>
      <c r="G104" s="11">
        <v>1</v>
      </c>
      <c r="H104" s="11" t="s">
        <v>20</v>
      </c>
      <c r="I104" s="36">
        <v>2500</v>
      </c>
      <c r="J104" s="52">
        <f t="shared" ref="J104:J108" si="17">E104*G104*I104</f>
        <v>10000</v>
      </c>
      <c r="K104" s="46"/>
      <c r="N104" s="98"/>
      <c r="O104">
        <v>10000</v>
      </c>
      <c r="P104">
        <v>327</v>
      </c>
      <c r="R104" s="97">
        <f t="shared" si="14"/>
        <v>0</v>
      </c>
    </row>
    <row r="105" spans="2:18" ht="15">
      <c r="B105" s="162"/>
      <c r="C105" s="76" t="s">
        <v>154</v>
      </c>
      <c r="D105" s="44" t="s">
        <v>153</v>
      </c>
      <c r="E105" s="40">
        <v>3</v>
      </c>
      <c r="F105" s="11" t="s">
        <v>72</v>
      </c>
      <c r="G105" s="40">
        <v>1</v>
      </c>
      <c r="H105" s="11" t="s">
        <v>20</v>
      </c>
      <c r="I105" s="36">
        <v>1292</v>
      </c>
      <c r="J105" s="52">
        <f t="shared" si="17"/>
        <v>3876</v>
      </c>
      <c r="K105" s="46"/>
      <c r="N105" s="98"/>
      <c r="O105">
        <v>3876</v>
      </c>
      <c r="P105">
        <v>328</v>
      </c>
      <c r="R105" s="97">
        <f t="shared" si="14"/>
        <v>0</v>
      </c>
    </row>
    <row r="106" spans="2:18" ht="15">
      <c r="B106" s="162"/>
      <c r="C106" s="76" t="s">
        <v>155</v>
      </c>
      <c r="D106" s="44" t="s">
        <v>153</v>
      </c>
      <c r="E106" s="40">
        <v>3</v>
      </c>
      <c r="F106" s="11" t="s">
        <v>72</v>
      </c>
      <c r="G106" s="40">
        <v>1</v>
      </c>
      <c r="H106" s="11" t="s">
        <v>20</v>
      </c>
      <c r="I106" s="36">
        <v>1517</v>
      </c>
      <c r="J106" s="52">
        <f t="shared" si="17"/>
        <v>4551</v>
      </c>
      <c r="K106" s="46"/>
      <c r="N106" s="98"/>
      <c r="O106">
        <v>4551</v>
      </c>
      <c r="P106">
        <v>329</v>
      </c>
      <c r="R106" s="97">
        <f t="shared" si="14"/>
        <v>0</v>
      </c>
    </row>
    <row r="107" spans="2:18" ht="15">
      <c r="B107" s="162"/>
      <c r="C107" s="76" t="s">
        <v>361</v>
      </c>
      <c r="D107" s="44" t="s">
        <v>156</v>
      </c>
      <c r="E107" s="11">
        <v>1</v>
      </c>
      <c r="F107" s="11" t="s">
        <v>72</v>
      </c>
      <c r="G107" s="11">
        <v>1</v>
      </c>
      <c r="H107" s="11" t="s">
        <v>20</v>
      </c>
      <c r="I107" s="36">
        <v>2500</v>
      </c>
      <c r="J107" s="52">
        <f t="shared" si="17"/>
        <v>2500</v>
      </c>
      <c r="K107" s="46" t="s">
        <v>282</v>
      </c>
      <c r="N107" s="98"/>
      <c r="O107">
        <v>2500</v>
      </c>
      <c r="P107">
        <v>326</v>
      </c>
      <c r="R107" s="97">
        <f t="shared" si="14"/>
        <v>0</v>
      </c>
    </row>
    <row r="108" spans="2:18" ht="15">
      <c r="B108" s="162"/>
      <c r="C108" s="76" t="s">
        <v>157</v>
      </c>
      <c r="D108" s="44"/>
      <c r="E108" s="40">
        <v>1</v>
      </c>
      <c r="F108" s="40" t="s">
        <v>158</v>
      </c>
      <c r="G108" s="40">
        <v>1</v>
      </c>
      <c r="H108" s="17" t="s">
        <v>25</v>
      </c>
      <c r="I108" s="36">
        <v>2400</v>
      </c>
      <c r="J108" s="52">
        <f t="shared" si="17"/>
        <v>2400</v>
      </c>
      <c r="K108" s="46"/>
      <c r="N108" s="98"/>
      <c r="O108" s="88">
        <v>2400</v>
      </c>
      <c r="P108">
        <v>14</v>
      </c>
      <c r="R108" s="97">
        <f t="shared" si="14"/>
        <v>0</v>
      </c>
    </row>
    <row r="109" spans="2:18">
      <c r="B109" s="163"/>
      <c r="C109" s="159" t="s">
        <v>159</v>
      </c>
      <c r="D109" s="160"/>
      <c r="E109" s="160"/>
      <c r="F109" s="160"/>
      <c r="G109" s="160"/>
      <c r="H109" s="160"/>
      <c r="I109" s="53"/>
      <c r="J109" s="54">
        <f>SUM(J104:J108)</f>
        <v>23327</v>
      </c>
      <c r="K109" s="46"/>
      <c r="N109" s="98"/>
      <c r="R109" s="97"/>
    </row>
    <row r="110" spans="2:18" ht="15">
      <c r="B110" s="164" t="s">
        <v>160</v>
      </c>
      <c r="C110" s="76" t="s">
        <v>161</v>
      </c>
      <c r="D110" s="44" t="s">
        <v>397</v>
      </c>
      <c r="E110" s="40">
        <v>4</v>
      </c>
      <c r="F110" s="40" t="s">
        <v>73</v>
      </c>
      <c r="G110" s="11">
        <v>1</v>
      </c>
      <c r="H110" s="40" t="s">
        <v>26</v>
      </c>
      <c r="I110" s="36">
        <v>35</v>
      </c>
      <c r="J110" s="52">
        <f t="shared" ref="J110" si="18">E110*G110*I110</f>
        <v>140</v>
      </c>
      <c r="K110" s="46"/>
      <c r="N110" s="98"/>
      <c r="O110" s="88">
        <v>140</v>
      </c>
      <c r="P110">
        <v>286</v>
      </c>
      <c r="R110" s="97">
        <f t="shared" si="14"/>
        <v>0</v>
      </c>
    </row>
    <row r="111" spans="2:18" ht="15">
      <c r="B111" s="164"/>
      <c r="C111" s="77" t="s">
        <v>337</v>
      </c>
      <c r="D111" s="44" t="s">
        <v>339</v>
      </c>
      <c r="E111" s="64">
        <v>4</v>
      </c>
      <c r="F111" s="40" t="s">
        <v>338</v>
      </c>
      <c r="G111" s="11">
        <v>1</v>
      </c>
      <c r="H111" s="40" t="s">
        <v>26</v>
      </c>
      <c r="I111" s="36">
        <v>159</v>
      </c>
      <c r="J111" s="52">
        <f t="shared" ref="J111:J180" si="19">E111*G111*I111</f>
        <v>636</v>
      </c>
      <c r="K111" s="46"/>
      <c r="N111" s="98"/>
      <c r="O111" s="88">
        <v>636</v>
      </c>
      <c r="P111" s="96">
        <v>360</v>
      </c>
      <c r="R111" s="97">
        <f t="shared" si="14"/>
        <v>0</v>
      </c>
    </row>
    <row r="112" spans="2:18" ht="15">
      <c r="B112" s="164"/>
      <c r="C112" s="77" t="s">
        <v>340</v>
      </c>
      <c r="D112" s="44" t="s">
        <v>341</v>
      </c>
      <c r="E112" s="64">
        <v>150</v>
      </c>
      <c r="F112" s="40" t="s">
        <v>315</v>
      </c>
      <c r="G112" s="11">
        <v>1</v>
      </c>
      <c r="H112" s="40" t="s">
        <v>26</v>
      </c>
      <c r="I112" s="36">
        <v>2.12</v>
      </c>
      <c r="J112" s="52">
        <f t="shared" si="19"/>
        <v>318</v>
      </c>
      <c r="K112" s="46"/>
      <c r="N112" s="98"/>
      <c r="O112" s="88">
        <v>318</v>
      </c>
      <c r="P112">
        <v>298</v>
      </c>
      <c r="R112" s="97">
        <f t="shared" si="14"/>
        <v>0</v>
      </c>
    </row>
    <row r="113" spans="2:18" ht="15">
      <c r="B113" s="164"/>
      <c r="C113" s="77" t="s">
        <v>162</v>
      </c>
      <c r="D113" s="9" t="s">
        <v>163</v>
      </c>
      <c r="E113" s="64">
        <v>28</v>
      </c>
      <c r="F113" s="40" t="s">
        <v>164</v>
      </c>
      <c r="G113" s="11">
        <v>1</v>
      </c>
      <c r="H113" s="40" t="s">
        <v>26</v>
      </c>
      <c r="I113" s="36">
        <v>200</v>
      </c>
      <c r="J113" s="52">
        <f t="shared" si="19"/>
        <v>5600</v>
      </c>
      <c r="K113" s="46" t="s">
        <v>372</v>
      </c>
      <c r="N113" s="98"/>
      <c r="O113" s="88">
        <v>5600</v>
      </c>
      <c r="P113">
        <v>245</v>
      </c>
      <c r="Q113" s="88">
        <v>-1400</v>
      </c>
      <c r="R113" s="97">
        <f t="shared" si="14"/>
        <v>0</v>
      </c>
    </row>
    <row r="114" spans="2:18" ht="15">
      <c r="B114" s="164"/>
      <c r="C114" s="77" t="s">
        <v>299</v>
      </c>
      <c r="D114" s="44" t="s">
        <v>300</v>
      </c>
      <c r="E114" s="64">
        <v>1</v>
      </c>
      <c r="F114" s="40" t="s">
        <v>124</v>
      </c>
      <c r="G114" s="11">
        <v>1</v>
      </c>
      <c r="H114" s="40" t="s">
        <v>26</v>
      </c>
      <c r="I114" s="36">
        <v>1500</v>
      </c>
      <c r="J114" s="52">
        <f t="shared" si="19"/>
        <v>1500</v>
      </c>
      <c r="K114" s="46"/>
      <c r="N114" s="98"/>
      <c r="O114" s="88">
        <v>1500</v>
      </c>
      <c r="P114">
        <v>225</v>
      </c>
      <c r="R114" s="97">
        <f t="shared" si="14"/>
        <v>0</v>
      </c>
    </row>
    <row r="115" spans="2:18" ht="15">
      <c r="B115" s="164"/>
      <c r="C115" s="76" t="s">
        <v>165</v>
      </c>
      <c r="D115" s="44" t="s">
        <v>408</v>
      </c>
      <c r="E115" s="40">
        <v>4.8</v>
      </c>
      <c r="F115" s="40" t="s">
        <v>115</v>
      </c>
      <c r="G115" s="11">
        <v>1</v>
      </c>
      <c r="H115" s="40" t="s">
        <v>26</v>
      </c>
      <c r="I115" s="36">
        <v>60</v>
      </c>
      <c r="J115" s="52">
        <f t="shared" si="19"/>
        <v>288</v>
      </c>
      <c r="K115" s="46"/>
      <c r="N115" s="98"/>
      <c r="O115" s="88">
        <v>288</v>
      </c>
      <c r="P115" s="96">
        <v>360</v>
      </c>
      <c r="R115" s="97">
        <f t="shared" si="14"/>
        <v>0</v>
      </c>
    </row>
    <row r="116" spans="2:18" ht="15">
      <c r="B116" s="163"/>
      <c r="C116" s="76" t="s">
        <v>167</v>
      </c>
      <c r="D116" s="44" t="s">
        <v>168</v>
      </c>
      <c r="E116" s="40">
        <v>40</v>
      </c>
      <c r="F116" s="40" t="s">
        <v>169</v>
      </c>
      <c r="G116" s="11">
        <v>1</v>
      </c>
      <c r="H116" s="40" t="s">
        <v>26</v>
      </c>
      <c r="I116" s="55">
        <v>2</v>
      </c>
      <c r="J116" s="52">
        <f t="shared" si="19"/>
        <v>80</v>
      </c>
      <c r="K116" s="46"/>
      <c r="N116" s="98"/>
      <c r="O116" s="88">
        <v>80</v>
      </c>
      <c r="P116">
        <v>293</v>
      </c>
      <c r="R116" s="97">
        <f t="shared" si="14"/>
        <v>0</v>
      </c>
    </row>
    <row r="117" spans="2:18" ht="30">
      <c r="B117" s="163"/>
      <c r="C117" s="76" t="s">
        <v>170</v>
      </c>
      <c r="D117" s="44" t="s">
        <v>398</v>
      </c>
      <c r="E117" s="40">
        <v>15</v>
      </c>
      <c r="F117" s="40" t="s">
        <v>169</v>
      </c>
      <c r="G117" s="11">
        <v>1</v>
      </c>
      <c r="H117" s="40" t="s">
        <v>26</v>
      </c>
      <c r="I117" s="55">
        <v>12</v>
      </c>
      <c r="J117" s="52">
        <f t="shared" si="19"/>
        <v>180</v>
      </c>
      <c r="K117" s="46"/>
      <c r="N117" s="98"/>
      <c r="O117" s="88">
        <v>180</v>
      </c>
      <c r="P117" s="96">
        <v>360</v>
      </c>
      <c r="R117" s="97">
        <f t="shared" si="14"/>
        <v>0</v>
      </c>
    </row>
    <row r="118" spans="2:18" ht="15">
      <c r="B118" s="163"/>
      <c r="C118" s="76" t="s">
        <v>310</v>
      </c>
      <c r="D118" s="80"/>
      <c r="E118" s="40">
        <v>15</v>
      </c>
      <c r="F118" s="40" t="s">
        <v>169</v>
      </c>
      <c r="G118" s="11">
        <v>2</v>
      </c>
      <c r="H118" s="40" t="s">
        <v>304</v>
      </c>
      <c r="I118" s="55">
        <v>15</v>
      </c>
      <c r="J118" s="52">
        <f t="shared" si="19"/>
        <v>450</v>
      </c>
      <c r="K118" s="46"/>
      <c r="N118" s="98"/>
      <c r="O118" s="88">
        <v>450</v>
      </c>
      <c r="P118" s="96">
        <v>360</v>
      </c>
      <c r="R118" s="97">
        <f t="shared" si="14"/>
        <v>0</v>
      </c>
    </row>
    <row r="119" spans="2:18" ht="49" customHeight="1">
      <c r="B119" s="163"/>
      <c r="C119" s="76" t="s">
        <v>171</v>
      </c>
      <c r="D119" s="18" t="s">
        <v>412</v>
      </c>
      <c r="E119" s="40">
        <v>1</v>
      </c>
      <c r="F119" s="40" t="s">
        <v>25</v>
      </c>
      <c r="G119" s="11">
        <v>1</v>
      </c>
      <c r="H119" s="40" t="s">
        <v>26</v>
      </c>
      <c r="I119" s="100">
        <f>(600+130*36+150*12+1000+600*3)*1.06</f>
        <v>10472.800000000001</v>
      </c>
      <c r="J119" s="52">
        <f t="shared" si="19"/>
        <v>10472.800000000001</v>
      </c>
      <c r="K119" s="46"/>
      <c r="N119" s="98"/>
      <c r="O119" s="88">
        <v>10472.799999999999</v>
      </c>
      <c r="P119" s="96">
        <v>360</v>
      </c>
      <c r="Q119">
        <v>-1823.2000000000007</v>
      </c>
      <c r="R119" s="97">
        <f t="shared" si="14"/>
        <v>0</v>
      </c>
    </row>
    <row r="120" spans="2:18" ht="15">
      <c r="B120" s="163"/>
      <c r="C120" s="76" t="s">
        <v>172</v>
      </c>
      <c r="D120" s="44" t="s">
        <v>173</v>
      </c>
      <c r="E120" s="40">
        <v>2</v>
      </c>
      <c r="F120" s="40" t="s">
        <v>169</v>
      </c>
      <c r="G120" s="11">
        <v>1</v>
      </c>
      <c r="H120" s="40" t="s">
        <v>26</v>
      </c>
      <c r="I120" s="55">
        <v>60</v>
      </c>
      <c r="J120" s="52">
        <f t="shared" si="19"/>
        <v>120</v>
      </c>
      <c r="K120" s="46"/>
      <c r="N120" s="98"/>
      <c r="O120" s="88">
        <v>120</v>
      </c>
      <c r="P120">
        <v>274</v>
      </c>
      <c r="R120" s="97">
        <f t="shared" si="14"/>
        <v>0</v>
      </c>
    </row>
    <row r="121" spans="2:18" ht="15">
      <c r="B121" s="163"/>
      <c r="C121" s="76" t="s">
        <v>174</v>
      </c>
      <c r="D121" s="44" t="s">
        <v>175</v>
      </c>
      <c r="E121" s="40">
        <v>50</v>
      </c>
      <c r="F121" s="40" t="s">
        <v>169</v>
      </c>
      <c r="G121" s="11">
        <v>1</v>
      </c>
      <c r="H121" s="40" t="s">
        <v>26</v>
      </c>
      <c r="I121" s="55">
        <v>15.9</v>
      </c>
      <c r="J121" s="52">
        <f t="shared" si="19"/>
        <v>795</v>
      </c>
      <c r="K121" s="46"/>
      <c r="N121" s="98"/>
      <c r="O121" s="88">
        <v>795</v>
      </c>
      <c r="P121" s="96">
        <v>360</v>
      </c>
      <c r="R121" s="97">
        <f t="shared" si="14"/>
        <v>0</v>
      </c>
    </row>
    <row r="122" spans="2:18" ht="15">
      <c r="B122" s="163"/>
      <c r="C122" s="76" t="s">
        <v>176</v>
      </c>
      <c r="D122" s="44" t="s">
        <v>177</v>
      </c>
      <c r="E122" s="40">
        <v>3</v>
      </c>
      <c r="F122" s="40" t="s">
        <v>178</v>
      </c>
      <c r="G122" s="11">
        <v>1</v>
      </c>
      <c r="H122" s="40" t="s">
        <v>26</v>
      </c>
      <c r="I122" s="55">
        <v>477</v>
      </c>
      <c r="J122" s="52">
        <f t="shared" si="19"/>
        <v>1431</v>
      </c>
      <c r="K122" s="46"/>
      <c r="N122" s="98"/>
      <c r="O122" s="88">
        <v>1431</v>
      </c>
      <c r="P122" s="96">
        <v>360</v>
      </c>
      <c r="R122" s="97">
        <f t="shared" si="14"/>
        <v>0</v>
      </c>
    </row>
    <row r="123" spans="2:18" ht="15">
      <c r="B123" s="163"/>
      <c r="C123" s="76" t="s">
        <v>179</v>
      </c>
      <c r="D123" s="44" t="s">
        <v>180</v>
      </c>
      <c r="E123" s="40">
        <v>1</v>
      </c>
      <c r="F123" s="40" t="s">
        <v>25</v>
      </c>
      <c r="G123" s="11">
        <v>1</v>
      </c>
      <c r="H123" s="40" t="s">
        <v>26</v>
      </c>
      <c r="I123" s="95">
        <v>6000</v>
      </c>
      <c r="J123" s="52">
        <f t="shared" si="19"/>
        <v>6000</v>
      </c>
      <c r="K123" s="46"/>
      <c r="N123" s="98"/>
      <c r="O123" s="88">
        <v>6000</v>
      </c>
      <c r="P123" s="96">
        <v>360</v>
      </c>
      <c r="Q123">
        <v>-6000</v>
      </c>
      <c r="R123" s="97">
        <f t="shared" si="14"/>
        <v>0</v>
      </c>
    </row>
    <row r="124" spans="2:18" ht="15">
      <c r="B124" s="163"/>
      <c r="C124" s="76" t="s">
        <v>181</v>
      </c>
      <c r="D124" s="44" t="s">
        <v>182</v>
      </c>
      <c r="E124" s="40">
        <v>39</v>
      </c>
      <c r="F124" s="40" t="s">
        <v>124</v>
      </c>
      <c r="G124" s="11">
        <v>1</v>
      </c>
      <c r="H124" s="40" t="s">
        <v>26</v>
      </c>
      <c r="I124" s="55">
        <v>68.900000000000006</v>
      </c>
      <c r="J124" s="52">
        <f t="shared" si="19"/>
        <v>2687.1000000000004</v>
      </c>
      <c r="K124" s="46"/>
      <c r="N124" s="98"/>
      <c r="O124" s="88">
        <v>2687.1000000000004</v>
      </c>
      <c r="P124" s="96">
        <v>360</v>
      </c>
      <c r="R124" s="97">
        <f t="shared" si="14"/>
        <v>0</v>
      </c>
    </row>
    <row r="125" spans="2:18" ht="15">
      <c r="B125" s="163"/>
      <c r="C125" s="76" t="s">
        <v>302</v>
      </c>
      <c r="D125" s="44" t="s">
        <v>303</v>
      </c>
      <c r="E125" s="40">
        <v>1</v>
      </c>
      <c r="F125" s="40" t="s">
        <v>277</v>
      </c>
      <c r="G125" s="11">
        <v>1</v>
      </c>
      <c r="H125" s="40" t="s">
        <v>304</v>
      </c>
      <c r="I125" s="55">
        <v>530</v>
      </c>
      <c r="J125" s="52">
        <f t="shared" si="19"/>
        <v>530</v>
      </c>
      <c r="K125" s="46"/>
      <c r="N125" s="98"/>
      <c r="O125" s="88">
        <v>530</v>
      </c>
      <c r="P125" s="96">
        <v>360</v>
      </c>
      <c r="R125" s="97">
        <f t="shared" si="14"/>
        <v>0</v>
      </c>
    </row>
    <row r="126" spans="2:18" ht="15">
      <c r="B126" s="163"/>
      <c r="C126" s="76" t="s">
        <v>399</v>
      </c>
      <c r="D126" s="44" t="s">
        <v>286</v>
      </c>
      <c r="E126" s="40">
        <v>100</v>
      </c>
      <c r="F126" s="40" t="s">
        <v>169</v>
      </c>
      <c r="G126" s="11">
        <v>1</v>
      </c>
      <c r="H126" s="40" t="s">
        <v>26</v>
      </c>
      <c r="I126" s="55">
        <v>5</v>
      </c>
      <c r="J126" s="52">
        <f t="shared" si="19"/>
        <v>500</v>
      </c>
      <c r="K126" s="46"/>
      <c r="N126" s="98"/>
      <c r="O126" s="88">
        <v>500</v>
      </c>
      <c r="P126" s="96">
        <v>360</v>
      </c>
      <c r="R126" s="97">
        <f t="shared" si="14"/>
        <v>0</v>
      </c>
    </row>
    <row r="127" spans="2:18" ht="15">
      <c r="B127" s="163"/>
      <c r="C127" s="76" t="s">
        <v>183</v>
      </c>
      <c r="D127" s="44" t="s">
        <v>184</v>
      </c>
      <c r="E127" s="40">
        <v>4</v>
      </c>
      <c r="F127" s="40" t="s">
        <v>169</v>
      </c>
      <c r="G127" s="11">
        <v>3</v>
      </c>
      <c r="H127" s="40" t="s">
        <v>185</v>
      </c>
      <c r="I127" s="55">
        <v>15.9</v>
      </c>
      <c r="J127" s="52">
        <f t="shared" si="19"/>
        <v>190.8</v>
      </c>
      <c r="K127" s="46"/>
      <c r="N127" s="98"/>
      <c r="O127" s="88">
        <v>190.8</v>
      </c>
      <c r="P127" s="96">
        <v>360</v>
      </c>
      <c r="R127" s="97">
        <f t="shared" si="14"/>
        <v>0</v>
      </c>
    </row>
    <row r="128" spans="2:18" ht="15">
      <c r="B128" s="163"/>
      <c r="C128" s="76" t="s">
        <v>307</v>
      </c>
      <c r="D128" s="44"/>
      <c r="E128" s="41">
        <v>32</v>
      </c>
      <c r="F128" s="15" t="s">
        <v>73</v>
      </c>
      <c r="G128" s="15">
        <v>1</v>
      </c>
      <c r="H128" s="15" t="s">
        <v>26</v>
      </c>
      <c r="I128" s="55">
        <f>95*1.06</f>
        <v>100.7</v>
      </c>
      <c r="J128" s="52">
        <f t="shared" si="19"/>
        <v>3222.4</v>
      </c>
      <c r="K128" s="46"/>
      <c r="N128" s="98"/>
      <c r="O128" s="88">
        <v>3222.4</v>
      </c>
      <c r="P128" s="96">
        <v>360</v>
      </c>
      <c r="R128" s="97">
        <f t="shared" si="14"/>
        <v>0</v>
      </c>
    </row>
    <row r="129" spans="2:18" ht="15">
      <c r="B129" s="163"/>
      <c r="C129" s="76" t="s">
        <v>308</v>
      </c>
      <c r="D129" s="44" t="s">
        <v>309</v>
      </c>
      <c r="E129" s="41">
        <v>1</v>
      </c>
      <c r="F129" s="15" t="s">
        <v>73</v>
      </c>
      <c r="G129" s="15">
        <v>1</v>
      </c>
      <c r="H129" s="15" t="s">
        <v>26</v>
      </c>
      <c r="I129" s="55">
        <v>68.900000000000006</v>
      </c>
      <c r="J129" s="52">
        <f t="shared" si="19"/>
        <v>68.900000000000006</v>
      </c>
      <c r="K129" s="46"/>
      <c r="N129" s="98"/>
      <c r="O129" s="88">
        <v>68.900000000000006</v>
      </c>
      <c r="P129" s="96">
        <v>360</v>
      </c>
      <c r="R129" s="97">
        <f t="shared" si="14"/>
        <v>0</v>
      </c>
    </row>
    <row r="130" spans="2:18" ht="15">
      <c r="B130" s="163"/>
      <c r="C130" s="76" t="s">
        <v>186</v>
      </c>
      <c r="D130" s="44" t="s">
        <v>187</v>
      </c>
      <c r="E130" s="40">
        <v>2</v>
      </c>
      <c r="F130" s="40" t="s">
        <v>279</v>
      </c>
      <c r="G130" s="11">
        <v>1</v>
      </c>
      <c r="H130" s="40" t="s">
        <v>26</v>
      </c>
      <c r="I130" s="55">
        <v>371</v>
      </c>
      <c r="J130" s="52">
        <f t="shared" si="19"/>
        <v>742</v>
      </c>
      <c r="K130" s="46"/>
      <c r="N130" s="98"/>
      <c r="O130" s="88">
        <v>742</v>
      </c>
      <c r="P130" s="96">
        <v>360</v>
      </c>
      <c r="R130" s="97">
        <f t="shared" si="14"/>
        <v>0</v>
      </c>
    </row>
    <row r="131" spans="2:18" ht="15">
      <c r="B131" s="163"/>
      <c r="C131" s="76" t="s">
        <v>188</v>
      </c>
      <c r="D131" s="44" t="s">
        <v>189</v>
      </c>
      <c r="E131" s="40">
        <v>3</v>
      </c>
      <c r="F131" s="40" t="s">
        <v>169</v>
      </c>
      <c r="G131" s="11">
        <v>2</v>
      </c>
      <c r="H131" s="40" t="s">
        <v>26</v>
      </c>
      <c r="I131" s="55">
        <v>38.159999999999997</v>
      </c>
      <c r="J131" s="52">
        <f t="shared" si="19"/>
        <v>228.95999999999998</v>
      </c>
      <c r="K131" s="46"/>
      <c r="N131" s="98"/>
      <c r="O131" s="88">
        <v>228.95999999999998</v>
      </c>
      <c r="P131" s="96">
        <v>360</v>
      </c>
      <c r="R131" s="97">
        <f t="shared" si="14"/>
        <v>0</v>
      </c>
    </row>
    <row r="132" spans="2:18" ht="15">
      <c r="B132" s="163"/>
      <c r="C132" s="76" t="s">
        <v>190</v>
      </c>
      <c r="D132" s="44" t="s">
        <v>191</v>
      </c>
      <c r="E132" s="40">
        <v>50</v>
      </c>
      <c r="F132" s="40" t="s">
        <v>73</v>
      </c>
      <c r="G132" s="11">
        <v>1</v>
      </c>
      <c r="H132" s="40" t="s">
        <v>26</v>
      </c>
      <c r="I132" s="55">
        <v>7</v>
      </c>
      <c r="J132" s="52">
        <f t="shared" si="19"/>
        <v>350</v>
      </c>
      <c r="K132" s="46"/>
      <c r="N132" s="98"/>
      <c r="O132" s="88">
        <v>350</v>
      </c>
      <c r="P132" s="96">
        <v>360</v>
      </c>
      <c r="R132" s="97">
        <f t="shared" si="14"/>
        <v>0</v>
      </c>
    </row>
    <row r="133" spans="2:18" ht="15">
      <c r="B133" s="163"/>
      <c r="C133" s="76" t="s">
        <v>318</v>
      </c>
      <c r="D133" s="44" t="s">
        <v>319</v>
      </c>
      <c r="E133" s="40">
        <v>20</v>
      </c>
      <c r="F133" s="40" t="s">
        <v>73</v>
      </c>
      <c r="G133" s="11">
        <v>1</v>
      </c>
      <c r="H133" s="40" t="s">
        <v>26</v>
      </c>
      <c r="I133" s="55">
        <v>31.8</v>
      </c>
      <c r="J133" s="52">
        <f t="shared" si="19"/>
        <v>636</v>
      </c>
      <c r="K133" s="46"/>
      <c r="N133" s="98"/>
      <c r="O133" s="88">
        <v>636</v>
      </c>
      <c r="P133" s="96">
        <v>360</v>
      </c>
      <c r="R133" s="97">
        <f t="shared" si="14"/>
        <v>0</v>
      </c>
    </row>
    <row r="134" spans="2:18" ht="30">
      <c r="B134" s="163"/>
      <c r="C134" s="76" t="s">
        <v>192</v>
      </c>
      <c r="D134" s="44" t="s">
        <v>193</v>
      </c>
      <c r="E134" s="40">
        <v>60</v>
      </c>
      <c r="F134" s="40" t="s">
        <v>169</v>
      </c>
      <c r="G134" s="11">
        <v>3</v>
      </c>
      <c r="H134" s="40" t="s">
        <v>25</v>
      </c>
      <c r="I134" s="55">
        <v>9</v>
      </c>
      <c r="J134" s="52">
        <f t="shared" si="19"/>
        <v>1620</v>
      </c>
      <c r="K134" s="46"/>
      <c r="N134" s="98"/>
      <c r="O134" s="88">
        <v>1620</v>
      </c>
      <c r="P134" s="96">
        <v>360</v>
      </c>
      <c r="R134" s="97">
        <f t="shared" si="14"/>
        <v>0</v>
      </c>
    </row>
    <row r="135" spans="2:18" ht="30">
      <c r="B135" s="163"/>
      <c r="C135" s="76" t="s">
        <v>194</v>
      </c>
      <c r="D135" s="44" t="s">
        <v>195</v>
      </c>
      <c r="E135" s="40">
        <v>65</v>
      </c>
      <c r="F135" s="40" t="s">
        <v>169</v>
      </c>
      <c r="G135" s="11">
        <v>1</v>
      </c>
      <c r="H135" s="40" t="s">
        <v>26</v>
      </c>
      <c r="I135" s="55">
        <v>3.18</v>
      </c>
      <c r="J135" s="52">
        <f t="shared" si="19"/>
        <v>206.70000000000002</v>
      </c>
      <c r="K135" s="46"/>
      <c r="N135" s="98"/>
      <c r="O135" s="88">
        <v>206.70000000000002</v>
      </c>
      <c r="P135" s="96">
        <v>360</v>
      </c>
      <c r="R135" s="97">
        <f t="shared" si="14"/>
        <v>0</v>
      </c>
    </row>
    <row r="136" spans="2:18" ht="15">
      <c r="B136" s="163"/>
      <c r="C136" s="76" t="s">
        <v>400</v>
      </c>
      <c r="D136" s="44" t="s">
        <v>311</v>
      </c>
      <c r="E136" s="40">
        <v>20</v>
      </c>
      <c r="F136" s="40" t="s">
        <v>312</v>
      </c>
      <c r="G136" s="11">
        <v>1</v>
      </c>
      <c r="H136" s="40" t="s">
        <v>26</v>
      </c>
      <c r="I136" s="55">
        <v>54</v>
      </c>
      <c r="J136" s="52">
        <f t="shared" si="19"/>
        <v>1080</v>
      </c>
      <c r="K136" s="46"/>
      <c r="N136" s="98"/>
      <c r="O136" s="88">
        <v>1080</v>
      </c>
      <c r="P136" s="96">
        <v>360</v>
      </c>
      <c r="R136" s="97">
        <f t="shared" ref="R136:R192" si="20">O136-J136</f>
        <v>0</v>
      </c>
    </row>
    <row r="137" spans="2:18" ht="15">
      <c r="B137" s="163"/>
      <c r="C137" s="76" t="s">
        <v>197</v>
      </c>
      <c r="D137" s="44" t="s">
        <v>198</v>
      </c>
      <c r="E137" s="40">
        <v>35</v>
      </c>
      <c r="F137" s="40" t="s">
        <v>199</v>
      </c>
      <c r="G137" s="11">
        <v>1</v>
      </c>
      <c r="H137" s="40" t="s">
        <v>26</v>
      </c>
      <c r="I137" s="55">
        <v>100</v>
      </c>
      <c r="J137" s="52">
        <f t="shared" si="19"/>
        <v>3500</v>
      </c>
      <c r="K137" s="46"/>
      <c r="N137" s="98"/>
      <c r="O137" s="88">
        <v>3500</v>
      </c>
      <c r="P137" s="96">
        <v>360</v>
      </c>
      <c r="R137" s="97">
        <f t="shared" si="20"/>
        <v>0</v>
      </c>
    </row>
    <row r="138" spans="2:18" ht="31" customHeight="1">
      <c r="B138" s="163"/>
      <c r="C138" s="76" t="s">
        <v>200</v>
      </c>
      <c r="D138" s="44" t="s">
        <v>201</v>
      </c>
      <c r="E138" s="40">
        <v>44</v>
      </c>
      <c r="F138" s="40" t="s">
        <v>124</v>
      </c>
      <c r="G138" s="11">
        <v>1</v>
      </c>
      <c r="H138" s="40" t="s">
        <v>26</v>
      </c>
      <c r="I138" s="55">
        <v>159</v>
      </c>
      <c r="J138" s="52">
        <f t="shared" si="19"/>
        <v>6996</v>
      </c>
      <c r="K138" s="46" t="s">
        <v>287</v>
      </c>
      <c r="N138" s="98"/>
      <c r="O138" s="88">
        <v>6996</v>
      </c>
      <c r="P138" s="96">
        <v>360</v>
      </c>
      <c r="R138" s="97">
        <f t="shared" si="20"/>
        <v>0</v>
      </c>
    </row>
    <row r="139" spans="2:18" ht="15">
      <c r="B139" s="163"/>
      <c r="C139" s="76" t="s">
        <v>409</v>
      </c>
      <c r="D139" s="44" t="s">
        <v>202</v>
      </c>
      <c r="E139" s="40">
        <v>60</v>
      </c>
      <c r="F139" s="40" t="s">
        <v>124</v>
      </c>
      <c r="G139" s="11">
        <v>1</v>
      </c>
      <c r="H139" s="40" t="s">
        <v>26</v>
      </c>
      <c r="I139" s="55">
        <v>11</v>
      </c>
      <c r="J139" s="52">
        <f t="shared" si="19"/>
        <v>660</v>
      </c>
      <c r="K139" s="46"/>
      <c r="N139" s="98"/>
      <c r="O139" s="88">
        <v>660</v>
      </c>
      <c r="P139" s="96">
        <v>360</v>
      </c>
      <c r="R139" s="97">
        <f t="shared" si="20"/>
        <v>0</v>
      </c>
    </row>
    <row r="140" spans="2:18" ht="30">
      <c r="B140" s="163"/>
      <c r="C140" s="76" t="s">
        <v>203</v>
      </c>
      <c r="D140" s="44" t="s">
        <v>204</v>
      </c>
      <c r="E140" s="40">
        <v>1</v>
      </c>
      <c r="F140" s="40" t="s">
        <v>124</v>
      </c>
      <c r="G140" s="11">
        <v>1</v>
      </c>
      <c r="H140" s="40" t="s">
        <v>26</v>
      </c>
      <c r="I140" s="55">
        <v>400</v>
      </c>
      <c r="J140" s="52">
        <f t="shared" si="19"/>
        <v>400</v>
      </c>
      <c r="K140" s="46"/>
      <c r="N140" s="98"/>
      <c r="O140" s="88">
        <v>400</v>
      </c>
      <c r="P140" s="96">
        <v>360</v>
      </c>
      <c r="R140" s="97">
        <f t="shared" si="20"/>
        <v>0</v>
      </c>
    </row>
    <row r="141" spans="2:18" ht="15">
      <c r="B141" s="163"/>
      <c r="C141" s="76" t="s">
        <v>205</v>
      </c>
      <c r="D141" s="44" t="s">
        <v>206</v>
      </c>
      <c r="E141" s="40">
        <v>9</v>
      </c>
      <c r="F141" s="40" t="s">
        <v>73</v>
      </c>
      <c r="G141" s="11">
        <v>1</v>
      </c>
      <c r="H141" s="40" t="s">
        <v>26</v>
      </c>
      <c r="I141" s="55">
        <v>53</v>
      </c>
      <c r="J141" s="52">
        <f t="shared" si="19"/>
        <v>477</v>
      </c>
      <c r="K141" s="46"/>
      <c r="N141" s="98"/>
      <c r="O141" s="88">
        <v>477</v>
      </c>
      <c r="P141" s="96">
        <v>360</v>
      </c>
      <c r="R141" s="97">
        <f t="shared" si="20"/>
        <v>0</v>
      </c>
    </row>
    <row r="142" spans="2:18" ht="15">
      <c r="B142" s="163"/>
      <c r="C142" s="76" t="s">
        <v>207</v>
      </c>
      <c r="D142" s="44" t="s">
        <v>208</v>
      </c>
      <c r="E142" s="40">
        <v>1</v>
      </c>
      <c r="F142" s="40" t="s">
        <v>209</v>
      </c>
      <c r="G142" s="11">
        <v>1</v>
      </c>
      <c r="H142" s="40" t="s">
        <v>26</v>
      </c>
      <c r="I142" s="55">
        <v>10.6</v>
      </c>
      <c r="J142" s="52">
        <f t="shared" si="19"/>
        <v>10.6</v>
      </c>
      <c r="K142" s="46"/>
      <c r="N142" s="98"/>
      <c r="O142" s="88">
        <v>10.6</v>
      </c>
      <c r="P142" s="96">
        <v>360</v>
      </c>
      <c r="R142" s="97">
        <f t="shared" si="20"/>
        <v>0</v>
      </c>
    </row>
    <row r="143" spans="2:18" ht="15">
      <c r="B143" s="163"/>
      <c r="C143" s="76" t="s">
        <v>210</v>
      </c>
      <c r="D143" s="44" t="s">
        <v>211</v>
      </c>
      <c r="E143" s="40">
        <v>2</v>
      </c>
      <c r="F143" s="40" t="s">
        <v>209</v>
      </c>
      <c r="G143" s="11">
        <v>1</v>
      </c>
      <c r="H143" s="40" t="s">
        <v>26</v>
      </c>
      <c r="I143" s="55">
        <v>31.8</v>
      </c>
      <c r="J143" s="52">
        <f t="shared" si="19"/>
        <v>63.6</v>
      </c>
      <c r="K143" s="46"/>
      <c r="N143" s="98"/>
      <c r="O143" s="88">
        <v>63.6</v>
      </c>
      <c r="P143" s="96">
        <v>360</v>
      </c>
      <c r="R143" s="97">
        <f t="shared" si="20"/>
        <v>0</v>
      </c>
    </row>
    <row r="144" spans="2:18" ht="30">
      <c r="B144" s="163"/>
      <c r="C144" s="76" t="s">
        <v>212</v>
      </c>
      <c r="D144" s="44" t="s">
        <v>324</v>
      </c>
      <c r="E144" s="40">
        <v>120</v>
      </c>
      <c r="F144" s="40" t="s">
        <v>325</v>
      </c>
      <c r="G144" s="11">
        <v>1</v>
      </c>
      <c r="H144" s="40" t="s">
        <v>26</v>
      </c>
      <c r="I144" s="55">
        <v>10.6</v>
      </c>
      <c r="J144" s="52">
        <f t="shared" si="19"/>
        <v>1272</v>
      </c>
      <c r="K144" s="46"/>
      <c r="N144" s="98"/>
      <c r="O144" s="88">
        <v>1272</v>
      </c>
      <c r="P144" s="96">
        <v>360</v>
      </c>
      <c r="R144" s="97">
        <f t="shared" si="20"/>
        <v>0</v>
      </c>
    </row>
    <row r="145" spans="2:18" ht="15">
      <c r="B145" s="163"/>
      <c r="C145" s="76" t="s">
        <v>314</v>
      </c>
      <c r="D145" s="44" t="s">
        <v>316</v>
      </c>
      <c r="E145" s="40">
        <v>15</v>
      </c>
      <c r="F145" s="40" t="s">
        <v>315</v>
      </c>
      <c r="G145" s="11">
        <v>1</v>
      </c>
      <c r="H145" s="40" t="s">
        <v>276</v>
      </c>
      <c r="I145" s="55">
        <v>26.5</v>
      </c>
      <c r="J145" s="52">
        <f t="shared" si="19"/>
        <v>397.5</v>
      </c>
      <c r="K145" s="46"/>
      <c r="N145" s="98"/>
      <c r="O145" s="88">
        <v>397.5</v>
      </c>
      <c r="P145" s="96">
        <v>360</v>
      </c>
      <c r="R145" s="97">
        <f t="shared" si="20"/>
        <v>0</v>
      </c>
    </row>
    <row r="146" spans="2:18" ht="15">
      <c r="B146" s="163"/>
      <c r="C146" s="76" t="s">
        <v>320</v>
      </c>
      <c r="D146" s="44" t="s">
        <v>321</v>
      </c>
      <c r="E146" s="40">
        <v>11</v>
      </c>
      <c r="F146" s="40" t="s">
        <v>315</v>
      </c>
      <c r="G146" s="11">
        <v>1</v>
      </c>
      <c r="H146" s="40" t="s">
        <v>276</v>
      </c>
      <c r="I146" s="55">
        <v>21.2</v>
      </c>
      <c r="J146" s="52">
        <f t="shared" si="19"/>
        <v>233.2</v>
      </c>
      <c r="K146" s="46"/>
      <c r="N146" s="98"/>
      <c r="O146" s="88">
        <v>233.2</v>
      </c>
      <c r="P146" s="96">
        <v>360</v>
      </c>
      <c r="R146" s="97">
        <f t="shared" si="20"/>
        <v>0</v>
      </c>
    </row>
    <row r="147" spans="2:18" ht="15">
      <c r="B147" s="163"/>
      <c r="C147" s="76" t="s">
        <v>313</v>
      </c>
      <c r="D147" s="44"/>
      <c r="E147" s="40">
        <v>1</v>
      </c>
      <c r="F147" s="40" t="s">
        <v>276</v>
      </c>
      <c r="G147" s="11">
        <v>1</v>
      </c>
      <c r="H147" s="40" t="s">
        <v>26</v>
      </c>
      <c r="I147" s="55">
        <v>30</v>
      </c>
      <c r="J147" s="52">
        <f t="shared" si="19"/>
        <v>30</v>
      </c>
      <c r="K147" s="46"/>
      <c r="N147" s="98"/>
      <c r="O147" s="88">
        <v>30</v>
      </c>
      <c r="P147" s="96">
        <v>360</v>
      </c>
      <c r="R147" s="97">
        <f t="shared" si="20"/>
        <v>0</v>
      </c>
    </row>
    <row r="148" spans="2:18" ht="15">
      <c r="B148" s="163"/>
      <c r="C148" s="76" t="s">
        <v>213</v>
      </c>
      <c r="D148" s="44"/>
      <c r="E148" s="40">
        <v>80</v>
      </c>
      <c r="F148" s="40" t="s">
        <v>214</v>
      </c>
      <c r="G148" s="11">
        <v>1</v>
      </c>
      <c r="H148" s="40" t="s">
        <v>26</v>
      </c>
      <c r="I148" s="55">
        <v>21.2</v>
      </c>
      <c r="J148" s="52">
        <f t="shared" si="19"/>
        <v>1696</v>
      </c>
      <c r="K148" s="46"/>
      <c r="N148" s="98"/>
      <c r="O148" s="88">
        <v>1696</v>
      </c>
      <c r="P148" s="96">
        <v>360</v>
      </c>
      <c r="R148" s="97">
        <f t="shared" si="20"/>
        <v>0</v>
      </c>
    </row>
    <row r="149" spans="2:18" ht="15">
      <c r="B149" s="163"/>
      <c r="C149" s="76" t="s">
        <v>215</v>
      </c>
      <c r="D149" s="44"/>
      <c r="E149" s="40">
        <v>30</v>
      </c>
      <c r="F149" s="40" t="s">
        <v>73</v>
      </c>
      <c r="G149" s="11">
        <v>1</v>
      </c>
      <c r="H149" s="40" t="s">
        <v>26</v>
      </c>
      <c r="I149" s="55">
        <v>63.6</v>
      </c>
      <c r="J149" s="52">
        <f t="shared" si="19"/>
        <v>1908</v>
      </c>
      <c r="K149" s="46"/>
      <c r="N149" s="98"/>
      <c r="O149" s="88">
        <v>1908</v>
      </c>
      <c r="P149" s="96">
        <v>360</v>
      </c>
      <c r="R149" s="97">
        <f t="shared" si="20"/>
        <v>0</v>
      </c>
    </row>
    <row r="150" spans="2:18" ht="15">
      <c r="B150" s="163"/>
      <c r="C150" s="76" t="s">
        <v>216</v>
      </c>
      <c r="D150" s="44"/>
      <c r="E150" s="40">
        <v>15</v>
      </c>
      <c r="F150" s="14" t="s">
        <v>196</v>
      </c>
      <c r="G150" s="10">
        <v>1</v>
      </c>
      <c r="H150" s="14" t="s">
        <v>26</v>
      </c>
      <c r="I150" s="55">
        <v>31.8</v>
      </c>
      <c r="J150" s="52">
        <f t="shared" si="19"/>
        <v>477</v>
      </c>
      <c r="K150" s="46"/>
      <c r="N150" s="98"/>
      <c r="O150" s="88">
        <v>477</v>
      </c>
      <c r="P150" s="96">
        <v>360</v>
      </c>
      <c r="R150" s="97">
        <f t="shared" si="20"/>
        <v>0</v>
      </c>
    </row>
    <row r="151" spans="2:18" ht="15">
      <c r="B151" s="163"/>
      <c r="C151" s="76" t="s">
        <v>217</v>
      </c>
      <c r="D151" s="44" t="s">
        <v>218</v>
      </c>
      <c r="E151" s="41">
        <v>35</v>
      </c>
      <c r="F151" s="15" t="s">
        <v>73</v>
      </c>
      <c r="G151" s="15">
        <v>1</v>
      </c>
      <c r="H151" s="14" t="s">
        <v>26</v>
      </c>
      <c r="I151" s="55">
        <v>37.1</v>
      </c>
      <c r="J151" s="52">
        <f t="shared" si="19"/>
        <v>1298.5</v>
      </c>
      <c r="K151" s="46"/>
      <c r="N151" s="98"/>
      <c r="O151" s="88">
        <v>1298.5</v>
      </c>
      <c r="P151" s="96">
        <v>360</v>
      </c>
      <c r="R151" s="97">
        <f t="shared" si="20"/>
        <v>0</v>
      </c>
    </row>
    <row r="152" spans="2:18" ht="15">
      <c r="B152" s="163"/>
      <c r="C152" s="76" t="s">
        <v>219</v>
      </c>
      <c r="D152" s="44" t="s">
        <v>220</v>
      </c>
      <c r="E152" s="41">
        <v>40</v>
      </c>
      <c r="F152" s="15" t="s">
        <v>169</v>
      </c>
      <c r="G152" s="15">
        <v>1</v>
      </c>
      <c r="H152" s="14" t="s">
        <v>26</v>
      </c>
      <c r="I152" s="55">
        <v>2</v>
      </c>
      <c r="J152" s="52">
        <f t="shared" si="19"/>
        <v>80</v>
      </c>
      <c r="K152" s="46"/>
      <c r="N152" s="98"/>
      <c r="O152" s="88">
        <v>80</v>
      </c>
      <c r="P152" s="96">
        <v>360</v>
      </c>
      <c r="R152" s="97">
        <f t="shared" si="20"/>
        <v>0</v>
      </c>
    </row>
    <row r="153" spans="2:18" ht="15">
      <c r="B153" s="163"/>
      <c r="C153" s="76" t="s">
        <v>221</v>
      </c>
      <c r="D153" s="44" t="s">
        <v>280</v>
      </c>
      <c r="E153" s="41">
        <v>4</v>
      </c>
      <c r="F153" s="15" t="s">
        <v>73</v>
      </c>
      <c r="G153" s="15">
        <v>1</v>
      </c>
      <c r="H153" s="15" t="s">
        <v>26</v>
      </c>
      <c r="I153" s="55">
        <v>371</v>
      </c>
      <c r="J153" s="52">
        <f t="shared" si="19"/>
        <v>1484</v>
      </c>
      <c r="K153" s="46"/>
      <c r="N153" s="98"/>
      <c r="O153" s="88">
        <v>1484</v>
      </c>
      <c r="P153" s="96">
        <v>360</v>
      </c>
      <c r="R153" s="97">
        <f t="shared" si="20"/>
        <v>0</v>
      </c>
    </row>
    <row r="154" spans="2:18" ht="15">
      <c r="B154" s="163"/>
      <c r="C154" s="76" t="s">
        <v>222</v>
      </c>
      <c r="D154" s="44" t="s">
        <v>223</v>
      </c>
      <c r="E154" s="41">
        <v>35</v>
      </c>
      <c r="F154" s="15" t="s">
        <v>124</v>
      </c>
      <c r="G154" s="15">
        <v>1</v>
      </c>
      <c r="H154" s="15" t="s">
        <v>26</v>
      </c>
      <c r="I154" s="55">
        <v>26.5</v>
      </c>
      <c r="J154" s="52">
        <f t="shared" si="19"/>
        <v>927.5</v>
      </c>
      <c r="K154" s="46"/>
      <c r="N154" s="98"/>
      <c r="O154" s="88">
        <v>927.5</v>
      </c>
      <c r="P154" s="96">
        <v>360</v>
      </c>
      <c r="R154" s="97">
        <f t="shared" si="20"/>
        <v>0</v>
      </c>
    </row>
    <row r="155" spans="2:18" ht="15">
      <c r="B155" s="163"/>
      <c r="C155" s="76" t="s">
        <v>224</v>
      </c>
      <c r="D155" s="44" t="s">
        <v>225</v>
      </c>
      <c r="E155" s="41">
        <v>1</v>
      </c>
      <c r="F155" s="15" t="s">
        <v>178</v>
      </c>
      <c r="G155" s="15">
        <v>1</v>
      </c>
      <c r="H155" s="15" t="s">
        <v>26</v>
      </c>
      <c r="I155" s="55">
        <v>636</v>
      </c>
      <c r="J155" s="52">
        <f t="shared" si="19"/>
        <v>636</v>
      </c>
      <c r="K155" s="46"/>
      <c r="N155" s="98"/>
      <c r="O155" s="88">
        <v>636</v>
      </c>
      <c r="P155" s="96">
        <v>360</v>
      </c>
      <c r="R155" s="97">
        <f t="shared" si="20"/>
        <v>0</v>
      </c>
    </row>
    <row r="156" spans="2:18" ht="15">
      <c r="B156" s="163"/>
      <c r="C156" s="76" t="s">
        <v>226</v>
      </c>
      <c r="D156" s="44"/>
      <c r="E156" s="41">
        <v>9</v>
      </c>
      <c r="F156" s="15" t="s">
        <v>73</v>
      </c>
      <c r="G156" s="15">
        <v>1</v>
      </c>
      <c r="H156" s="15" t="s">
        <v>26</v>
      </c>
      <c r="I156" s="55">
        <v>31.8</v>
      </c>
      <c r="J156" s="52">
        <f t="shared" si="19"/>
        <v>286.2</v>
      </c>
      <c r="K156" s="46"/>
      <c r="N156" s="98"/>
      <c r="O156" s="88">
        <v>286.2</v>
      </c>
      <c r="P156" s="96">
        <v>360</v>
      </c>
      <c r="R156" s="97">
        <f t="shared" si="20"/>
        <v>0</v>
      </c>
    </row>
    <row r="157" spans="2:18" ht="15">
      <c r="B157" s="163"/>
      <c r="C157" s="76" t="s">
        <v>227</v>
      </c>
      <c r="D157" s="44"/>
      <c r="E157" s="41">
        <v>15</v>
      </c>
      <c r="F157" s="15" t="s">
        <v>73</v>
      </c>
      <c r="G157" s="15">
        <v>1</v>
      </c>
      <c r="H157" s="15" t="s">
        <v>26</v>
      </c>
      <c r="I157" s="55">
        <v>13.8</v>
      </c>
      <c r="J157" s="52">
        <f t="shared" si="19"/>
        <v>207</v>
      </c>
      <c r="K157" s="46"/>
      <c r="N157" s="98"/>
      <c r="O157" s="88">
        <v>207</v>
      </c>
      <c r="P157" s="96">
        <v>360</v>
      </c>
      <c r="R157" s="97">
        <f t="shared" si="20"/>
        <v>0</v>
      </c>
    </row>
    <row r="158" spans="2:18" ht="15">
      <c r="B158" s="163"/>
      <c r="C158" s="76" t="s">
        <v>228</v>
      </c>
      <c r="D158" s="44" t="s">
        <v>229</v>
      </c>
      <c r="E158" s="41">
        <v>35</v>
      </c>
      <c r="F158" s="15" t="s">
        <v>73</v>
      </c>
      <c r="G158" s="15">
        <v>1</v>
      </c>
      <c r="H158" s="15" t="s">
        <v>26</v>
      </c>
      <c r="I158" s="55">
        <v>37.1</v>
      </c>
      <c r="J158" s="52">
        <f t="shared" si="19"/>
        <v>1298.5</v>
      </c>
      <c r="K158" s="46"/>
      <c r="N158" s="98"/>
      <c r="O158" s="88">
        <v>1298.5</v>
      </c>
      <c r="P158" s="96">
        <v>360</v>
      </c>
      <c r="R158" s="97">
        <f t="shared" si="20"/>
        <v>0</v>
      </c>
    </row>
    <row r="159" spans="2:18" ht="15">
      <c r="B159" s="163"/>
      <c r="C159" s="76" t="s">
        <v>317</v>
      </c>
      <c r="D159" s="44"/>
      <c r="E159" s="41">
        <v>110</v>
      </c>
      <c r="F159" s="15" t="s">
        <v>315</v>
      </c>
      <c r="G159" s="15">
        <v>1</v>
      </c>
      <c r="H159" s="15" t="s">
        <v>277</v>
      </c>
      <c r="I159" s="55">
        <v>5.3</v>
      </c>
      <c r="J159" s="52">
        <f t="shared" si="19"/>
        <v>583</v>
      </c>
      <c r="K159" s="46"/>
      <c r="N159" s="98"/>
      <c r="O159" s="88">
        <v>583</v>
      </c>
      <c r="P159" s="96">
        <v>360</v>
      </c>
      <c r="R159" s="97">
        <f t="shared" si="20"/>
        <v>0</v>
      </c>
    </row>
    <row r="160" spans="2:18" ht="15">
      <c r="B160" s="163"/>
      <c r="C160" s="76" t="s">
        <v>230</v>
      </c>
      <c r="D160" s="44" t="s">
        <v>231</v>
      </c>
      <c r="E160" s="41">
        <v>20</v>
      </c>
      <c r="F160" s="15" t="s">
        <v>196</v>
      </c>
      <c r="G160" s="15">
        <v>1</v>
      </c>
      <c r="H160" s="15" t="s">
        <v>26</v>
      </c>
      <c r="I160" s="55">
        <v>99.7</v>
      </c>
      <c r="J160" s="52">
        <f t="shared" si="19"/>
        <v>1994</v>
      </c>
      <c r="K160" s="46"/>
      <c r="N160" s="98"/>
      <c r="O160" s="88">
        <v>1994</v>
      </c>
      <c r="P160" s="96">
        <v>360</v>
      </c>
      <c r="R160" s="97">
        <f t="shared" si="20"/>
        <v>0</v>
      </c>
    </row>
    <row r="161" spans="2:18" ht="15">
      <c r="B161" s="163"/>
      <c r="C161" s="76" t="s">
        <v>232</v>
      </c>
      <c r="D161" s="44" t="s">
        <v>233</v>
      </c>
      <c r="E161" s="41">
        <v>2</v>
      </c>
      <c r="F161" s="15" t="s">
        <v>164</v>
      </c>
      <c r="G161" s="15">
        <v>1</v>
      </c>
      <c r="H161" s="15" t="s">
        <v>26</v>
      </c>
      <c r="I161" s="55">
        <v>63.6</v>
      </c>
      <c r="J161" s="52">
        <f t="shared" si="19"/>
        <v>127.2</v>
      </c>
      <c r="K161" s="46"/>
      <c r="N161" s="98"/>
      <c r="O161" s="88">
        <v>127.2</v>
      </c>
      <c r="P161" s="96">
        <v>360</v>
      </c>
      <c r="R161" s="97">
        <f t="shared" si="20"/>
        <v>0</v>
      </c>
    </row>
    <row r="162" spans="2:18" ht="15">
      <c r="B162" s="163"/>
      <c r="C162" s="76" t="s">
        <v>234</v>
      </c>
      <c r="D162" s="44"/>
      <c r="E162" s="41">
        <v>2</v>
      </c>
      <c r="F162" s="15" t="s">
        <v>73</v>
      </c>
      <c r="G162" s="15">
        <v>1</v>
      </c>
      <c r="H162" s="15" t="s">
        <v>26</v>
      </c>
      <c r="I162" s="55">
        <v>15.9</v>
      </c>
      <c r="J162" s="52">
        <f t="shared" si="19"/>
        <v>31.8</v>
      </c>
      <c r="K162" s="46"/>
      <c r="N162" s="98"/>
      <c r="O162" s="88">
        <v>31.8</v>
      </c>
      <c r="P162" s="96">
        <v>360</v>
      </c>
      <c r="R162" s="97">
        <f t="shared" si="20"/>
        <v>0</v>
      </c>
    </row>
    <row r="163" spans="2:18" ht="15">
      <c r="B163" s="163"/>
      <c r="C163" s="76" t="s">
        <v>322</v>
      </c>
      <c r="D163" s="44" t="s">
        <v>323</v>
      </c>
      <c r="E163" s="41">
        <v>6</v>
      </c>
      <c r="F163" s="15" t="s">
        <v>315</v>
      </c>
      <c r="G163" s="15">
        <v>1</v>
      </c>
      <c r="H163" s="15" t="s">
        <v>277</v>
      </c>
      <c r="I163" s="55">
        <v>42.4</v>
      </c>
      <c r="J163" s="52">
        <f t="shared" si="19"/>
        <v>254.39999999999998</v>
      </c>
      <c r="K163" s="46"/>
      <c r="N163" s="98"/>
      <c r="O163" s="88">
        <v>254.39999999999998</v>
      </c>
      <c r="P163" s="96">
        <v>360</v>
      </c>
      <c r="R163" s="97">
        <f t="shared" si="20"/>
        <v>0</v>
      </c>
    </row>
    <row r="164" spans="2:18" ht="30">
      <c r="B164" s="163"/>
      <c r="C164" s="76" t="s">
        <v>235</v>
      </c>
      <c r="D164" s="44" t="s">
        <v>236</v>
      </c>
      <c r="E164" s="41">
        <v>50</v>
      </c>
      <c r="F164" s="15" t="s">
        <v>73</v>
      </c>
      <c r="G164" s="15">
        <v>1</v>
      </c>
      <c r="H164" s="15" t="s">
        <v>26</v>
      </c>
      <c r="I164" s="55">
        <v>15.9</v>
      </c>
      <c r="J164" s="52">
        <f t="shared" si="19"/>
        <v>795</v>
      </c>
      <c r="K164" s="46"/>
      <c r="N164" s="98"/>
      <c r="O164" s="88">
        <v>795</v>
      </c>
      <c r="P164" s="96">
        <v>360</v>
      </c>
      <c r="R164" s="97">
        <f t="shared" si="20"/>
        <v>0</v>
      </c>
    </row>
    <row r="165" spans="2:18" ht="15">
      <c r="B165" s="163"/>
      <c r="C165" s="76" t="s">
        <v>237</v>
      </c>
      <c r="D165" s="44" t="s">
        <v>238</v>
      </c>
      <c r="E165" s="41">
        <v>2</v>
      </c>
      <c r="F165" s="15" t="s">
        <v>73</v>
      </c>
      <c r="G165" s="15">
        <v>1</v>
      </c>
      <c r="H165" s="15" t="s">
        <v>26</v>
      </c>
      <c r="I165" s="55">
        <v>26.5</v>
      </c>
      <c r="J165" s="52">
        <f t="shared" si="19"/>
        <v>53</v>
      </c>
      <c r="K165" s="46"/>
      <c r="N165" s="98"/>
      <c r="O165" s="88">
        <v>53</v>
      </c>
      <c r="P165" s="96">
        <v>360</v>
      </c>
      <c r="R165" s="97">
        <f t="shared" si="20"/>
        <v>0</v>
      </c>
    </row>
    <row r="166" spans="2:18" ht="15">
      <c r="B166" s="163"/>
      <c r="C166" s="76" t="s">
        <v>239</v>
      </c>
      <c r="D166" s="44"/>
      <c r="E166" s="41">
        <v>50</v>
      </c>
      <c r="F166" s="15" t="s">
        <v>199</v>
      </c>
      <c r="G166" s="15">
        <v>1</v>
      </c>
      <c r="H166" s="15" t="s">
        <v>25</v>
      </c>
      <c r="I166" s="55">
        <v>2.12</v>
      </c>
      <c r="J166" s="52">
        <f t="shared" si="19"/>
        <v>106</v>
      </c>
      <c r="K166" s="46"/>
      <c r="N166" s="98"/>
      <c r="O166" s="88">
        <v>106</v>
      </c>
      <c r="P166" s="96">
        <v>360</v>
      </c>
      <c r="R166" s="97">
        <f t="shared" si="20"/>
        <v>0</v>
      </c>
    </row>
    <row r="167" spans="2:18" ht="15">
      <c r="B167" s="163"/>
      <c r="C167" s="76" t="s">
        <v>240</v>
      </c>
      <c r="D167" s="44" t="s">
        <v>241</v>
      </c>
      <c r="E167" s="41">
        <v>4</v>
      </c>
      <c r="F167" s="15" t="s">
        <v>137</v>
      </c>
      <c r="G167" s="15">
        <v>1</v>
      </c>
      <c r="H167" s="15" t="s">
        <v>25</v>
      </c>
      <c r="I167" s="55">
        <v>84.8</v>
      </c>
      <c r="J167" s="52">
        <f t="shared" si="19"/>
        <v>339.2</v>
      </c>
      <c r="K167" s="46"/>
      <c r="N167" s="98"/>
      <c r="O167" s="88">
        <v>339.2</v>
      </c>
      <c r="P167" s="96">
        <v>360</v>
      </c>
      <c r="R167" s="97">
        <f t="shared" si="20"/>
        <v>0</v>
      </c>
    </row>
    <row r="168" spans="2:18" ht="15">
      <c r="B168" s="163"/>
      <c r="C168" s="76" t="s">
        <v>242</v>
      </c>
      <c r="D168" s="44" t="s">
        <v>243</v>
      </c>
      <c r="E168" s="41">
        <v>2</v>
      </c>
      <c r="F168" s="15" t="s">
        <v>73</v>
      </c>
      <c r="G168" s="15">
        <v>1</v>
      </c>
      <c r="H168" s="15" t="s">
        <v>26</v>
      </c>
      <c r="I168" s="55">
        <v>500</v>
      </c>
      <c r="J168" s="52">
        <f t="shared" si="19"/>
        <v>1000</v>
      </c>
      <c r="K168" s="46"/>
      <c r="N168" s="98"/>
      <c r="O168" s="88">
        <v>1000</v>
      </c>
      <c r="P168" s="96">
        <v>360</v>
      </c>
      <c r="R168" s="97">
        <f t="shared" si="20"/>
        <v>0</v>
      </c>
    </row>
    <row r="169" spans="2:18" ht="15">
      <c r="B169" s="163"/>
      <c r="C169" s="76" t="s">
        <v>244</v>
      </c>
      <c r="D169" s="44"/>
      <c r="E169" s="41">
        <v>37</v>
      </c>
      <c r="F169" s="15" t="s">
        <v>158</v>
      </c>
      <c r="G169" s="15">
        <v>1</v>
      </c>
      <c r="H169" s="15" t="s">
        <v>26</v>
      </c>
      <c r="I169" s="55">
        <v>21.2</v>
      </c>
      <c r="J169" s="52">
        <f t="shared" si="19"/>
        <v>784.4</v>
      </c>
      <c r="K169" s="46"/>
      <c r="N169" s="98"/>
      <c r="O169" s="88">
        <v>784.4</v>
      </c>
      <c r="P169" s="96">
        <v>360</v>
      </c>
      <c r="R169" s="97">
        <f t="shared" si="20"/>
        <v>0</v>
      </c>
    </row>
    <row r="170" spans="2:18" ht="15">
      <c r="B170" s="163"/>
      <c r="C170" s="76" t="s">
        <v>245</v>
      </c>
      <c r="D170" s="44"/>
      <c r="E170" s="41">
        <v>37</v>
      </c>
      <c r="F170" s="15" t="s">
        <v>73</v>
      </c>
      <c r="G170" s="15">
        <v>1</v>
      </c>
      <c r="H170" s="15" t="s">
        <v>26</v>
      </c>
      <c r="I170" s="55">
        <v>15.9</v>
      </c>
      <c r="J170" s="52">
        <f t="shared" si="19"/>
        <v>588.30000000000007</v>
      </c>
      <c r="K170" s="46"/>
      <c r="N170" s="98"/>
      <c r="O170" s="88">
        <v>588.30000000000007</v>
      </c>
      <c r="P170" s="96">
        <v>360</v>
      </c>
      <c r="R170" s="97">
        <f t="shared" si="20"/>
        <v>0</v>
      </c>
    </row>
    <row r="171" spans="2:18" ht="15">
      <c r="B171" s="163"/>
      <c r="C171" s="76" t="s">
        <v>246</v>
      </c>
      <c r="D171" s="44"/>
      <c r="E171" s="41">
        <v>37</v>
      </c>
      <c r="F171" s="15" t="s">
        <v>247</v>
      </c>
      <c r="G171" s="15">
        <v>1</v>
      </c>
      <c r="H171" s="15" t="s">
        <v>26</v>
      </c>
      <c r="I171" s="55">
        <v>15.9</v>
      </c>
      <c r="J171" s="52">
        <f t="shared" si="19"/>
        <v>588.30000000000007</v>
      </c>
      <c r="K171" s="46"/>
      <c r="N171" s="98"/>
      <c r="O171" s="88">
        <v>588.30000000000007</v>
      </c>
      <c r="P171" s="96">
        <v>360</v>
      </c>
      <c r="R171" s="97">
        <f t="shared" si="20"/>
        <v>0</v>
      </c>
    </row>
    <row r="172" spans="2:18" ht="15">
      <c r="B172" s="163"/>
      <c r="C172" s="76" t="s">
        <v>248</v>
      </c>
      <c r="D172" s="44" t="s">
        <v>249</v>
      </c>
      <c r="E172" s="41">
        <v>37</v>
      </c>
      <c r="F172" s="15" t="s">
        <v>73</v>
      </c>
      <c r="G172" s="15">
        <v>1</v>
      </c>
      <c r="H172" s="15" t="s">
        <v>26</v>
      </c>
      <c r="I172" s="55">
        <v>21.2</v>
      </c>
      <c r="J172" s="52">
        <f t="shared" si="19"/>
        <v>784.4</v>
      </c>
      <c r="K172" s="46"/>
      <c r="N172" s="98"/>
      <c r="O172" s="88">
        <v>784.4</v>
      </c>
      <c r="P172" s="96">
        <v>360</v>
      </c>
      <c r="R172" s="97">
        <f t="shared" si="20"/>
        <v>0</v>
      </c>
    </row>
    <row r="173" spans="2:18" ht="15">
      <c r="B173" s="163"/>
      <c r="C173" s="76" t="s">
        <v>250</v>
      </c>
      <c r="D173" s="44"/>
      <c r="E173" s="41">
        <v>37</v>
      </c>
      <c r="F173" s="15" t="s">
        <v>247</v>
      </c>
      <c r="G173" s="15">
        <v>1</v>
      </c>
      <c r="H173" s="15" t="s">
        <v>26</v>
      </c>
      <c r="I173" s="55">
        <v>15.9</v>
      </c>
      <c r="J173" s="52">
        <f t="shared" si="19"/>
        <v>588.30000000000007</v>
      </c>
      <c r="K173" s="46"/>
      <c r="N173" s="98"/>
      <c r="O173" s="88">
        <v>588.30000000000007</v>
      </c>
      <c r="P173" s="96">
        <v>360</v>
      </c>
      <c r="R173" s="97">
        <f t="shared" si="20"/>
        <v>0</v>
      </c>
    </row>
    <row r="174" spans="2:18" ht="15">
      <c r="B174" s="163"/>
      <c r="C174" s="76" t="s">
        <v>251</v>
      </c>
      <c r="D174" s="44" t="s">
        <v>243</v>
      </c>
      <c r="E174" s="41">
        <v>1</v>
      </c>
      <c r="F174" s="15" t="s">
        <v>73</v>
      </c>
      <c r="G174" s="15">
        <v>1</v>
      </c>
      <c r="H174" s="15" t="s">
        <v>26</v>
      </c>
      <c r="I174" s="55">
        <v>37.1</v>
      </c>
      <c r="J174" s="52">
        <f t="shared" si="19"/>
        <v>37.1</v>
      </c>
      <c r="K174" s="46"/>
      <c r="N174" s="98"/>
      <c r="O174" s="88">
        <v>37.1</v>
      </c>
      <c r="P174" s="96">
        <v>360</v>
      </c>
      <c r="R174" s="97">
        <f t="shared" si="20"/>
        <v>0</v>
      </c>
    </row>
    <row r="175" spans="2:18" ht="15">
      <c r="B175" s="163"/>
      <c r="C175" s="76" t="s">
        <v>326</v>
      </c>
      <c r="D175" s="44" t="s">
        <v>342</v>
      </c>
      <c r="E175" s="41">
        <v>1</v>
      </c>
      <c r="F175" s="15" t="s">
        <v>276</v>
      </c>
      <c r="G175" s="15">
        <v>1</v>
      </c>
      <c r="H175" s="15" t="s">
        <v>277</v>
      </c>
      <c r="I175" s="55">
        <v>3000</v>
      </c>
      <c r="J175" s="52">
        <f t="shared" si="19"/>
        <v>3000</v>
      </c>
      <c r="K175" s="46"/>
      <c r="N175" s="98"/>
      <c r="O175" s="88">
        <v>3000</v>
      </c>
      <c r="P175" s="96">
        <v>360</v>
      </c>
      <c r="R175" s="97">
        <f t="shared" si="20"/>
        <v>0</v>
      </c>
    </row>
    <row r="176" spans="2:18" ht="15">
      <c r="B176" s="163"/>
      <c r="C176" s="76" t="s">
        <v>343</v>
      </c>
      <c r="D176" s="44" t="s">
        <v>344</v>
      </c>
      <c r="E176" s="41">
        <v>1</v>
      </c>
      <c r="F176" s="15" t="s">
        <v>276</v>
      </c>
      <c r="G176" s="15">
        <v>1</v>
      </c>
      <c r="H176" s="15" t="s">
        <v>277</v>
      </c>
      <c r="I176" s="55">
        <v>2000</v>
      </c>
      <c r="J176" s="52">
        <f t="shared" si="19"/>
        <v>2000</v>
      </c>
      <c r="K176" s="46"/>
      <c r="N176" s="98"/>
      <c r="O176" s="88">
        <v>2000</v>
      </c>
      <c r="P176" s="96">
        <v>360</v>
      </c>
      <c r="Q176">
        <v>-1000</v>
      </c>
      <c r="R176" s="97">
        <f t="shared" si="20"/>
        <v>0</v>
      </c>
    </row>
    <row r="177" spans="2:18" ht="15">
      <c r="B177" s="163"/>
      <c r="C177" s="73" t="s">
        <v>355</v>
      </c>
      <c r="D177" s="15" t="s">
        <v>356</v>
      </c>
      <c r="E177" s="15">
        <v>1</v>
      </c>
      <c r="F177" s="15" t="s">
        <v>354</v>
      </c>
      <c r="G177" s="15">
        <v>1</v>
      </c>
      <c r="H177" s="15" t="s">
        <v>276</v>
      </c>
      <c r="I177" s="30">
        <v>10000</v>
      </c>
      <c r="J177" s="34">
        <f t="shared" si="19"/>
        <v>10000</v>
      </c>
      <c r="K177" s="33"/>
      <c r="N177" s="98"/>
      <c r="O177" s="88">
        <v>10000</v>
      </c>
      <c r="P177" s="96">
        <v>360</v>
      </c>
      <c r="R177" s="97">
        <f t="shared" si="20"/>
        <v>0</v>
      </c>
    </row>
    <row r="178" spans="2:18" ht="15">
      <c r="B178" s="163"/>
      <c r="C178" s="76" t="s">
        <v>252</v>
      </c>
      <c r="D178" s="44" t="s">
        <v>253</v>
      </c>
      <c r="E178" s="41">
        <v>18</v>
      </c>
      <c r="F178" s="15" t="s">
        <v>121</v>
      </c>
      <c r="G178" s="15">
        <v>4</v>
      </c>
      <c r="H178" s="15" t="s">
        <v>285</v>
      </c>
      <c r="I178" s="55">
        <v>106</v>
      </c>
      <c r="J178" s="52">
        <f t="shared" si="19"/>
        <v>7632</v>
      </c>
      <c r="K178" s="46"/>
      <c r="N178" s="98"/>
      <c r="O178" s="88">
        <v>7632</v>
      </c>
      <c r="P178" s="96">
        <v>360</v>
      </c>
      <c r="R178" s="97">
        <f t="shared" si="20"/>
        <v>0</v>
      </c>
    </row>
    <row r="179" spans="2:18" ht="15">
      <c r="B179" s="163"/>
      <c r="C179" s="76" t="s">
        <v>254</v>
      </c>
      <c r="D179" s="44"/>
      <c r="E179" s="40">
        <v>41</v>
      </c>
      <c r="F179" s="15" t="s">
        <v>20</v>
      </c>
      <c r="G179" s="15">
        <v>1</v>
      </c>
      <c r="H179" s="15" t="s">
        <v>72</v>
      </c>
      <c r="I179" s="30">
        <v>26.5</v>
      </c>
      <c r="J179" s="52">
        <f t="shared" si="19"/>
        <v>1086.5</v>
      </c>
      <c r="K179" s="46"/>
      <c r="N179" s="98"/>
      <c r="O179" s="88">
        <v>1086.5</v>
      </c>
      <c r="P179" s="96">
        <v>360</v>
      </c>
      <c r="R179" s="97">
        <f t="shared" si="20"/>
        <v>0</v>
      </c>
    </row>
    <row r="180" spans="2:18" ht="15">
      <c r="B180" s="163"/>
      <c r="C180" s="76" t="s">
        <v>255</v>
      </c>
      <c r="D180" s="44" t="s">
        <v>180</v>
      </c>
      <c r="E180" s="40">
        <v>1</v>
      </c>
      <c r="F180" s="40" t="s">
        <v>25</v>
      </c>
      <c r="G180" s="11">
        <v>1</v>
      </c>
      <c r="H180" s="40" t="s">
        <v>26</v>
      </c>
      <c r="I180" s="55">
        <v>4000</v>
      </c>
      <c r="J180" s="52">
        <f t="shared" si="19"/>
        <v>4000</v>
      </c>
      <c r="K180" s="46"/>
      <c r="N180" s="98"/>
      <c r="O180" s="88">
        <v>4000</v>
      </c>
      <c r="P180" s="96">
        <v>360</v>
      </c>
      <c r="R180" s="97">
        <f t="shared" si="20"/>
        <v>0</v>
      </c>
    </row>
    <row r="181" spans="2:18">
      <c r="B181" s="164"/>
      <c r="C181" s="159" t="s">
        <v>256</v>
      </c>
      <c r="D181" s="160"/>
      <c r="E181" s="160"/>
      <c r="F181" s="160"/>
      <c r="G181" s="160"/>
      <c r="H181" s="160"/>
      <c r="I181" s="53"/>
      <c r="J181" s="54">
        <f>SUM(J110:J180)</f>
        <v>100785.15999999997</v>
      </c>
      <c r="K181" s="46"/>
      <c r="N181" s="98"/>
      <c r="P181" s="96"/>
      <c r="R181" s="97"/>
    </row>
    <row r="182" spans="2:18" ht="15">
      <c r="B182" s="164" t="s">
        <v>257</v>
      </c>
      <c r="C182" s="165" t="s">
        <v>258</v>
      </c>
      <c r="D182" s="8" t="s">
        <v>19</v>
      </c>
      <c r="E182" s="40">
        <v>4</v>
      </c>
      <c r="F182" s="40" t="s">
        <v>20</v>
      </c>
      <c r="G182" s="40">
        <v>2</v>
      </c>
      <c r="H182" s="40" t="s">
        <v>21</v>
      </c>
      <c r="I182" s="36">
        <v>1390</v>
      </c>
      <c r="J182" s="28">
        <f t="shared" ref="J182:J192" si="21">E182*G182*I182</f>
        <v>11120</v>
      </c>
      <c r="K182" s="46" t="s">
        <v>290</v>
      </c>
      <c r="N182" s="98"/>
      <c r="O182">
        <v>11120</v>
      </c>
      <c r="P182">
        <v>354</v>
      </c>
      <c r="R182" s="97">
        <f t="shared" si="20"/>
        <v>0</v>
      </c>
    </row>
    <row r="183" spans="2:18" ht="60">
      <c r="B183" s="164"/>
      <c r="C183" s="166"/>
      <c r="D183" s="18" t="s">
        <v>259</v>
      </c>
      <c r="E183" s="40">
        <v>32</v>
      </c>
      <c r="F183" s="15" t="s">
        <v>260</v>
      </c>
      <c r="G183" s="40">
        <v>0.5</v>
      </c>
      <c r="H183" s="15" t="s">
        <v>288</v>
      </c>
      <c r="I183" s="36">
        <v>309</v>
      </c>
      <c r="J183" s="28">
        <f t="shared" si="21"/>
        <v>4944</v>
      </c>
      <c r="K183" s="46" t="s">
        <v>289</v>
      </c>
      <c r="N183" s="98"/>
      <c r="O183">
        <v>4944</v>
      </c>
      <c r="P183" s="86">
        <v>352</v>
      </c>
      <c r="R183" s="97">
        <f t="shared" si="20"/>
        <v>0</v>
      </c>
    </row>
    <row r="184" spans="2:18" ht="60">
      <c r="B184" s="164"/>
      <c r="C184" s="166"/>
      <c r="D184" s="18" t="s">
        <v>261</v>
      </c>
      <c r="E184" s="40">
        <v>36</v>
      </c>
      <c r="F184" s="15" t="s">
        <v>407</v>
      </c>
      <c r="G184" s="40">
        <v>1</v>
      </c>
      <c r="H184" s="15" t="s">
        <v>26</v>
      </c>
      <c r="I184" s="36">
        <v>80</v>
      </c>
      <c r="J184" s="28">
        <f t="shared" si="21"/>
        <v>2880</v>
      </c>
      <c r="K184" s="46" t="s">
        <v>405</v>
      </c>
      <c r="N184" s="98"/>
      <c r="O184">
        <v>2880</v>
      </c>
      <c r="P184" s="86">
        <v>353</v>
      </c>
      <c r="R184" s="97">
        <f t="shared" si="20"/>
        <v>0</v>
      </c>
    </row>
    <row r="185" spans="2:18" ht="15">
      <c r="B185" s="164"/>
      <c r="C185" s="167"/>
      <c r="D185" s="18" t="s">
        <v>262</v>
      </c>
      <c r="E185" s="40">
        <v>1</v>
      </c>
      <c r="F185" s="15" t="s">
        <v>25</v>
      </c>
      <c r="G185" s="81">
        <v>1</v>
      </c>
      <c r="H185" s="15" t="s">
        <v>26</v>
      </c>
      <c r="I185" s="36">
        <v>8000</v>
      </c>
      <c r="J185" s="28">
        <f t="shared" si="21"/>
        <v>8000</v>
      </c>
      <c r="K185" s="46" t="s">
        <v>180</v>
      </c>
      <c r="N185" s="98"/>
      <c r="O185" s="88">
        <v>8000</v>
      </c>
      <c r="P185" s="86">
        <v>358</v>
      </c>
      <c r="R185" s="97">
        <f t="shared" si="20"/>
        <v>0</v>
      </c>
    </row>
    <row r="186" spans="2:18" ht="15">
      <c r="B186" s="164"/>
      <c r="C186" s="165" t="s">
        <v>263</v>
      </c>
      <c r="D186" s="18" t="s">
        <v>264</v>
      </c>
      <c r="E186" s="40">
        <v>3</v>
      </c>
      <c r="F186" s="15" t="s">
        <v>20</v>
      </c>
      <c r="G186" s="15">
        <v>1</v>
      </c>
      <c r="H186" s="15" t="s">
        <v>72</v>
      </c>
      <c r="I186" s="36">
        <v>1060</v>
      </c>
      <c r="J186" s="28">
        <f t="shared" si="21"/>
        <v>3180</v>
      </c>
      <c r="K186" s="46" t="s">
        <v>265</v>
      </c>
      <c r="N186" s="98"/>
      <c r="O186" s="88">
        <v>3180</v>
      </c>
      <c r="P186" s="86">
        <v>358</v>
      </c>
      <c r="Q186">
        <v>-1060</v>
      </c>
      <c r="R186" s="97">
        <f t="shared" si="20"/>
        <v>0</v>
      </c>
    </row>
    <row r="187" spans="2:18" ht="15">
      <c r="B187" s="164"/>
      <c r="C187" s="166"/>
      <c r="D187" s="18" t="s">
        <v>266</v>
      </c>
      <c r="E187" s="40">
        <v>1</v>
      </c>
      <c r="F187" s="15" t="s">
        <v>20</v>
      </c>
      <c r="G187" s="15">
        <v>1</v>
      </c>
      <c r="H187" s="15" t="s">
        <v>72</v>
      </c>
      <c r="I187" s="36">
        <v>742</v>
      </c>
      <c r="J187" s="28">
        <f t="shared" si="21"/>
        <v>742</v>
      </c>
      <c r="K187" s="46" t="s">
        <v>267</v>
      </c>
      <c r="N187" s="98"/>
      <c r="O187">
        <v>742</v>
      </c>
      <c r="P187" s="86">
        <v>338</v>
      </c>
      <c r="R187" s="97">
        <f t="shared" si="20"/>
        <v>0</v>
      </c>
    </row>
    <row r="188" spans="2:18" ht="15">
      <c r="B188" s="164"/>
      <c r="C188" s="166"/>
      <c r="D188" s="18" t="s">
        <v>268</v>
      </c>
      <c r="E188" s="40">
        <v>2</v>
      </c>
      <c r="F188" s="15" t="s">
        <v>20</v>
      </c>
      <c r="G188" s="15">
        <v>1</v>
      </c>
      <c r="H188" s="15" t="s">
        <v>72</v>
      </c>
      <c r="I188" s="36">
        <v>530</v>
      </c>
      <c r="J188" s="28">
        <f t="shared" si="21"/>
        <v>1060</v>
      </c>
      <c r="K188" s="46"/>
      <c r="N188" s="98"/>
      <c r="O188">
        <v>1060</v>
      </c>
      <c r="P188" s="86">
        <v>342</v>
      </c>
      <c r="R188" s="97">
        <f t="shared" si="20"/>
        <v>0</v>
      </c>
    </row>
    <row r="189" spans="2:18" ht="75">
      <c r="B189" s="164"/>
      <c r="C189" s="166"/>
      <c r="D189" s="18" t="s">
        <v>269</v>
      </c>
      <c r="E189" s="40">
        <v>28</v>
      </c>
      <c r="F189" s="15" t="s">
        <v>260</v>
      </c>
      <c r="G189" s="15">
        <v>1</v>
      </c>
      <c r="H189" s="15" t="s">
        <v>26</v>
      </c>
      <c r="I189" s="36">
        <v>500</v>
      </c>
      <c r="J189" s="28">
        <f t="shared" si="21"/>
        <v>14000</v>
      </c>
      <c r="K189" s="46" t="s">
        <v>403</v>
      </c>
      <c r="N189" s="98"/>
      <c r="O189">
        <v>14000</v>
      </c>
      <c r="P189" s="86">
        <v>346</v>
      </c>
      <c r="R189" s="97">
        <f t="shared" si="20"/>
        <v>0</v>
      </c>
    </row>
    <row r="190" spans="2:18" ht="30">
      <c r="B190" s="164"/>
      <c r="C190" s="166"/>
      <c r="D190" s="18" t="s">
        <v>406</v>
      </c>
      <c r="E190" s="40">
        <v>4</v>
      </c>
      <c r="F190" s="15" t="s">
        <v>358</v>
      </c>
      <c r="G190" s="15">
        <v>1</v>
      </c>
      <c r="H190" s="15" t="s">
        <v>285</v>
      </c>
      <c r="I190" s="36">
        <v>530</v>
      </c>
      <c r="J190" s="28">
        <f t="shared" si="21"/>
        <v>2120</v>
      </c>
      <c r="K190" s="82" t="s">
        <v>359</v>
      </c>
      <c r="N190" s="98"/>
      <c r="O190">
        <v>2120</v>
      </c>
      <c r="P190" s="86">
        <v>348</v>
      </c>
      <c r="R190" s="97">
        <f t="shared" si="20"/>
        <v>0</v>
      </c>
    </row>
    <row r="191" spans="2:18" ht="90">
      <c r="B191" s="164"/>
      <c r="C191" s="166"/>
      <c r="D191" s="18" t="s">
        <v>259</v>
      </c>
      <c r="E191" s="40">
        <v>38</v>
      </c>
      <c r="F191" s="15" t="s">
        <v>260</v>
      </c>
      <c r="G191" s="15">
        <v>0.5</v>
      </c>
      <c r="H191" s="15" t="s">
        <v>288</v>
      </c>
      <c r="I191" s="36">
        <v>309</v>
      </c>
      <c r="J191" s="28">
        <f t="shared" si="21"/>
        <v>5871</v>
      </c>
      <c r="K191" s="82" t="s">
        <v>401</v>
      </c>
      <c r="N191" s="98"/>
      <c r="O191">
        <v>5871</v>
      </c>
      <c r="P191" s="86">
        <v>352</v>
      </c>
      <c r="R191" s="97">
        <f t="shared" si="20"/>
        <v>0</v>
      </c>
    </row>
    <row r="192" spans="2:18" ht="90">
      <c r="B192" s="164"/>
      <c r="C192" s="167"/>
      <c r="D192" s="18" t="s">
        <v>270</v>
      </c>
      <c r="E192" s="40">
        <v>62</v>
      </c>
      <c r="F192" s="15" t="s">
        <v>260</v>
      </c>
      <c r="G192" s="15">
        <v>1</v>
      </c>
      <c r="H192" s="15" t="s">
        <v>26</v>
      </c>
      <c r="I192" s="36">
        <v>80</v>
      </c>
      <c r="J192" s="28">
        <f t="shared" si="21"/>
        <v>4960</v>
      </c>
      <c r="K192" s="82" t="s">
        <v>402</v>
      </c>
      <c r="N192" s="98"/>
      <c r="O192">
        <v>4960</v>
      </c>
      <c r="P192" s="86">
        <v>353</v>
      </c>
      <c r="R192" s="97">
        <f t="shared" si="20"/>
        <v>0</v>
      </c>
    </row>
    <row r="193" spans="2:15">
      <c r="B193" s="164"/>
      <c r="C193" s="173" t="s">
        <v>271</v>
      </c>
      <c r="D193" s="174"/>
      <c r="E193" s="174"/>
      <c r="F193" s="174"/>
      <c r="G193" s="174"/>
      <c r="H193" s="174"/>
      <c r="I193" s="56"/>
      <c r="J193" s="57">
        <f>SUM(J182:J192)</f>
        <v>58877</v>
      </c>
      <c r="K193" s="46"/>
      <c r="M193">
        <f t="shared" ref="M193:N195" si="22">I193*1.06</f>
        <v>0</v>
      </c>
      <c r="N193">
        <f t="shared" si="22"/>
        <v>62409.62</v>
      </c>
    </row>
    <row r="194" spans="2:15" ht="15">
      <c r="B194" s="79" t="s">
        <v>17</v>
      </c>
      <c r="C194" s="143" t="s">
        <v>272</v>
      </c>
      <c r="D194" s="143"/>
      <c r="E194" s="143"/>
      <c r="F194" s="143"/>
      <c r="G194" s="143"/>
      <c r="H194" s="143"/>
      <c r="I194" s="143"/>
      <c r="J194" s="54">
        <f>J14+J33+J48+J63+J79+J103+J109+J181+J193</f>
        <v>853424.66999999993</v>
      </c>
      <c r="K194" s="49"/>
      <c r="M194">
        <f t="shared" si="22"/>
        <v>0</v>
      </c>
      <c r="N194">
        <f t="shared" si="22"/>
        <v>904630.15019999992</v>
      </c>
      <c r="O194">
        <f>SUM(O7:O192)</f>
        <v>853424.67000000016</v>
      </c>
    </row>
    <row r="195" spans="2:15" ht="15">
      <c r="B195" s="79" t="s">
        <v>273</v>
      </c>
      <c r="C195" s="144">
        <v>0.1</v>
      </c>
      <c r="D195" s="144"/>
      <c r="E195" s="144"/>
      <c r="F195" s="144"/>
      <c r="G195" s="144"/>
      <c r="H195" s="144"/>
      <c r="I195" s="144"/>
      <c r="J195" s="58">
        <f>J194*10%</f>
        <v>85342.467000000004</v>
      </c>
      <c r="K195" s="49"/>
      <c r="M195">
        <f t="shared" si="22"/>
        <v>0</v>
      </c>
      <c r="N195">
        <f t="shared" si="22"/>
        <v>90463.015020000006</v>
      </c>
    </row>
    <row r="196" spans="2:15">
      <c r="B196" s="145" t="s">
        <v>274</v>
      </c>
      <c r="C196" s="146"/>
      <c r="D196" s="146"/>
      <c r="E196" s="146"/>
      <c r="F196" s="146"/>
      <c r="G196" s="146"/>
      <c r="H196" s="146"/>
      <c r="I196" s="146"/>
      <c r="J196" s="54">
        <f>SUM(J194:J195)</f>
        <v>938767.13699999987</v>
      </c>
      <c r="K196" s="59"/>
      <c r="O196" s="99">
        <f>O194-J194</f>
        <v>0</v>
      </c>
    </row>
    <row r="197" spans="2:15" ht="15" thickBot="1">
      <c r="B197" s="147"/>
      <c r="C197" s="148"/>
      <c r="D197" s="149"/>
      <c r="E197" s="149"/>
      <c r="F197" s="149"/>
      <c r="G197" s="149"/>
      <c r="H197" s="149"/>
      <c r="I197" s="149"/>
      <c r="J197" s="149"/>
      <c r="K197" s="150"/>
    </row>
  </sheetData>
  <mergeCells count="31">
    <mergeCell ref="C194:I194"/>
    <mergeCell ref="C195:I195"/>
    <mergeCell ref="B196:I196"/>
    <mergeCell ref="B197:K197"/>
    <mergeCell ref="B104:B109"/>
    <mergeCell ref="C109:H109"/>
    <mergeCell ref="B110:B181"/>
    <mergeCell ref="C181:H181"/>
    <mergeCell ref="B182:B193"/>
    <mergeCell ref="C182:C185"/>
    <mergeCell ref="C186:C192"/>
    <mergeCell ref="C193:H193"/>
    <mergeCell ref="B80:B103"/>
    <mergeCell ref="C103:H103"/>
    <mergeCell ref="B15:B33"/>
    <mergeCell ref="C32:H32"/>
    <mergeCell ref="C33:H33"/>
    <mergeCell ref="B34:B48"/>
    <mergeCell ref="C47:H47"/>
    <mergeCell ref="C48:H48"/>
    <mergeCell ref="B49:B63"/>
    <mergeCell ref="C62:H62"/>
    <mergeCell ref="C63:H63"/>
    <mergeCell ref="B64:B79"/>
    <mergeCell ref="C79:H79"/>
    <mergeCell ref="B2:K2"/>
    <mergeCell ref="G3:K3"/>
    <mergeCell ref="G4:K4"/>
    <mergeCell ref="B7:B14"/>
    <mergeCell ref="C13:I13"/>
    <mergeCell ref="C14:I14"/>
  </mergeCells>
  <phoneticPr fontId="15" type="noConversion"/>
  <hyperlinks>
    <hyperlink ref="C4" r:id="rId1" xr:uid="{87BBE2AA-B730-5142-8DDB-046388841E81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实际</vt:lpstr>
      <vt:lpstr>填系统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e266</cp:lastModifiedBy>
  <dcterms:created xsi:type="dcterms:W3CDTF">2023-09-20T04:35:00Z</dcterms:created>
  <dcterms:modified xsi:type="dcterms:W3CDTF">2024-06-12T11:50:30Z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339EB5EF9CB7490BB226164C3CD68905_11</vt:lpwstr>
  </property>
  <property fmtid="{D5CDD505-2E9C-101B-9397-08002B2CF9AE}" pid="3" name="KSOProductBuildVer">
    <vt:lpwstr>2052-12.1.0.16929</vt:lpwstr>
  </property>
</Properties>
</file>