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30" windowHeight="10210" tabRatio="395"/>
  </bookViews>
  <sheets>
    <sheet name="结算-地接社" sheetId="18" r:id="rId1"/>
  </sheets>
  <definedNames>
    <definedName name="_xlnm.Print_Area" localSheetId="0">'结算-地接社'!$A$1:$G$38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<sst xmlns="http://schemas.openxmlformats.org/spreadsheetml/2006/main" count="67" uniqueCount="61">
  <si>
    <t>先声药业会务服务结算单-地接社</t>
  </si>
  <si>
    <t>项目名称：7.8洛阳陈阳阳PUR2307013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</si>
  <si>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</si>
  <si>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</si>
  <si>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活动时间：2023年7月8日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</si>
  <si>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</si>
  <si>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</si>
  <si>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活动地点：洛阳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</si>
  <si>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</si>
  <si>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</si>
  <si>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实际参加人数：31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</si>
  <si>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</si>
  <si>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</si>
  <si>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</si>
  <si>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</si>
  <si>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</si>
  <si>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</si>
  <si>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</si>
  <si>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</si>
  <si>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</si>
  <si>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</si>
  <si>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</si>
  <si>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</si>
  <si>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</si>
  <si>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洛阳友谊宾馆</t>
  </si>
  <si>
    <t>7月7日1晚，5间标间、1间大床房，含双早</t>
  </si>
  <si>
    <r>
      <rPr>
        <sz val="9"/>
        <rFont val="宋体"/>
        <charset val="134"/>
      </rPr>
      <t>优惠</t>
    </r>
    <r>
      <rPr>
        <sz val="9"/>
        <rFont val="Arial"/>
        <charset val="134"/>
      </rPr>
      <t>100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间</t>
    </r>
  </si>
  <si>
    <t>7月8日酒店桌餐（2桌）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</si>
  <si>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</si>
  <si>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</si>
  <si>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</si>
  <si>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</si>
  <si>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预估费用，以实际费用为准。</t>
  </si>
  <si>
    <t>租车</t>
  </si>
  <si>
    <t>酒水</t>
  </si>
  <si>
    <t>剑南春 水晶剑500ml/瓶（1箱）</t>
  </si>
  <si>
    <t>茶歇</t>
  </si>
  <si>
    <t>陪同人员</t>
  </si>
  <si>
    <t>跟会服务人员</t>
  </si>
  <si>
    <t>7月8日一人一天，含餐补及交通补贴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</si>
  <si>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</si>
  <si>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</si>
  <si>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横幅</t>
  </si>
  <si>
    <t>10m*0.67m</t>
  </si>
  <si>
    <t>讲台花</t>
  </si>
  <si>
    <t>直径60cm</t>
  </si>
  <si>
    <t>日程单页</t>
  </si>
  <si>
    <t>A4，157g铜版纸</t>
  </si>
  <si>
    <t>普通A4彩印（串场）</t>
  </si>
  <si>
    <t>按页数报价</t>
  </si>
  <si>
    <t>席卡</t>
  </si>
  <si>
    <t>250g铜版纸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</si>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</sst>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3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4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49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52" applyNumberFormat="0" applyAlignment="0" applyProtection="0">
      <alignment vertical="center"/>
    </xf>
    <xf numFmtId="0" fontId="27" fillId="19" borderId="48" applyNumberFormat="0" applyAlignment="0" applyProtection="0">
      <alignment vertical="center"/>
    </xf>
    <xf numFmtId="0" fontId="28" fillId="20" borderId="5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0" borderId="15" xfId="49" applyFont="1" applyBorder="1" applyAlignment="1">
      <alignment horizontal="center" vertical="center"/>
    </xf>
    <xf numFmtId="0" fontId="9" fillId="5" borderId="16" xfId="0" applyFont="1" applyFill="1" applyBorder="1" applyAlignment="1">
      <alignment horizontal="right" vertical="center" wrapText="1"/>
    </xf>
    <xf numFmtId="0" fontId="9" fillId="5" borderId="17" xfId="0" applyFont="1" applyFill="1" applyBorder="1" applyAlignment="1">
      <alignment horizontal="right" vertical="center" wrapText="1"/>
    </xf>
    <xf numFmtId="0" fontId="9" fillId="5" borderId="18" xfId="0" applyFont="1" applyFill="1" applyBorder="1" applyAlignment="1">
      <alignment horizontal="right" vertical="center" wrapText="1"/>
    </xf>
    <xf numFmtId="0" fontId="1" fillId="5" borderId="19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5" xfId="49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/>
    </xf>
    <xf numFmtId="9" fontId="2" fillId="2" borderId="32" xfId="0" applyNumberFormat="1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/>
    </xf>
    <xf numFmtId="9" fontId="2" fillId="2" borderId="34" xfId="0" applyNumberFormat="1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right" vertical="center" wrapText="1"/>
    </xf>
    <xf numFmtId="176" fontId="2" fillId="5" borderId="25" xfId="0" applyNumberFormat="1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10" fontId="2" fillId="2" borderId="32" xfId="0" applyNumberFormat="1" applyFont="1" applyFill="1" applyBorder="1" applyAlignment="1">
      <alignment horizontal="center" vertical="center"/>
    </xf>
    <xf numFmtId="10" fontId="2" fillId="2" borderId="33" xfId="0" applyNumberFormat="1" applyFont="1" applyFill="1" applyBorder="1" applyAlignment="1">
      <alignment horizontal="center" vertical="center"/>
    </xf>
    <xf numFmtId="10" fontId="2" fillId="2" borderId="34" xfId="0" applyNumberFormat="1" applyFont="1" applyFill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7" fontId="1" fillId="2" borderId="20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right" vertical="center" wrapText="1"/>
    </xf>
    <xf numFmtId="178" fontId="2" fillId="9" borderId="37" xfId="0" applyNumberFormat="1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right" vertical="center" wrapText="1"/>
    </xf>
    <xf numFmtId="0" fontId="2" fillId="5" borderId="39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7" fillId="3" borderId="40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5" borderId="17" xfId="0" applyFont="1" applyFill="1" applyBorder="1" applyAlignment="1">
      <alignment vertical="center" wrapText="1"/>
    </xf>
    <xf numFmtId="0" fontId="10" fillId="5" borderId="41" xfId="0" applyFont="1" applyFill="1" applyBorder="1" applyAlignment="1">
      <alignment vertical="center" wrapText="1"/>
    </xf>
    <xf numFmtId="0" fontId="1" fillId="0" borderId="12" xfId="49" applyFont="1" applyBorder="1" applyAlignment="1">
      <alignment horizontal="center" vertical="center"/>
    </xf>
    <xf numFmtId="0" fontId="1" fillId="0" borderId="42" xfId="49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/>
    </xf>
    <xf numFmtId="0" fontId="1" fillId="2" borderId="44" xfId="0" applyFont="1" applyFill="1" applyBorder="1" applyAlignment="1">
      <alignment vertical="center"/>
    </xf>
    <xf numFmtId="0" fontId="2" fillId="5" borderId="17" xfId="0" applyFont="1" applyFill="1" applyBorder="1" applyAlignment="1">
      <alignment vertical="center" wrapText="1"/>
    </xf>
    <xf numFmtId="0" fontId="2" fillId="5" borderId="4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vertical="center" wrapText="1"/>
    </xf>
    <xf numFmtId="0" fontId="2" fillId="5" borderId="47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8"/>
  <sheetViews>
    <sheetView tabSelected="1" zoomScale="85" zoomScaleNormal="85" topLeftCell="A7" workbookViewId="0">
      <selection activeCell="H22" sqref="H15:H19 H22:H26"/>
    </sheetView>
  </sheetViews>
  <sheetFormatPr defaultColWidth="9" defaultRowHeight="12.5"/>
  <cols>
    <col min="1" max="1" width="7.25" style="3" customWidth="1"/>
    <col min="2" max="2" width="9.875" style="3" customWidth="1"/>
    <col min="3" max="3" width="39.1916666666667" style="4" customWidth="1"/>
    <col min="4" max="4" width="7.83333333333333" style="5" customWidth="1"/>
    <col min="5" max="6" width="5.25" style="5" customWidth="1"/>
    <col min="7" max="7" width="8.75" style="5" customWidth="1"/>
    <col min="8" max="8" width="7.25" style="5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66666666667" style="3" customWidth="1"/>
    <col min="14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13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7.25" customHeight="1" spans="1:11">
      <c r="A4" s="10" t="s">
        <v>1</v>
      </c>
      <c r="B4" s="10"/>
      <c r="C4" s="11"/>
      <c r="D4" s="12"/>
      <c r="E4" s="12"/>
      <c r="H4" s="12" t="s">
        <v>2</v>
      </c>
      <c r="I4" s="12" t="s">
        <v>3</v>
      </c>
      <c r="J4" s="12"/>
      <c r="K4" s="12"/>
    </row>
    <row r="5" s="1" customFormat="1" ht="17.25" customHeight="1" spans="1:11">
      <c r="A5" s="10" t="s">
        <v>4</v>
      </c>
      <c r="B5" s="10"/>
      <c r="C5" s="13"/>
      <c r="D5" s="12"/>
      <c r="E5" s="12"/>
      <c r="H5" s="12" t="s">
        <v>5</v>
      </c>
      <c r="I5" s="12" t="s">
        <v>6</v>
      </c>
      <c r="J5" s="12"/>
      <c r="K5" s="12"/>
    </row>
    <row r="6" s="1" customFormat="1" ht="17.25" customHeight="1" spans="1:11">
      <c r="A6" s="10" t="s">
        <v>7</v>
      </c>
      <c r="B6" s="10"/>
      <c r="C6" s="14"/>
      <c r="D6" s="12"/>
      <c r="E6" s="15"/>
      <c r="H6" s="12" t="s">
        <v>8</v>
      </c>
      <c r="I6" s="15" t="s">
        <v>9</v>
      </c>
      <c r="J6" s="12"/>
      <c r="K6" s="12"/>
    </row>
    <row r="7" s="1" customFormat="1" ht="17.25" customHeight="1" spans="1:11">
      <c r="A7" s="10" t="s">
        <v>10</v>
      </c>
      <c r="B7" s="10"/>
      <c r="C7" s="14"/>
      <c r="D7" s="16"/>
      <c r="E7" s="12"/>
      <c r="H7" s="16" t="s">
        <v>11</v>
      </c>
      <c r="I7" s="12" t="s">
        <v>12</v>
      </c>
      <c r="J7" s="12"/>
      <c r="K7" s="12"/>
    </row>
    <row r="8" s="1" customFormat="1" ht="12.25" spans="3:8">
      <c r="C8" s="17"/>
      <c r="D8" s="18"/>
      <c r="E8" s="18"/>
      <c r="F8" s="18"/>
      <c r="G8" s="18"/>
      <c r="H8" s="18"/>
    </row>
    <row r="9" s="2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101" t="s">
        <v>21</v>
      </c>
    </row>
    <row r="10" s="2" customFormat="1" ht="17.25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s="1" customFormat="1" ht="12" spans="1:13">
      <c r="A11" s="26" t="s">
        <v>23</v>
      </c>
      <c r="B11" s="27" t="s">
        <v>24</v>
      </c>
      <c r="C11" s="28" t="s">
        <v>25</v>
      </c>
      <c r="D11" s="29">
        <v>559</v>
      </c>
      <c r="E11" s="29">
        <v>6</v>
      </c>
      <c r="F11" s="29">
        <v>1</v>
      </c>
      <c r="G11" s="30">
        <f>D11*E11*F11</f>
        <v>3354</v>
      </c>
      <c r="H11" s="29">
        <f>I11*J11*K11</f>
        <v>1836</v>
      </c>
      <c r="I11" s="29">
        <v>459</v>
      </c>
      <c r="J11" s="29">
        <v>4</v>
      </c>
      <c r="K11" s="29">
        <v>1</v>
      </c>
      <c r="L11" s="102">
        <f>G11-H11</f>
        <v>1518</v>
      </c>
      <c r="M11" s="103" t="s">
        <v>26</v>
      </c>
    </row>
    <row r="12" s="1" customFormat="1" ht="12" spans="1:13">
      <c r="A12" s="26"/>
      <c r="B12" s="31"/>
      <c r="C12" s="32" t="s">
        <v>27</v>
      </c>
      <c r="D12" s="29">
        <v>2374</v>
      </c>
      <c r="E12" s="29">
        <v>2</v>
      </c>
      <c r="F12" s="29">
        <v>1</v>
      </c>
      <c r="G12" s="33">
        <f>D12*E12*F12</f>
        <v>4748</v>
      </c>
      <c r="H12" s="34">
        <f>I12*J12*K12</f>
        <v>5102</v>
      </c>
      <c r="I12" s="29">
        <v>2551</v>
      </c>
      <c r="J12" s="29">
        <v>2</v>
      </c>
      <c r="K12" s="29">
        <v>1</v>
      </c>
      <c r="L12" s="102">
        <f>G12-H12</f>
        <v>-354</v>
      </c>
      <c r="M12" s="103"/>
    </row>
    <row r="13" s="1" customFormat="1" ht="17.25" customHeight="1" spans="1:13">
      <c r="A13" s="35" t="s">
        <v>28</v>
      </c>
      <c r="B13" s="36"/>
      <c r="C13" s="36"/>
      <c r="D13" s="36"/>
      <c r="E13" s="36"/>
      <c r="F13" s="37"/>
      <c r="G13" s="38">
        <f>SUM(G11:G12)</f>
        <v>8102</v>
      </c>
      <c r="H13" s="39">
        <f>SUM(H11:H12)</f>
        <v>6938</v>
      </c>
      <c r="I13" s="104"/>
      <c r="J13" s="104"/>
      <c r="K13" s="104"/>
      <c r="L13" s="104"/>
      <c r="M13" s="105"/>
    </row>
    <row r="14" s="2" customFormat="1" ht="17.25" customHeight="1" spans="1:13">
      <c r="A14" s="40" t="s">
        <v>29</v>
      </c>
      <c r="B14" s="41"/>
      <c r="C14" s="41"/>
      <c r="D14" s="41"/>
      <c r="E14" s="41"/>
      <c r="F14" s="41"/>
      <c r="G14" s="42"/>
      <c r="H14" s="40"/>
      <c r="I14" s="41"/>
      <c r="J14" s="41"/>
      <c r="K14" s="41"/>
      <c r="L14" s="41"/>
      <c r="M14" s="42"/>
    </row>
    <row r="15" s="1" customFormat="1" ht="17.25" customHeight="1" spans="1:13">
      <c r="A15" s="43" t="s">
        <v>30</v>
      </c>
      <c r="B15" s="44" t="s">
        <v>31</v>
      </c>
      <c r="C15" s="45" t="s">
        <v>32</v>
      </c>
      <c r="D15" s="46">
        <v>1100</v>
      </c>
      <c r="E15" s="46">
        <v>1</v>
      </c>
      <c r="F15" s="46">
        <v>1</v>
      </c>
      <c r="G15" s="33">
        <f>D15*E15*F15</f>
        <v>1100</v>
      </c>
      <c r="H15" s="47">
        <f>I15*J15*K15</f>
        <v>1137</v>
      </c>
      <c r="I15" s="34">
        <v>1137</v>
      </c>
      <c r="J15" s="106">
        <v>1</v>
      </c>
      <c r="K15" s="106">
        <v>1</v>
      </c>
      <c r="L15" s="29">
        <f>G15-H15</f>
        <v>-37</v>
      </c>
      <c r="M15" s="103"/>
    </row>
    <row r="16" s="1" customFormat="1" ht="17.25" customHeight="1" spans="1:13">
      <c r="A16" s="48"/>
      <c r="B16" s="49" t="s">
        <v>33</v>
      </c>
      <c r="C16" s="45" t="s">
        <v>32</v>
      </c>
      <c r="D16" s="29">
        <v>1900</v>
      </c>
      <c r="E16" s="29">
        <v>1</v>
      </c>
      <c r="F16" s="29">
        <v>1</v>
      </c>
      <c r="G16" s="33">
        <f>D16*E16*F16</f>
        <v>1900</v>
      </c>
      <c r="H16" s="47">
        <f>I16*J16*K16</f>
        <v>3289</v>
      </c>
      <c r="I16" s="34">
        <v>3289</v>
      </c>
      <c r="J16" s="106">
        <v>1</v>
      </c>
      <c r="K16" s="106">
        <v>1</v>
      </c>
      <c r="L16" s="29">
        <f>G16-H16</f>
        <v>-1389</v>
      </c>
      <c r="M16" s="103"/>
    </row>
    <row r="17" s="1" customFormat="1" ht="17.25" customHeight="1" spans="1:13">
      <c r="A17" s="50" t="s">
        <v>34</v>
      </c>
      <c r="B17" s="51"/>
      <c r="C17" s="32" t="s">
        <v>35</v>
      </c>
      <c r="D17" s="52">
        <v>2928</v>
      </c>
      <c r="E17" s="29">
        <v>1</v>
      </c>
      <c r="F17" s="29">
        <v>1</v>
      </c>
      <c r="G17" s="33">
        <f>D17*E17*F17</f>
        <v>2928</v>
      </c>
      <c r="H17" s="34">
        <f>I17*J17*K17</f>
        <v>2651.2</v>
      </c>
      <c r="I17" s="34">
        <v>2651.2</v>
      </c>
      <c r="J17" s="107">
        <v>1</v>
      </c>
      <c r="K17" s="107">
        <v>1</v>
      </c>
      <c r="L17" s="29">
        <f>G17-H17</f>
        <v>276.8</v>
      </c>
      <c r="M17" s="108"/>
    </row>
    <row r="18" s="1" customFormat="1" ht="15.75" customHeight="1" spans="1:13">
      <c r="A18" s="53" t="s">
        <v>36</v>
      </c>
      <c r="B18" s="54"/>
      <c r="C18" s="45" t="s">
        <v>32</v>
      </c>
      <c r="D18" s="52">
        <v>500</v>
      </c>
      <c r="E18" s="29">
        <v>1</v>
      </c>
      <c r="F18" s="29">
        <v>1</v>
      </c>
      <c r="G18" s="33">
        <f>D18*E18*F18</f>
        <v>500</v>
      </c>
      <c r="H18" s="34">
        <f>I18*J18*K18</f>
        <v>625</v>
      </c>
      <c r="I18" s="34">
        <v>625</v>
      </c>
      <c r="J18" s="107">
        <v>1</v>
      </c>
      <c r="K18" s="107">
        <v>1</v>
      </c>
      <c r="L18" s="29">
        <f>G18-H18</f>
        <v>-125</v>
      </c>
      <c r="M18" s="109"/>
    </row>
    <row r="19" s="1" customFormat="1" ht="30" customHeight="1" spans="1:13">
      <c r="A19" s="55" t="s">
        <v>37</v>
      </c>
      <c r="B19" s="56" t="s">
        <v>38</v>
      </c>
      <c r="C19" s="32" t="s">
        <v>39</v>
      </c>
      <c r="D19" s="52">
        <v>400</v>
      </c>
      <c r="E19" s="57">
        <v>1</v>
      </c>
      <c r="F19" s="57">
        <v>1</v>
      </c>
      <c r="G19" s="33">
        <f>D19*E19*F19</f>
        <v>400</v>
      </c>
      <c r="H19" s="34">
        <f>I19*J19*K19</f>
        <v>400</v>
      </c>
      <c r="I19" s="52">
        <v>400</v>
      </c>
      <c r="J19" s="57">
        <v>1</v>
      </c>
      <c r="K19" s="57">
        <v>1</v>
      </c>
      <c r="L19" s="29">
        <f>G19-H19</f>
        <v>0</v>
      </c>
      <c r="M19" s="109"/>
    </row>
    <row r="20" s="1" customFormat="1" ht="17.25" customHeight="1" spans="1:13">
      <c r="A20" s="58" t="s">
        <v>40</v>
      </c>
      <c r="B20" s="59"/>
      <c r="C20" s="59"/>
      <c r="D20" s="59"/>
      <c r="E20" s="59"/>
      <c r="F20" s="59"/>
      <c r="G20" s="60">
        <f>SUM(G15:G19)</f>
        <v>6828</v>
      </c>
      <c r="H20" s="61">
        <f>SUM(H15:H19)</f>
        <v>8102.2</v>
      </c>
      <c r="I20" s="110"/>
      <c r="J20" s="111"/>
      <c r="K20" s="111"/>
      <c r="L20" s="111"/>
      <c r="M20" s="112"/>
    </row>
    <row r="21" s="2" customFormat="1" ht="17.25" customHeight="1" spans="1:13">
      <c r="A21" s="40" t="s">
        <v>41</v>
      </c>
      <c r="B21" s="41"/>
      <c r="C21" s="41"/>
      <c r="D21" s="41"/>
      <c r="E21" s="41"/>
      <c r="F21" s="41"/>
      <c r="G21" s="41"/>
      <c r="H21" s="40"/>
      <c r="I21" s="41"/>
      <c r="J21" s="41"/>
      <c r="K21" s="41"/>
      <c r="L21" s="41"/>
      <c r="M21" s="42"/>
    </row>
    <row r="22" s="1" customFormat="1" ht="17.1" customHeight="1" spans="1:13">
      <c r="A22" s="62" t="s">
        <v>42</v>
      </c>
      <c r="B22" s="63"/>
      <c r="C22" s="64" t="s">
        <v>43</v>
      </c>
      <c r="D22" s="65">
        <v>100</v>
      </c>
      <c r="E22" s="57">
        <v>2</v>
      </c>
      <c r="F22" s="57">
        <v>1</v>
      </c>
      <c r="G22" s="66">
        <f t="shared" ref="G22:G27" si="0">D22*E22*F22</f>
        <v>200</v>
      </c>
      <c r="H22" s="29">
        <f t="shared" ref="H22:H27" si="1">I22*J22*K22</f>
        <v>108</v>
      </c>
      <c r="I22" s="34">
        <v>54</v>
      </c>
      <c r="J22" s="113">
        <v>2</v>
      </c>
      <c r="K22" s="113">
        <v>1</v>
      </c>
      <c r="L22" s="29">
        <f t="shared" ref="L22:L27" si="2">G22-H22</f>
        <v>92</v>
      </c>
      <c r="M22" s="108"/>
    </row>
    <row r="23" s="1" customFormat="1" ht="17.1" customHeight="1" spans="1:13">
      <c r="A23" s="67" t="s">
        <v>44</v>
      </c>
      <c r="B23" s="68"/>
      <c r="C23" s="69" t="s">
        <v>45</v>
      </c>
      <c r="D23" s="70">
        <v>150</v>
      </c>
      <c r="E23" s="57">
        <v>1</v>
      </c>
      <c r="F23" s="57">
        <v>1</v>
      </c>
      <c r="G23" s="66">
        <f t="shared" si="0"/>
        <v>150</v>
      </c>
      <c r="H23" s="29">
        <f t="shared" si="1"/>
        <v>180</v>
      </c>
      <c r="I23" s="34">
        <v>180</v>
      </c>
      <c r="J23" s="113">
        <v>1</v>
      </c>
      <c r="K23" s="113">
        <v>1</v>
      </c>
      <c r="L23" s="29">
        <f t="shared" si="2"/>
        <v>-30</v>
      </c>
      <c r="M23" s="108"/>
    </row>
    <row r="24" s="1" customFormat="1" ht="17.1" customHeight="1" spans="1:13">
      <c r="A24" s="67" t="s">
        <v>46</v>
      </c>
      <c r="B24" s="68"/>
      <c r="C24" s="69" t="s">
        <v>47</v>
      </c>
      <c r="D24" s="70">
        <v>2</v>
      </c>
      <c r="E24" s="57">
        <v>11</v>
      </c>
      <c r="F24" s="57">
        <v>2</v>
      </c>
      <c r="G24" s="66">
        <f t="shared" si="0"/>
        <v>44</v>
      </c>
      <c r="H24" s="29">
        <f t="shared" si="1"/>
        <v>0</v>
      </c>
      <c r="I24" s="34"/>
      <c r="J24" s="113"/>
      <c r="K24" s="113"/>
      <c r="L24" s="29">
        <f t="shared" si="2"/>
        <v>44</v>
      </c>
      <c r="M24" s="108"/>
    </row>
    <row r="25" s="1" customFormat="1" ht="17.1" customHeight="1" spans="1:13">
      <c r="A25" s="67" t="s">
        <v>48</v>
      </c>
      <c r="B25" s="68"/>
      <c r="C25" s="69" t="s">
        <v>49</v>
      </c>
      <c r="D25" s="70">
        <v>1.2</v>
      </c>
      <c r="E25" s="57">
        <v>20</v>
      </c>
      <c r="F25" s="57">
        <v>2</v>
      </c>
      <c r="G25" s="66">
        <f t="shared" si="0"/>
        <v>48</v>
      </c>
      <c r="H25" s="29">
        <f t="shared" si="1"/>
        <v>132</v>
      </c>
      <c r="I25" s="34">
        <v>2</v>
      </c>
      <c r="J25" s="113">
        <v>33</v>
      </c>
      <c r="K25" s="113">
        <v>2</v>
      </c>
      <c r="L25" s="29">
        <f t="shared" si="2"/>
        <v>-84</v>
      </c>
      <c r="M25" s="108"/>
    </row>
    <row r="26" s="1" customFormat="1" ht="17.1" customHeight="1" spans="1:13">
      <c r="A26" s="67" t="s">
        <v>50</v>
      </c>
      <c r="B26" s="68"/>
      <c r="C26" s="69" t="s">
        <v>51</v>
      </c>
      <c r="D26" s="65">
        <v>4</v>
      </c>
      <c r="E26" s="57">
        <v>11</v>
      </c>
      <c r="F26" s="57">
        <v>2</v>
      </c>
      <c r="G26" s="66">
        <f t="shared" si="0"/>
        <v>88</v>
      </c>
      <c r="H26" s="29">
        <f t="shared" si="1"/>
        <v>110</v>
      </c>
      <c r="I26" s="34">
        <v>5</v>
      </c>
      <c r="J26" s="113">
        <v>11</v>
      </c>
      <c r="K26" s="113">
        <v>2</v>
      </c>
      <c r="L26" s="29">
        <f t="shared" si="2"/>
        <v>-22</v>
      </c>
      <c r="M26" s="108"/>
    </row>
    <row r="27" s="1" customFormat="1" ht="15.75" customHeight="1" spans="1:13">
      <c r="A27" s="71" t="s">
        <v>52</v>
      </c>
      <c r="B27" s="72"/>
      <c r="C27" s="32" t="s">
        <v>53</v>
      </c>
      <c r="D27" s="52">
        <v>20</v>
      </c>
      <c r="E27" s="73">
        <v>25</v>
      </c>
      <c r="F27" s="29">
        <v>1</v>
      </c>
      <c r="G27" s="66">
        <f t="shared" si="0"/>
        <v>500</v>
      </c>
      <c r="H27" s="29">
        <f t="shared" si="1"/>
        <v>500</v>
      </c>
      <c r="I27" s="52">
        <v>20</v>
      </c>
      <c r="J27" s="73">
        <v>25</v>
      </c>
      <c r="K27" s="29">
        <v>1</v>
      </c>
      <c r="L27" s="29">
        <f t="shared" si="2"/>
        <v>0</v>
      </c>
      <c r="M27" s="108"/>
    </row>
    <row r="28" s="1" customFormat="1" ht="17.25" customHeight="1" spans="1:13">
      <c r="A28" s="58" t="s">
        <v>54</v>
      </c>
      <c r="B28" s="59"/>
      <c r="C28" s="59"/>
      <c r="D28" s="59"/>
      <c r="E28" s="59"/>
      <c r="F28" s="59"/>
      <c r="G28" s="60">
        <f>SUM(G22:G27)</f>
        <v>1030</v>
      </c>
      <c r="H28" s="74">
        <f>SUM(H22:H27)</f>
        <v>1030</v>
      </c>
      <c r="I28" s="111"/>
      <c r="J28" s="111"/>
      <c r="K28" s="111"/>
      <c r="L28" s="111"/>
      <c r="M28" s="112"/>
    </row>
    <row r="29" s="2" customFormat="1" ht="17.25" customHeight="1" spans="1:13">
      <c r="A29" s="40" t="s">
        <v>55</v>
      </c>
      <c r="B29" s="41"/>
      <c r="C29" s="41"/>
      <c r="D29" s="41"/>
      <c r="E29" s="41"/>
      <c r="F29" s="41"/>
      <c r="G29" s="42"/>
      <c r="H29" s="40"/>
      <c r="I29" s="41"/>
      <c r="J29" s="41"/>
      <c r="K29" s="41"/>
      <c r="L29" s="41"/>
      <c r="M29" s="42"/>
    </row>
    <row r="30" s="1" customFormat="1" ht="17.25" customHeight="1" spans="1:13">
      <c r="A30" s="75" t="s">
        <v>56</v>
      </c>
      <c r="B30" s="76"/>
      <c r="C30" s="77">
        <v>0.06</v>
      </c>
      <c r="D30" s="78"/>
      <c r="E30" s="78"/>
      <c r="F30" s="79"/>
      <c r="G30" s="80">
        <f>(G13+G20+G28)*C30</f>
        <v>957.6</v>
      </c>
      <c r="H30" s="81">
        <f>(H13+H20+H28)*C30</f>
        <v>964.212</v>
      </c>
      <c r="M30" s="114"/>
    </row>
    <row r="31" s="1" customFormat="1" ht="17.25" customHeight="1" spans="1:13">
      <c r="A31" s="82" t="s">
        <v>40</v>
      </c>
      <c r="B31" s="83"/>
      <c r="C31" s="83"/>
      <c r="D31" s="83"/>
      <c r="E31" s="83"/>
      <c r="F31" s="83"/>
      <c r="G31" s="84">
        <f>G13+G20+G28+G30</f>
        <v>16917.6</v>
      </c>
      <c r="H31" s="85">
        <f>H13+H20+H28+H30</f>
        <v>17034.412</v>
      </c>
      <c r="I31" s="115"/>
      <c r="J31" s="115"/>
      <c r="K31" s="115"/>
      <c r="L31" s="115"/>
      <c r="M31" s="116"/>
    </row>
    <row r="32" s="2" customFormat="1" ht="17.25" customHeight="1" spans="1:13">
      <c r="A32" s="86" t="s">
        <v>57</v>
      </c>
      <c r="B32" s="87"/>
      <c r="C32" s="87"/>
      <c r="D32" s="87"/>
      <c r="E32" s="87"/>
      <c r="F32" s="87"/>
      <c r="G32" s="88"/>
      <c r="H32" s="86"/>
      <c r="I32" s="87"/>
      <c r="J32" s="87"/>
      <c r="K32" s="87"/>
      <c r="L32" s="87"/>
      <c r="M32" s="88"/>
    </row>
    <row r="33" s="1" customFormat="1" ht="17.25" customHeight="1" spans="1:13">
      <c r="A33" s="89" t="s">
        <v>58</v>
      </c>
      <c r="B33" s="90"/>
      <c r="C33" s="91">
        <v>0.06</v>
      </c>
      <c r="D33" s="92"/>
      <c r="E33" s="92"/>
      <c r="F33" s="93"/>
      <c r="G33" s="94">
        <f>G31*C33</f>
        <v>1015.056</v>
      </c>
      <c r="H33" s="95">
        <f>H31*C33</f>
        <v>1022.06472</v>
      </c>
      <c r="I33" s="117"/>
      <c r="J33" s="117"/>
      <c r="K33" s="117"/>
      <c r="L33" s="117"/>
      <c r="M33" s="118"/>
    </row>
    <row r="34" s="1" customFormat="1" ht="17.25" customHeight="1" spans="1:13">
      <c r="A34" s="96" t="s">
        <v>59</v>
      </c>
      <c r="B34" s="83"/>
      <c r="C34" s="83"/>
      <c r="D34" s="83"/>
      <c r="E34" s="83"/>
      <c r="F34" s="83"/>
      <c r="G34" s="97">
        <f>G31+G33</f>
        <v>17932.656</v>
      </c>
      <c r="H34" s="97">
        <f>H31+H33</f>
        <v>18056.47672</v>
      </c>
      <c r="I34" s="115"/>
      <c r="J34" s="115"/>
      <c r="K34" s="115"/>
      <c r="L34" s="115"/>
      <c r="M34" s="116"/>
    </row>
    <row r="35" s="1" customFormat="1" ht="17.25" customHeight="1" spans="1:13">
      <c r="A35" s="98" t="s">
        <v>60</v>
      </c>
      <c r="B35" s="99"/>
      <c r="C35" s="99"/>
      <c r="D35" s="99"/>
      <c r="E35" s="99"/>
      <c r="F35" s="99"/>
      <c r="G35" s="97">
        <f>G34/30</f>
        <v>597.7552</v>
      </c>
      <c r="H35" s="97">
        <f>H34/31</f>
        <v>582.466990967742</v>
      </c>
      <c r="I35" s="119"/>
      <c r="J35" s="119"/>
      <c r="K35" s="119"/>
      <c r="L35" s="119"/>
      <c r="M35" s="120"/>
    </row>
    <row r="36" s="1" customFormat="1" spans="1:13">
      <c r="A36" s="3"/>
      <c r="B36" s="3"/>
      <c r="C36" s="3"/>
      <c r="D36" s="3"/>
      <c r="E36" s="3"/>
      <c r="F36" s="3"/>
      <c r="G36" s="3"/>
      <c r="H36" s="5"/>
      <c r="I36" s="3"/>
      <c r="J36" s="3"/>
      <c r="K36" s="3"/>
      <c r="L36" s="3"/>
      <c r="M36" s="3"/>
    </row>
    <row r="37" s="1" customFormat="1" ht="12.75" customHeight="1" spans="1:8">
      <c r="A37" s="100"/>
      <c r="B37" s="100"/>
      <c r="C37" s="100"/>
      <c r="D37" s="100"/>
      <c r="E37" s="100"/>
      <c r="F37" s="100"/>
      <c r="G37" s="100"/>
      <c r="H37" s="18"/>
    </row>
    <row r="38" s="1" customFormat="1" ht="11.5" spans="1:8">
      <c r="A38" s="100"/>
      <c r="B38" s="100"/>
      <c r="C38" s="100"/>
      <c r="D38" s="100"/>
      <c r="E38" s="100"/>
      <c r="F38" s="100"/>
      <c r="G38" s="100"/>
      <c r="H38" s="18"/>
    </row>
  </sheetData>
  <mergeCells count="36">
    <mergeCell ref="A3:M3"/>
    <mergeCell ref="A9:B9"/>
    <mergeCell ref="A10:G10"/>
    <mergeCell ref="H10:M10"/>
    <mergeCell ref="A13:F13"/>
    <mergeCell ref="A14:G14"/>
    <mergeCell ref="H14:M14"/>
    <mergeCell ref="A17:B17"/>
    <mergeCell ref="A18:B18"/>
    <mergeCell ref="A20:F20"/>
    <mergeCell ref="I20:M20"/>
    <mergeCell ref="A21:G21"/>
    <mergeCell ref="H21:M21"/>
    <mergeCell ref="A22:B22"/>
    <mergeCell ref="A23:B23"/>
    <mergeCell ref="A24:B24"/>
    <mergeCell ref="A25:B25"/>
    <mergeCell ref="A26:B26"/>
    <mergeCell ref="A27:B27"/>
    <mergeCell ref="A28:F28"/>
    <mergeCell ref="I28:M28"/>
    <mergeCell ref="A29:G29"/>
    <mergeCell ref="H29:M29"/>
    <mergeCell ref="A30:B30"/>
    <mergeCell ref="C30:F30"/>
    <mergeCell ref="A31:F31"/>
    <mergeCell ref="A32:G32"/>
    <mergeCell ref="H32:M32"/>
    <mergeCell ref="A33:B33"/>
    <mergeCell ref="C33:F33"/>
    <mergeCell ref="I33:M33"/>
    <mergeCell ref="A34:F34"/>
    <mergeCell ref="A35:F35"/>
    <mergeCell ref="A15:A16"/>
    <mergeCell ref="B11:B12"/>
    <mergeCell ref="A37:G38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2023-07-19T02:52:21Z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