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创大/报价/0824报价更新/"/>
    </mc:Choice>
  </mc:AlternateContent>
  <xr:revisionPtr revIDLastSave="0" documentId="13_ncr:1_{41615B4C-0269-8341-B871-2E32DEBDE79F}" xr6:coauthVersionLast="36" xr6:coauthVersionMax="36" xr10:uidLastSave="{00000000-0000-0000-0000-000000000000}"/>
  <bookViews>
    <workbookView xWindow="1400" yWindow="500" windowWidth="27040" windowHeight="16040" tabRatio="679" activeTab="1" xr2:uid="{00000000-000D-0000-FFFF-FFFF00000000}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报价结算清单!$A$1:$V$170</definedName>
    <definedName name="_xlnm._FilterDatabase" localSheetId="2" hidden="1">基准价格!$A$3:$I$356</definedName>
    <definedName name="_xlnm.Print_Area" localSheetId="1">报价结算清单!$A$1:$V$170</definedName>
  </definedNames>
  <calcPr calcId="181029"/>
</workbook>
</file>

<file path=xl/calcChain.xml><?xml version="1.0" encoding="utf-8"?>
<calcChain xmlns="http://schemas.openxmlformats.org/spreadsheetml/2006/main">
  <c r="R118" i="14" l="1"/>
  <c r="Q22" i="14" l="1"/>
  <c r="R154" i="14" l="1"/>
  <c r="R152" i="14"/>
  <c r="R153" i="14"/>
  <c r="R151" i="14"/>
  <c r="Q116" i="14"/>
  <c r="Q100" i="14"/>
  <c r="Q101" i="14"/>
  <c r="Q102" i="14"/>
  <c r="Q103" i="14"/>
  <c r="Q104" i="14"/>
  <c r="Q105" i="14"/>
  <c r="Q106" i="14"/>
  <c r="Q108" i="14"/>
  <c r="Q109" i="14"/>
  <c r="Q110" i="14"/>
  <c r="Q111" i="14"/>
  <c r="Q112" i="14"/>
  <c r="Q113" i="14"/>
  <c r="Q114" i="14"/>
  <c r="Q115" i="14"/>
  <c r="R136" i="14"/>
  <c r="R137" i="14"/>
  <c r="R138" i="14"/>
  <c r="R139" i="14"/>
  <c r="R140" i="14"/>
  <c r="R135" i="14"/>
  <c r="T135" i="14"/>
  <c r="R56" i="14"/>
  <c r="R57" i="14"/>
  <c r="R58" i="14"/>
  <c r="R55" i="14"/>
  <c r="R59" i="14"/>
  <c r="I59" i="14"/>
  <c r="H59" i="14"/>
  <c r="G59" i="14"/>
  <c r="F59" i="14"/>
  <c r="R28" i="14"/>
  <c r="R32" i="14"/>
  <c r="Q24" i="14"/>
  <c r="T24" i="14" s="1"/>
  <c r="R24" i="14"/>
  <c r="R13" i="14"/>
  <c r="R14" i="14"/>
  <c r="R15" i="14"/>
  <c r="R16" i="14"/>
  <c r="R17" i="14"/>
  <c r="R18" i="14"/>
  <c r="R19" i="14"/>
  <c r="R20" i="14"/>
  <c r="R21" i="14"/>
  <c r="R22" i="14"/>
  <c r="R23" i="14"/>
  <c r="R25" i="14"/>
  <c r="R26" i="14"/>
  <c r="R27" i="14"/>
  <c r="R29" i="14"/>
  <c r="R30" i="14"/>
  <c r="R31" i="14"/>
  <c r="R12" i="14"/>
  <c r="R37" i="14" s="1"/>
  <c r="Q31" i="14"/>
  <c r="R142" i="14" l="1"/>
  <c r="R68" i="14"/>
  <c r="R69" i="14" s="1"/>
  <c r="R162" i="14" l="1"/>
  <c r="R160" i="14"/>
  <c r="T116" i="14"/>
  <c r="Q133" i="14"/>
  <c r="T133" i="14" s="1"/>
  <c r="Q132" i="14"/>
  <c r="T132" i="14" s="1"/>
  <c r="Q125" i="14"/>
  <c r="Q25" i="14"/>
  <c r="T25" i="14" s="1"/>
  <c r="R163" i="14" l="1"/>
  <c r="R161" i="14"/>
  <c r="R164" i="14" s="1"/>
  <c r="S105" i="14"/>
  <c r="J95" i="14"/>
  <c r="Q95" i="14" s="1"/>
  <c r="T95" i="14" s="1"/>
  <c r="I95" i="14"/>
  <c r="H95" i="14"/>
  <c r="G95" i="14"/>
  <c r="F95" i="14"/>
  <c r="Q93" i="14"/>
  <c r="T93" i="14" s="1"/>
  <c r="Q81" i="14"/>
  <c r="T81" i="14" s="1"/>
  <c r="S153" i="14"/>
  <c r="Q153" i="14"/>
  <c r="T105" i="14" l="1"/>
  <c r="T153" i="14"/>
  <c r="T115" i="14"/>
  <c r="Q90" i="14" l="1"/>
  <c r="T90" i="14" s="1"/>
  <c r="Q107" i="14" l="1"/>
  <c r="Q98" i="14"/>
  <c r="T98" i="14" s="1"/>
  <c r="Q97" i="14"/>
  <c r="T97" i="14" s="1"/>
  <c r="S73" i="14"/>
  <c r="Q73" i="14"/>
  <c r="T73" i="14" l="1"/>
  <c r="H55" i="14"/>
  <c r="G56" i="14"/>
  <c r="H15" i="14" l="1"/>
  <c r="T26" i="14"/>
  <c r="Q131" i="14" l="1"/>
  <c r="T131" i="14" s="1"/>
  <c r="Q130" i="14"/>
  <c r="T130" i="14" s="1"/>
  <c r="T107" i="14"/>
  <c r="Q23" i="14"/>
  <c r="T23" i="14" s="1"/>
  <c r="T114" i="14" l="1"/>
  <c r="Q129" i="14" l="1"/>
  <c r="T129" i="14" s="1"/>
  <c r="T113" i="14"/>
  <c r="T112" i="14"/>
  <c r="Q134" i="14" l="1"/>
  <c r="T134" i="14" s="1"/>
  <c r="Q128" i="14"/>
  <c r="T128" i="14" s="1"/>
  <c r="Q127" i="14"/>
  <c r="T127" i="14" s="1"/>
  <c r="Q13" i="14"/>
  <c r="Q19" i="14"/>
  <c r="T19" i="14" s="1"/>
  <c r="Q20" i="14"/>
  <c r="Q21" i="14"/>
  <c r="T21" i="14" s="1"/>
  <c r="Q30" i="14"/>
  <c r="T30" i="14" s="1"/>
  <c r="T31" i="14"/>
  <c r="J16" i="14"/>
  <c r="Q16" i="14" s="1"/>
  <c r="I16" i="14"/>
  <c r="H16" i="14"/>
  <c r="G16" i="14"/>
  <c r="F16" i="14"/>
  <c r="Q126" i="14"/>
  <c r="T126" i="14" s="1"/>
  <c r="T111" i="14"/>
  <c r="T110" i="14"/>
  <c r="T109" i="14"/>
  <c r="T108" i="14"/>
  <c r="J18" i="14"/>
  <c r="Q18" i="14" s="1"/>
  <c r="T18" i="14" s="1"/>
  <c r="I18" i="14"/>
  <c r="H18" i="14"/>
  <c r="G18" i="14"/>
  <c r="F18" i="14"/>
  <c r="J29" i="14"/>
  <c r="Q29" i="14" s="1"/>
  <c r="T29" i="14" s="1"/>
  <c r="I29" i="14"/>
  <c r="H29" i="14"/>
  <c r="G29" i="14"/>
  <c r="F29" i="14"/>
  <c r="Q124" i="14"/>
  <c r="T124" i="14" s="1"/>
  <c r="T102" i="14"/>
  <c r="T103" i="14"/>
  <c r="T101" i="14"/>
  <c r="Q99" i="14"/>
  <c r="T99" i="14" s="1"/>
  <c r="T100" i="14"/>
  <c r="J96" i="14"/>
  <c r="Q96" i="14" s="1"/>
  <c r="T96" i="14" s="1"/>
  <c r="I96" i="14"/>
  <c r="H96" i="14"/>
  <c r="G96" i="14"/>
  <c r="F96" i="14"/>
  <c r="J56" i="14"/>
  <c r="J57" i="14"/>
  <c r="J58" i="14"/>
  <c r="J55" i="14"/>
  <c r="I55" i="14"/>
  <c r="I56" i="14"/>
  <c r="I57" i="14"/>
  <c r="I58" i="14"/>
  <c r="H56" i="14"/>
  <c r="H57" i="14"/>
  <c r="H58" i="14"/>
  <c r="G57" i="14"/>
  <c r="G58" i="14"/>
  <c r="G55" i="14"/>
  <c r="F56" i="14"/>
  <c r="F57" i="14"/>
  <c r="F58" i="14"/>
  <c r="F55" i="14"/>
  <c r="J14" i="14"/>
  <c r="Q14" i="14" s="1"/>
  <c r="J15" i="14"/>
  <c r="Q15" i="14" s="1"/>
  <c r="J17" i="14"/>
  <c r="Q17" i="14" s="1"/>
  <c r="J12" i="14"/>
  <c r="I14" i="14"/>
  <c r="I15" i="14"/>
  <c r="I17" i="14"/>
  <c r="I12" i="14"/>
  <c r="H14" i="14"/>
  <c r="H17" i="14"/>
  <c r="H12" i="14"/>
  <c r="G14" i="14"/>
  <c r="G15" i="14"/>
  <c r="G17" i="14"/>
  <c r="F14" i="14"/>
  <c r="F15" i="14"/>
  <c r="F17" i="14"/>
  <c r="G12" i="14"/>
  <c r="F12" i="14"/>
  <c r="J94" i="14"/>
  <c r="I94" i="14"/>
  <c r="H94" i="14"/>
  <c r="G94" i="14"/>
  <c r="F94" i="14"/>
  <c r="S94" i="14" l="1"/>
  <c r="Q94" i="14"/>
  <c r="Q92" i="14"/>
  <c r="T92" i="14" s="1"/>
  <c r="Q91" i="14"/>
  <c r="T91" i="14" s="1"/>
  <c r="Q89" i="14"/>
  <c r="Q88" i="14"/>
  <c r="T88" i="14" s="1"/>
  <c r="Q87" i="14"/>
  <c r="T87" i="14" s="1"/>
  <c r="Q86" i="14"/>
  <c r="T86" i="14" s="1"/>
  <c r="Q85" i="14"/>
  <c r="T85" i="14" s="1"/>
  <c r="Q84" i="14"/>
  <c r="T84" i="14" s="1"/>
  <c r="Q83" i="14"/>
  <c r="T83" i="14" s="1"/>
  <c r="Q82" i="14"/>
  <c r="T82" i="14" s="1"/>
  <c r="Q80" i="14"/>
  <c r="T80" i="14" s="1"/>
  <c r="Q79" i="14"/>
  <c r="T79" i="14" s="1"/>
  <c r="S58" i="14"/>
  <c r="Q58" i="14"/>
  <c r="S57" i="14"/>
  <c r="Q57" i="14"/>
  <c r="S56" i="14"/>
  <c r="Q56" i="14"/>
  <c r="S17" i="14"/>
  <c r="S15" i="14"/>
  <c r="T89" i="14" l="1"/>
  <c r="T94" i="14"/>
  <c r="T56" i="14"/>
  <c r="T58" i="14"/>
  <c r="T57" i="14"/>
  <c r="T17" i="14"/>
  <c r="T15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Q12" i="14"/>
  <c r="Q55" i="14"/>
  <c r="J39" i="14"/>
  <c r="Q39" i="14" s="1"/>
  <c r="Q122" i="14"/>
  <c r="Q123" i="14"/>
  <c r="Q145" i="14"/>
  <c r="Q146" i="14"/>
  <c r="Q151" i="14"/>
  <c r="Q152" i="14"/>
  <c r="Q158" i="14"/>
  <c r="Q74" i="14"/>
  <c r="Q75" i="14"/>
  <c r="Q76" i="14"/>
  <c r="Q77" i="14"/>
  <c r="Q7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12" i="14"/>
  <c r="S14" i="14"/>
  <c r="S20" i="14"/>
  <c r="T20" i="14" s="1"/>
  <c r="S22" i="14"/>
  <c r="T22" i="14" s="1"/>
  <c r="S33" i="14"/>
  <c r="S34" i="14"/>
  <c r="S35" i="14"/>
  <c r="S36" i="14"/>
  <c r="S55" i="14"/>
  <c r="S62" i="14"/>
  <c r="S63" i="14"/>
  <c r="S64" i="14"/>
  <c r="S65" i="14"/>
  <c r="S66" i="14"/>
  <c r="S67" i="14"/>
  <c r="S122" i="14"/>
  <c r="S123" i="14"/>
  <c r="S145" i="14"/>
  <c r="S146" i="14"/>
  <c r="S151" i="14"/>
  <c r="S152" i="14"/>
  <c r="S158" i="14"/>
  <c r="J66" i="14"/>
  <c r="I66" i="14"/>
  <c r="H66" i="14"/>
  <c r="G66" i="14"/>
  <c r="F66" i="14"/>
  <c r="J64" i="14"/>
  <c r="I64" i="14"/>
  <c r="H64" i="14"/>
  <c r="G64" i="14"/>
  <c r="F64" i="14"/>
  <c r="J62" i="14"/>
  <c r="I62" i="14"/>
  <c r="H62" i="14"/>
  <c r="G62" i="14"/>
  <c r="F62" i="14"/>
  <c r="J51" i="14"/>
  <c r="I51" i="14"/>
  <c r="G51" i="14"/>
  <c r="F51" i="14"/>
  <c r="J49" i="14"/>
  <c r="I49" i="14"/>
  <c r="H49" i="14"/>
  <c r="G49" i="14"/>
  <c r="F49" i="14"/>
  <c r="J47" i="14"/>
  <c r="I47" i="14"/>
  <c r="H47" i="14"/>
  <c r="G47" i="14"/>
  <c r="F47" i="14"/>
  <c r="J45" i="14"/>
  <c r="I45" i="14"/>
  <c r="H45" i="14"/>
  <c r="G45" i="14"/>
  <c r="F45" i="14"/>
  <c r="J43" i="14"/>
  <c r="I43" i="14"/>
  <c r="H43" i="14"/>
  <c r="G43" i="14"/>
  <c r="F43" i="14"/>
  <c r="J41" i="14"/>
  <c r="I41" i="14"/>
  <c r="H41" i="14"/>
  <c r="G41" i="14"/>
  <c r="F41" i="14"/>
  <c r="I39" i="14"/>
  <c r="H39" i="14"/>
  <c r="G39" i="14"/>
  <c r="F39" i="14"/>
  <c r="J35" i="14"/>
  <c r="Q35" i="14" s="1"/>
  <c r="T35" i="14" s="1"/>
  <c r="I35" i="14"/>
  <c r="H35" i="14"/>
  <c r="G35" i="14"/>
  <c r="F35" i="14"/>
  <c r="J33" i="14"/>
  <c r="Q33" i="14" s="1"/>
  <c r="T33" i="14" s="1"/>
  <c r="I33" i="14"/>
  <c r="H33" i="14"/>
  <c r="G33" i="14"/>
  <c r="F33" i="14"/>
  <c r="T14" i="14"/>
  <c r="T158" i="14"/>
  <c r="T146" i="14"/>
  <c r="S75" i="14"/>
  <c r="S76" i="14"/>
  <c r="S77" i="14"/>
  <c r="S78" i="14"/>
  <c r="S104" i="14"/>
  <c r="S74" i="14"/>
  <c r="Q65" i="14"/>
  <c r="T65" i="14" s="1"/>
  <c r="Q63" i="14"/>
  <c r="T63" i="14" s="1"/>
  <c r="Q42" i="14"/>
  <c r="T42" i="14" s="1"/>
  <c r="Q44" i="14"/>
  <c r="T44" i="14" s="1"/>
  <c r="Q50" i="14"/>
  <c r="T50" i="14" s="1"/>
  <c r="Q48" i="14"/>
  <c r="T48" i="14" s="1"/>
  <c r="Q46" i="14"/>
  <c r="T46" i="14" s="1"/>
  <c r="Q40" i="14"/>
  <c r="T40" i="14" s="1"/>
  <c r="Q34" i="14"/>
  <c r="Q27" i="14"/>
  <c r="T27" i="14" s="1"/>
  <c r="Q66" i="14"/>
  <c r="T66" i="14" s="1"/>
  <c r="Q64" i="14"/>
  <c r="T64" i="14" s="1"/>
  <c r="T145" i="14"/>
  <c r="Q67" i="14"/>
  <c r="T67" i="14" s="1"/>
  <c r="Q52" i="14"/>
  <c r="T52" i="14" s="1"/>
  <c r="Q36" i="14"/>
  <c r="T36" i="14" s="1"/>
  <c r="Q51" i="14"/>
  <c r="T51" i="14" s="1"/>
  <c r="Q49" i="14"/>
  <c r="T49" i="14" s="1"/>
  <c r="Q47" i="14"/>
  <c r="T47" i="14" s="1"/>
  <c r="Q45" i="14"/>
  <c r="T45" i="14" s="1"/>
  <c r="Q43" i="14"/>
  <c r="T43" i="14" s="1"/>
  <c r="Q62" i="14"/>
  <c r="T62" i="14" s="1"/>
  <c r="Q41" i="14"/>
  <c r="T41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Q154" i="14" l="1"/>
  <c r="Q142" i="14"/>
  <c r="Q118" i="14"/>
  <c r="Q68" i="14"/>
  <c r="T34" i="14"/>
  <c r="T104" i="14"/>
  <c r="T74" i="14"/>
  <c r="Q37" i="14"/>
  <c r="T151" i="14"/>
  <c r="T152" i="14"/>
  <c r="T122" i="14"/>
  <c r="T123" i="14"/>
  <c r="Q53" i="14"/>
  <c r="Q147" i="14"/>
  <c r="S159" i="14"/>
  <c r="T77" i="14"/>
  <c r="T76" i="14"/>
  <c r="S37" i="14"/>
  <c r="T75" i="14"/>
  <c r="S142" i="14"/>
  <c r="T78" i="14"/>
  <c r="S154" i="14"/>
  <c r="S53" i="14"/>
  <c r="Q159" i="14"/>
  <c r="S147" i="14"/>
  <c r="S68" i="14"/>
  <c r="T55" i="14"/>
  <c r="T39" i="14"/>
  <c r="T12" i="14"/>
  <c r="Q69" i="14" l="1"/>
  <c r="T147" i="14"/>
  <c r="T142" i="14"/>
  <c r="T159" i="14"/>
  <c r="S69" i="14"/>
  <c r="S160" i="14" s="1"/>
  <c r="S169" i="14" s="1"/>
  <c r="T53" i="14"/>
  <c r="T68" i="14"/>
  <c r="T154" i="14"/>
  <c r="Q160" i="14" l="1"/>
  <c r="Q162" i="14"/>
  <c r="T37" i="14"/>
  <c r="S170" i="14"/>
  <c r="S163" i="14"/>
  <c r="S161" i="14"/>
  <c r="S162" i="14" s="1"/>
  <c r="S171" i="14"/>
  <c r="S168" i="14"/>
  <c r="Q167" i="14" l="1"/>
  <c r="Q171" i="14"/>
  <c r="Q170" i="14"/>
  <c r="Q168" i="14"/>
  <c r="Q169" i="14"/>
  <c r="Q161" i="14"/>
  <c r="Q163" i="14" s="1"/>
  <c r="Q164" i="14" s="1"/>
  <c r="T69" i="14"/>
  <c r="S164" i="14"/>
  <c r="S166" i="14"/>
  <c r="S118" i="14"/>
  <c r="Q166" i="14" l="1"/>
  <c r="S167" i="14"/>
  <c r="T118" i="14"/>
</calcChain>
</file>

<file path=xl/sharedStrings.xml><?xml version="1.0" encoding="utf-8"?>
<sst xmlns="http://schemas.openxmlformats.org/spreadsheetml/2006/main" count="2658" uniqueCount="1163">
  <si>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</si>
  <si>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</si>
  <si>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</si>
  <si>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</si>
  <si>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</si>
  <si>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</si>
  <si>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</si>
  <si>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</si>
  <si>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</si>
  <si>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</si>
  <si>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</si>
  <si>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</si>
  <si>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</si>
  <si>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</si>
  <si>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</si>
  <si>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</si>
  <si>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</si>
  <si>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</si>
  <si>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</si>
  <si>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</si>
  <si>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</si>
  <si>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</si>
  <si>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</si>
  <si>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</si>
  <si>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</si>
  <si>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</si>
  <si>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</si>
  <si>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</si>
  <si>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</si>
  <si>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</si>
  <si>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</si>
  <si>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</si>
  <si>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</si>
  <si>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</si>
  <si>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</si>
  <si>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</si>
  <si>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</si>
  <si>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</si>
  <si>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</si>
  <si>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</si>
  <si>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</si>
  <si>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</si>
  <si>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</si>
  <si>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</si>
  <si>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</si>
  <si>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</si>
  <si>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</si>
  <si>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</si>
  <si>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</si>
  <si>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</si>
  <si>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</si>
  <si>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</si>
  <si>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</si>
  <si>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</si>
  <si>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</si>
  <si>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</si>
  <si>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</si>
  <si>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</si>
  <si>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</si>
  <si>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</si>
  <si>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</si>
  <si>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</si>
  <si>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</si>
  <si>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</si>
  <si>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</si>
  <si>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</si>
  <si>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</si>
  <si>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</si>
  <si>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</si>
  <si>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</si>
  <si>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</si>
  <si>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</si>
  <si>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</si>
  <si>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</si>
  <si>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</si>
  <si>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</si>
  <si>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</si>
  <si>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</si>
  <si>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</si>
  <si>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</si>
  <si>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</si>
  <si>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</si>
  <si>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</si>
  <si>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</si>
  <si>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</si>
  <si>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</si>
  <si>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</si>
  <si>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</si>
  <si>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</si>
  <si>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</si>
  <si>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</si>
  <si>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</si>
  <si>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</si>
  <si>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</si>
  <si>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</si>
  <si>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</si>
  <si>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</si>
  <si>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</si>
  <si>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</si>
  <si>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</si>
  <si>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</si>
  <si>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</si>
  <si>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</si>
  <si>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</si>
  <si>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</si>
  <si>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</si>
  <si>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</si>
  <si>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</si>
  <si>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</si>
  <si>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</si>
  <si>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</si>
  <si>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</si>
  <si>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</si>
  <si>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</si>
  <si>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</si>
  <si>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</si>
  <si>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</si>
  <si>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</si>
  <si>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</si>
  <si>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</si>
  <si>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</si>
  <si>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</si>
  <si>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</si>
  <si>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</si>
  <si>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</si>
  <si>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</si>
  <si>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</si>
  <si>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</si>
  <si>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</si>
  <si>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</si>
  <si>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</si>
  <si>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</si>
  <si>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</si>
  <si>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</si>
  <si>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</si>
  <si>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</si>
  <si>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</si>
  <si>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</si>
  <si>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</si>
  <si>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</si>
  <si>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</si>
  <si>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</si>
  <si>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</si>
  <si>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</si>
  <si>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</si>
  <si>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</si>
  <si>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</si>
  <si>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</si>
  <si>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</si>
  <si>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</si>
  <si>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</si>
  <si>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</si>
  <si>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</si>
  <si>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</si>
  <si>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</si>
  <si>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</si>
  <si>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</si>
  <si>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</si>
  <si>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</si>
  <si>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</si>
  <si>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</si>
  <si>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</si>
  <si>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</si>
  <si>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</si>
  <si>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</si>
  <si>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</si>
  <si>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</si>
  <si>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</si>
  <si>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</si>
  <si>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</si>
  <si>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</si>
  <si>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</si>
  <si>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</si>
  <si>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</si>
  <si>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</si>
  <si>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</si>
  <si>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</si>
  <si>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</si>
  <si>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</si>
  <si>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</si>
  <si>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</si>
  <si>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</si>
  <si>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</si>
  <si>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</si>
  <si>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</si>
  <si>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</si>
  <si>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</si>
  <si>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</si>
  <si>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</si>
  <si>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</si>
  <si>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</si>
  <si>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</si>
  <si>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</si>
  <si>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</si>
  <si>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</si>
  <si>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</si>
  <si>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</si>
  <si>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</si>
  <si>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</si>
  <si>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</si>
  <si>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</si>
  <si>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</si>
  <si>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</si>
  <si>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</si>
  <si>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</si>
  <si>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</si>
  <si>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</si>
  <si>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</si>
  <si>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</si>
  <si>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</si>
  <si>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</si>
  <si>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</si>
  <si>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</si>
  <si>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</si>
  <si>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</si>
  <si>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</si>
  <si>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</si>
  <si>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</si>
  <si>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</si>
  <si>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</si>
  <si>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</si>
  <si>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</si>
  <si>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</si>
  <si>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</si>
  <si>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</si>
  <si>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</si>
  <si>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</si>
  <si>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</si>
  <si>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</si>
  <si>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</si>
  <si>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</si>
  <si>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</si>
  <si>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</si>
  <si>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</si>
  <si>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</si>
  <si>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</si>
  <si>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</si>
  <si>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</si>
  <si>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</si>
  <si>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</si>
  <si>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</si>
  <si>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</si>
  <si>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</si>
  <si>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</si>
  <si>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</si>
  <si>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</si>
  <si>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</si>
  <si>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</si>
  <si>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</si>
  <si>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</si>
  <si>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</si>
  <si>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</si>
  <si>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</si>
  <si>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</si>
  <si>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</si>
  <si>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</si>
  <si>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</si>
  <si>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</si>
  <si>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</si>
  <si>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</si>
  <si>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</si>
  <si>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</si>
  <si>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</si>
  <si>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</si>
  <si>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</si>
  <si>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</si>
  <si>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</si>
  <si>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</si>
  <si>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</si>
  <si>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</si>
  <si>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</si>
  <si>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</si>
  <si>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</si>
  <si>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</si>
  <si>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</si>
  <si>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</si>
  <si>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</si>
  <si>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</si>
  <si>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</si>
  <si>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</si>
  <si>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</si>
  <si>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</si>
  <si>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</si>
  <si>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</si>
  <si>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</si>
  <si>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</si>
  <si>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</si>
  <si>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</si>
  <si>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</si>
  <si>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</si>
  <si>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</si>
  <si>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</si>
  <si>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</si>
  <si>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</si>
  <si>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</si>
  <si>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</si>
  <si>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</si>
  <si>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</si>
  <si>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</si>
  <si>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</si>
  <si>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</si>
  <si>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</si>
  <si>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</si>
  <si>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</si>
  <si>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</si>
  <si>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</si>
  <si>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</si>
  <si>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</si>
  <si>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</si>
  <si>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</si>
  <si>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</si>
  <si>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</si>
  <si>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</si>
  <si>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</si>
  <si>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</si>
  <si>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</si>
  <si>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</si>
  <si>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</si>
  <si>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</si>
  <si>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</si>
  <si>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</si>
  <si>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</si>
  <si>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</si>
  <si>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</si>
  <si>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</si>
  <si>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</si>
  <si>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</si>
  <si>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</si>
  <si>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</si>
  <si>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</si>
  <si>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</si>
  <si>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</si>
  <si>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</si>
  <si>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</si>
  <si>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</si>
  <si>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</si>
  <si>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</si>
  <si>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</si>
  <si>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</si>
  <si>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</si>
  <si>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</si>
  <si>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</si>
  <si>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</si>
  <si>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</si>
  <si>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</si>
  <si>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</si>
  <si>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</si>
  <si>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</si>
  <si>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</si>
  <si>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</si>
  <si>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</si>
  <si>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</si>
  <si>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</si>
  <si>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</si>
  <si>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</si>
  <si>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</si>
  <si>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</si>
  <si>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</si>
  <si>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</si>
  <si>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</si>
  <si>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</si>
  <si>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</si>
  <si>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</si>
  <si>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</si>
  <si>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</si>
  <si>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</si>
  <si>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</si>
  <si>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</si>
  <si>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</si>
  <si>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</si>
  <si>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</si>
  <si>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</si>
  <si>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</si>
  <si>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</si>
  <si>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</si>
  <si>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</si>
  <si>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</si>
  <si>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</si>
  <si>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</si>
  <si>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</si>
  <si>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</si>
  <si>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</si>
  <si>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</si>
  <si>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</si>
  <si>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</si>
  <si>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</si>
  <si>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</si>
  <si>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</si>
  <si>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</si>
  <si>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</si>
  <si>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</si>
  <si>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</si>
  <si>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</si>
  <si>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</si>
  <si>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</si>
  <si>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</si>
  <si>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</si>
  <si>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</si>
  <si>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</si>
  <si>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</si>
  <si>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</si>
  <si>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</si>
  <si>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</si>
  <si>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</si>
  <si>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</si>
  <si>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</si>
  <si>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</si>
  <si>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</si>
  <si>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</si>
  <si>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</si>
  <si>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</si>
  <si>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</si>
  <si>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</si>
  <si>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</si>
  <si>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</si>
  <si>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</si>
  <si>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</si>
  <si>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</si>
  <si>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</si>
  <si>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</si>
  <si>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</si>
  <si>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</si>
  <si>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</si>
  <si>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</si>
  <si>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</si>
  <si>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</si>
  <si>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</si>
  <si>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</si>
  <si>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</si>
  <si>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</si>
  <si>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</si>
  <si>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</si>
  <si>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</si>
  <si>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</si>
  <si>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</si>
  <si>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</si>
  <si>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</si>
  <si>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</si>
  <si>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</si>
  <si>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</si>
  <si>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</si>
  <si>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</si>
  <si>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</si>
  <si>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</si>
  <si>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A#041</t>
  </si>
  <si>
    <t>A#042</t>
  </si>
  <si>
    <t>A#043</t>
  </si>
  <si>
    <t>A#044</t>
  </si>
  <si>
    <t>A#045</t>
  </si>
  <si>
    <t>A#046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</si>
  <si>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</si>
  <si>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</si>
  <si>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</si>
  <si>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</si>
  <si>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</si>
  <si>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</si>
  <si>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</si>
  <si>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</si>
  <si>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</si>
  <si>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</si>
  <si>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</si>
  <si>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</si>
  <si>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</si>
  <si>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</si>
  <si>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</si>
  <si>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</si>
  <si>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</si>
  <si>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</si>
  <si>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</si>
  <si>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</si>
  <si>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</si>
  <si>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</si>
  <si>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</si>
  <si>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</si>
  <si>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</si>
  <si>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</si>
  <si>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</si>
  <si>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</si>
  <si>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</si>
  <si>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</si>
  <si>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</si>
  <si>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</si>
  <si>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</si>
  <si>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</si>
  <si>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</si>
  <si>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</si>
  <si>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</si>
  <si>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</si>
  <si>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</si>
  <si>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</si>
  <si>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</si>
  <si>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</si>
  <si>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</si>
  <si>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</si>
  <si>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</si>
  <si>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</si>
  <si>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</si>
  <si>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</si>
  <si>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</si>
  <si>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</si>
  <si>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</si>
  <si>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</si>
  <si>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</si>
  <si>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A#103</t>
  </si>
  <si>
    <t>A#104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</si>
  <si>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</si>
  <si>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</si>
  <si>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</si>
  <si>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</si>
  <si>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</si>
  <si>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</si>
  <si>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</si>
  <si>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</si>
  <si>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</si>
  <si>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</si>
  <si>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</si>
  <si>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</si>
  <si>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</si>
  <si>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</si>
  <si>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</si>
  <si>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</si>
  <si>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</si>
  <si>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</si>
  <si>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</si>
  <si>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</si>
  <si>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</si>
  <si>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</si>
  <si>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</si>
  <si>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</si>
  <si>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</si>
  <si>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</si>
  <si>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</si>
  <si>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</si>
  <si>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</si>
  <si>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</si>
  <si>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</si>
  <si>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</si>
  <si>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</si>
  <si>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</si>
  <si>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</si>
  <si>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</si>
  <si>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</si>
  <si>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</si>
  <si>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</si>
  <si>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</si>
  <si>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</si>
  <si>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</si>
  <si>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</si>
  <si>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</si>
  <si>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</si>
  <si>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</si>
  <si>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</si>
  <si>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</si>
  <si>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</si>
  <si>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</si>
  <si>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</si>
  <si>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</si>
  <si>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</si>
  <si>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</si>
  <si>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</si>
  <si>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</si>
  <si>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</si>
  <si>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</si>
  <si>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</si>
  <si>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</si>
  <si>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</si>
  <si>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</si>
  <si>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</si>
  <si>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</si>
  <si>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</si>
  <si>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</si>
  <si>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</si>
  <si>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</si>
  <si>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</si>
  <si>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</si>
  <si>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</si>
  <si>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</si>
  <si>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</si>
  <si>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</si>
  <si>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</si>
  <si>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</si>
  <si>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</si>
  <si>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</si>
  <si>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</si>
  <si>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</si>
  <si>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</si>
  <si>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</si>
  <si>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</si>
  <si>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</si>
  <si>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</si>
  <si>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</si>
  <si>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</si>
  <si>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</si>
  <si>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</si>
  <si>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</si>
  <si>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</si>
  <si>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</si>
  <si>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</si>
  <si>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</si>
  <si>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</si>
  <si>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</si>
  <si>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</si>
  <si>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</si>
  <si>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</si>
  <si>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</si>
  <si>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</si>
  <si>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</si>
  <si>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</si>
  <si>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</si>
  <si>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</si>
  <si>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</si>
  <si>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</si>
  <si>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</si>
  <si>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</si>
  <si>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</si>
  <si>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</si>
  <si>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</si>
  <si>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</si>
  <si>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</si>
  <si>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</si>
  <si>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</si>
  <si>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</si>
  <si>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</si>
  <si>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</si>
  <si>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</si>
  <si>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</si>
  <si>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</si>
  <si>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</si>
  <si>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</si>
  <si>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</si>
  <si>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</si>
  <si>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</si>
  <si>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</si>
  <si>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</si>
  <si>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</si>
  <si>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</si>
  <si>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</si>
  <si>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</si>
  <si>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</si>
  <si>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</si>
  <si>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</si>
  <si>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</si>
  <si>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</si>
  <si>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</si>
  <si>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</si>
  <si>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</si>
  <si>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</si>
  <si>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</si>
  <si>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</si>
  <si>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</si>
  <si>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</si>
  <si>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</si>
  <si>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</si>
  <si>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</si>
  <si>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</si>
  <si>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</si>
  <si>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</si>
  <si>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</si>
  <si>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</si>
  <si>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</si>
  <si>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</si>
  <si>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</si>
  <si>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</si>
  <si>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</si>
  <si>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</si>
  <si>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</si>
  <si>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</si>
  <si>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</si>
  <si>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</si>
  <si>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</si>
  <si>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</si>
  <si>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</si>
  <si>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</si>
  <si>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</si>
  <si>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</si>
  <si>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</si>
  <si>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</si>
  <si>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</si>
  <si>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</si>
  <si>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</si>
  <si>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</si>
  <si>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</si>
  <si>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</si>
  <si>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</si>
  <si>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</si>
  <si>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</si>
  <si>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</si>
  <si>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</si>
  <si>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</si>
  <si>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</si>
  <si>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</si>
  <si>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</si>
  <si>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</si>
  <si>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</si>
  <si>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</si>
  <si>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</si>
  <si>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</si>
  <si>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</si>
  <si>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</si>
  <si>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</si>
  <si>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</si>
  <si>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</si>
  <si>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</si>
  <si>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</si>
  <si>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</si>
  <si>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</si>
  <si>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</si>
  <si>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</si>
  <si>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</si>
  <si>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</si>
  <si>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</si>
  <si>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</si>
  <si>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</si>
  <si>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</si>
  <si>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</si>
  <si>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</si>
  <si>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</si>
  <si>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</si>
  <si>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</si>
  <si>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</si>
  <si>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</si>
  <si>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</si>
  <si>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</si>
  <si>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</si>
  <si>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</si>
  <si>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</si>
  <si>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</si>
  <si>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</si>
  <si>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</si>
  <si>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</si>
  <si>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</si>
  <si>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</si>
  <si>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</si>
  <si>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</si>
  <si>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</si>
  <si>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</si>
  <si>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</si>
  <si>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</si>
  <si>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</si>
  <si>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</si>
  <si>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</si>
  <si>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</si>
  <si>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</si>
  <si>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</si>
  <si>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</si>
  <si>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</si>
  <si>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</si>
  <si>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</si>
  <si>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</si>
  <si>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</si>
  <si>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</si>
  <si>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</si>
  <si>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</si>
  <si>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</si>
  <si>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</si>
  <si>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</si>
  <si>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</si>
  <si>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</si>
  <si>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</si>
  <si>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</si>
  <si>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</si>
  <si>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</si>
  <si>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</si>
  <si>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</si>
  <si>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</si>
  <si>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</si>
  <si>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</si>
  <si>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</si>
  <si>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</si>
  <si>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</si>
  <si>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</si>
  <si>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</si>
  <si>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</si>
  <si>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</si>
  <si>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</si>
  <si>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</si>
  <si>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</si>
  <si>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</si>
  <si>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</si>
  <si>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</si>
  <si>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</si>
  <si>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</si>
  <si>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</si>
  <si>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</si>
  <si>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</si>
  <si>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</si>
  <si>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</si>
  <si>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</si>
  <si>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</si>
  <si>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</si>
  <si>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</si>
  <si>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</si>
  <si>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</si>
  <si>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</si>
  <si>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</si>
  <si>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</si>
  <si>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</si>
  <si>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</si>
  <si>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</si>
  <si>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</si>
  <si>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</si>
  <si>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</si>
  <si>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</si>
  <si>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</si>
  <si>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</si>
  <si>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</si>
  <si>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</si>
  <si>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</si>
  <si>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</si>
  <si>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</si>
  <si>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</si>
  <si>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</si>
  <si>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</si>
  <si>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</si>
  <si>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</si>
  <si>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</si>
  <si>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</si>
  <si>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</si>
  <si>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</si>
  <si>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</si>
  <si>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</si>
  <si>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</si>
  <si>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</si>
  <si>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</si>
  <si>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</si>
  <si>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</si>
  <si>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</si>
  <si>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</si>
  <si>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</si>
  <si>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</si>
  <si>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</si>
  <si>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</si>
  <si>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</si>
  <si>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</si>
  <si>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</si>
  <si>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</si>
  <si>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</si>
  <si>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</si>
  <si>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</si>
  <si>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</si>
  <si>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</si>
  <si>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</si>
  <si>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</si>
  <si>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</si>
  <si>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</si>
  <si>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</si>
  <si>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</si>
  <si>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</si>
  <si>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</si>
  <si>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</si>
  <si>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</si>
  <si>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</si>
  <si>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</si>
  <si>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</si>
  <si>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</si>
  <si>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</si>
  <si>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</si>
  <si>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</si>
  <si>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</si>
  <si>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</si>
  <si>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</si>
  <si>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</si>
  <si>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</si>
  <si>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</si>
  <si>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</si>
  <si>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</si>
  <si>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</si>
  <si>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</si>
  <si>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</si>
  <si>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</si>
  <si>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</si>
  <si>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</si>
  <si>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</si>
  <si>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</si>
  <si>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</si>
  <si>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</si>
  <si>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</si>
  <si>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</si>
  <si>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</si>
  <si>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</si>
  <si>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</si>
  <si>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</si>
  <si>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</si>
  <si>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</si>
  <si>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</si>
  <si>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</si>
  <si>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</si>
  <si>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</si>
  <si>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</si>
  <si>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</si>
  <si>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</si>
  <si>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</si>
  <si>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</si>
  <si>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</si>
  <si>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</si>
  <si>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</si>
  <si>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</si>
  <si>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</si>
  <si>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</si>
  <si>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</si>
  <si>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</si>
  <si>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</si>
  <si>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</si>
  <si>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</si>
  <si>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</si>
  <si>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</si>
  <si>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</si>
  <si>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</si>
  <si>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</si>
  <si>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</si>
  <si>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</si>
  <si>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</si>
  <si>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</si>
  <si>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</si>
  <si>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</si>
  <si>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</si>
  <si>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</si>
  <si>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</si>
  <si>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</si>
  <si>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</si>
  <si>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</si>
  <si>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</si>
  <si>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</si>
  <si>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餐费</t>
    <phoneticPr fontId="10" type="noConversion"/>
  </si>
  <si>
    <t>二人一间，一线城市北、上、广、深，不得超过500元/间/晚
二、三线城市不得超过400元/间/晚，数量上限为20夜/城市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</si>
  <si>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</si>
  <si>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</si>
  <si>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</si>
  <si>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</si>
  <si>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</si>
  <si>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</si>
  <si>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</si>
  <si>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</si>
  <si>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</si>
  <si>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</si>
  <si>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</si>
  <si>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</si>
  <si>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</si>
  <si>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</si>
  <si>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</si>
  <si>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</si>
  <si>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</si>
  <si>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</si>
  <si>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</si>
  <si>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</si>
  <si>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</si>
  <si>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</si>
  <si>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</si>
  <si>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</si>
  <si>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</si>
  <si>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</si>
  <si>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酒店</t>
    <phoneticPr fontId="10" type="noConversion"/>
  </si>
  <si>
    <t>A#002</t>
    <phoneticPr fontId="10" type="noConversion"/>
  </si>
  <si>
    <t>A#040</t>
    <phoneticPr fontId="10" type="noConversion"/>
  </si>
  <si>
    <t>A#047</t>
    <phoneticPr fontId="10" type="noConversion"/>
  </si>
  <si>
    <t>A#102</t>
    <phoneticPr fontId="10" type="noConversion"/>
  </si>
  <si>
    <t>A#105</t>
    <phoneticPr fontId="10" type="noConversion"/>
  </si>
  <si>
    <t>C#010</t>
    <phoneticPr fontId="10" type="noConversion"/>
  </si>
  <si>
    <t>活动接待日摄影师</t>
    <phoneticPr fontId="10" type="noConversion"/>
  </si>
  <si>
    <t>C#014</t>
    <phoneticPr fontId="10" type="noConversion"/>
  </si>
  <si>
    <t>搭建+拆卸</t>
    <phoneticPr fontId="10" type="noConversion"/>
  </si>
  <si>
    <t>C#018</t>
    <phoneticPr fontId="10" type="noConversion"/>
  </si>
  <si>
    <t>酒店内安保巡逻，签到日+活动日，倒班1次</t>
    <phoneticPr fontId="10" type="noConversion"/>
  </si>
  <si>
    <t>C#024</t>
    <phoneticPr fontId="10" type="noConversion"/>
  </si>
  <si>
    <t>康辉工作人员</t>
    <phoneticPr fontId="10" type="noConversion"/>
  </si>
  <si>
    <t>每人每天</t>
    <phoneticPr fontId="10" type="noConversion"/>
  </si>
  <si>
    <t>嘉宾接待</t>
    <phoneticPr fontId="10" type="noConversion"/>
  </si>
  <si>
    <t>大交通</t>
    <phoneticPr fontId="10" type="noConversion"/>
  </si>
  <si>
    <t>北京-长沙-北京</t>
    <phoneticPr fontId="10" type="noConversion"/>
  </si>
  <si>
    <t>预估全价7折</t>
    <phoneticPr fontId="10" type="noConversion"/>
  </si>
  <si>
    <t>上海-长沙-上海</t>
    <phoneticPr fontId="10" type="noConversion"/>
  </si>
  <si>
    <t>广州-长沙-广州</t>
    <phoneticPr fontId="10" type="noConversion"/>
  </si>
  <si>
    <t>房卡套</t>
    <phoneticPr fontId="10" type="noConversion"/>
  </si>
  <si>
    <t>深圳-长沙-深圳</t>
    <phoneticPr fontId="10" type="noConversion"/>
  </si>
  <si>
    <t>单程</t>
    <phoneticPr fontId="10" type="noConversion"/>
  </si>
  <si>
    <t>交通费 - 高铁票</t>
    <phoneticPr fontId="10" type="noConversion"/>
  </si>
  <si>
    <t>高铁一等座</t>
    <phoneticPr fontId="10" type="noConversion"/>
  </si>
  <si>
    <t>杭州-长沙-杭州</t>
    <phoneticPr fontId="10" type="noConversion"/>
  </si>
  <si>
    <t>住宿费</t>
    <phoneticPr fontId="10" type="noConversion"/>
  </si>
  <si>
    <t>长沙梅溪湖金茂豪华精选酒店</t>
    <phoneticPr fontId="10" type="noConversion"/>
  </si>
  <si>
    <t>晚</t>
    <phoneticPr fontId="10" type="noConversion"/>
  </si>
  <si>
    <t>豪华城景双床</t>
    <phoneticPr fontId="10" type="noConversion"/>
  </si>
  <si>
    <t>豪华城景大床</t>
    <phoneticPr fontId="10" type="noConversion"/>
  </si>
  <si>
    <t>豪华湖景大床</t>
    <phoneticPr fontId="10" type="noConversion"/>
  </si>
  <si>
    <t>尊贵湖景大床</t>
  </si>
  <si>
    <t>尊贵全景大床</t>
  </si>
  <si>
    <t>尊贵湖景套房</t>
  </si>
  <si>
    <t>金茂套房</t>
  </si>
  <si>
    <t>总统套房</t>
    <phoneticPr fontId="10" type="noConversion"/>
  </si>
  <si>
    <t>小交通</t>
    <phoneticPr fontId="10" type="noConversion"/>
  </si>
  <si>
    <t>趟</t>
    <phoneticPr fontId="10" type="noConversion"/>
  </si>
  <si>
    <t>37座大巴车</t>
    <phoneticPr fontId="10" type="noConversion"/>
  </si>
  <si>
    <t>按每辆车接1-3人计算，含行李</t>
    <phoneticPr fontId="10" type="noConversion"/>
  </si>
  <si>
    <t>C#062</t>
    <phoneticPr fontId="10" type="noConversion"/>
  </si>
  <si>
    <t>用餐</t>
    <phoneticPr fontId="10" type="noConversion"/>
  </si>
  <si>
    <t>9月19日午餐自助</t>
    <phoneticPr fontId="10" type="noConversion"/>
  </si>
  <si>
    <t>酒店自助餐</t>
    <phoneticPr fontId="10" type="noConversion"/>
  </si>
  <si>
    <t>人次</t>
    <phoneticPr fontId="10" type="noConversion"/>
  </si>
  <si>
    <t>9月19日晚餐自助</t>
    <phoneticPr fontId="10" type="noConversion"/>
  </si>
  <si>
    <t>9月20日午餐自助</t>
    <phoneticPr fontId="10" type="noConversion"/>
  </si>
  <si>
    <t>9月20日晚餐桌餐</t>
    <phoneticPr fontId="10" type="noConversion"/>
  </si>
  <si>
    <t>酒店桌餐</t>
    <phoneticPr fontId="10" type="noConversion"/>
  </si>
  <si>
    <t>9月20日晚餐自助餐</t>
    <phoneticPr fontId="10" type="noConversion"/>
  </si>
  <si>
    <t>活动物料</t>
  </si>
  <si>
    <t>签到台物料</t>
  </si>
  <si>
    <t>自定义物料</t>
    <phoneticPr fontId="10" type="noConversion"/>
  </si>
  <si>
    <t>签到台物料</t>
    <phoneticPr fontId="10" type="noConversion"/>
  </si>
  <si>
    <t>口罩，消毒凝胶，纸巾，体温枪</t>
    <phoneticPr fontId="10" type="noConversion"/>
  </si>
  <si>
    <t>项</t>
    <phoneticPr fontId="10" type="noConversion"/>
  </si>
  <si>
    <t>防疫包（口罩，消毒凝胶，消毒湿巾）</t>
    <phoneticPr fontId="10" type="noConversion"/>
  </si>
  <si>
    <t>定制矿泉水【黑盖+贴标】</t>
  </si>
  <si>
    <t>酒店，车辆使用</t>
    <phoneticPr fontId="10" type="noConversion"/>
  </si>
  <si>
    <t>箱</t>
    <phoneticPr fontId="10" type="noConversion"/>
  </si>
  <si>
    <t>黑盖+单标定制活动logo,含贴</t>
    <phoneticPr fontId="10" type="noConversion"/>
  </si>
  <si>
    <t>LED发光灯牌</t>
  </si>
  <si>
    <t>异形车身贴，含美工</t>
    <phoneticPr fontId="10" type="noConversion"/>
  </si>
  <si>
    <t>根据不同车辆定制</t>
    <phoneticPr fontId="10" type="noConversion"/>
  </si>
  <si>
    <t>车</t>
    <phoneticPr fontId="10" type="noConversion"/>
  </si>
  <si>
    <t>A#080</t>
    <phoneticPr fontId="10" type="noConversion"/>
  </si>
  <si>
    <t>司机名卡</t>
    <phoneticPr fontId="10" type="noConversion"/>
  </si>
  <si>
    <t>防疫包贴纸</t>
  </si>
  <si>
    <t>直径3-4厘米圆贴（车贴）
艾利车贴覆膜加雕刻"</t>
    <phoneticPr fontId="10" type="noConversion"/>
  </si>
  <si>
    <t>张</t>
    <phoneticPr fontId="10" type="noConversion"/>
  </si>
  <si>
    <t>防疫包贴纸</t>
    <phoneticPr fontId="10" type="noConversion"/>
  </si>
  <si>
    <t>250g铜版纸模切覆亚膜</t>
    <phoneticPr fontId="10" type="noConversion"/>
  </si>
  <si>
    <t>个</t>
    <phoneticPr fontId="10" type="noConversion"/>
  </si>
  <si>
    <t>背板</t>
    <phoneticPr fontId="10" type="noConversion"/>
  </si>
  <si>
    <t>指引</t>
    <phoneticPr fontId="10" type="noConversion"/>
  </si>
  <si>
    <t>易拉宝</t>
    <phoneticPr fontId="10" type="noConversion"/>
  </si>
  <si>
    <t>车辆运输</t>
    <phoneticPr fontId="10" type="noConversion"/>
  </si>
  <si>
    <t>车贴</t>
    <phoneticPr fontId="10" type="noConversion"/>
  </si>
  <si>
    <t>餐券</t>
    <phoneticPr fontId="10" type="noConversion"/>
  </si>
  <si>
    <t>A#074</t>
    <phoneticPr fontId="10" type="noConversion"/>
  </si>
  <si>
    <t>背板射灯</t>
    <phoneticPr fontId="10" type="noConversion"/>
  </si>
  <si>
    <t>接机牌</t>
    <phoneticPr fontId="10" type="noConversion"/>
  </si>
  <si>
    <t>机场/火车站接机牌</t>
    <phoneticPr fontId="10" type="noConversion"/>
  </si>
  <si>
    <t>机场每个航站楼3位*2天，火车站2人*2天，酒店4位*2天，车辆管理1位*4天，会场摆渡引领及散场协调4位*1天</t>
    <phoneticPr fontId="10" type="noConversion"/>
  </si>
  <si>
    <t>定制llogo纸巾</t>
    <phoneticPr fontId="10" type="noConversion"/>
  </si>
  <si>
    <t>定制llogo纸巾
10*10cm双层</t>
    <phoneticPr fontId="10" type="noConversion"/>
  </si>
  <si>
    <t>康辉工作人员住宿</t>
    <phoneticPr fontId="10" type="noConversion"/>
  </si>
  <si>
    <t>9月17-9月22日</t>
    <phoneticPr fontId="10" type="noConversion"/>
  </si>
  <si>
    <t>康辉工作人员大交通</t>
    <phoneticPr fontId="10" type="noConversion"/>
  </si>
  <si>
    <t>以实际发生为准</t>
    <phoneticPr fontId="10" type="noConversion"/>
  </si>
  <si>
    <t>康辉工作人员餐补</t>
    <phoneticPr fontId="10" type="noConversion"/>
  </si>
  <si>
    <t>兼职人员餐补</t>
    <phoneticPr fontId="10" type="noConversion"/>
  </si>
  <si>
    <t>散场指引</t>
    <phoneticPr fontId="10" type="noConversion"/>
  </si>
  <si>
    <t>A#041</t>
    <phoneticPr fontId="10" type="noConversion"/>
  </si>
  <si>
    <t>车头牌</t>
  </si>
  <si>
    <t>车头牌</t>
    <phoneticPr fontId="10" type="noConversion"/>
  </si>
  <si>
    <t>200g铜版纸塑封（A4）</t>
    <phoneticPr fontId="10" type="noConversion"/>
  </si>
  <si>
    <t>医疗箱</t>
    <phoneticPr fontId="10" type="noConversion"/>
  </si>
  <si>
    <t>签到台欢迎茶歇茶饮</t>
    <phoneticPr fontId="10" type="noConversion"/>
  </si>
  <si>
    <t>2022年创作者大会</t>
    <phoneticPr fontId="10" type="noConversion"/>
  </si>
  <si>
    <t>长沙</t>
    <phoneticPr fontId="10" type="noConversion"/>
  </si>
  <si>
    <t>500以内</t>
    <phoneticPr fontId="10" type="noConversion"/>
  </si>
  <si>
    <t>9月19-21日</t>
    <phoneticPr fontId="10" type="noConversion"/>
  </si>
  <si>
    <t>孔令君</t>
    <phoneticPr fontId="10" type="noConversion"/>
  </si>
  <si>
    <t>刘阳</t>
    <phoneticPr fontId="10" type="noConversion"/>
  </si>
  <si>
    <t>康辉集团北京国际会议展览有限公司</t>
    <phoneticPr fontId="10" type="noConversion"/>
  </si>
  <si>
    <t>张清清</t>
    <phoneticPr fontId="10" type="noConversion"/>
  </si>
  <si>
    <t>zhangqingqing@cct.cn</t>
    <phoneticPr fontId="10" type="noConversion"/>
  </si>
  <si>
    <t>预估</t>
    <phoneticPr fontId="10" type="noConversion"/>
  </si>
  <si>
    <t>预估含媒体</t>
    <phoneticPr fontId="10" type="noConversion"/>
  </si>
  <si>
    <t>机场-酒店-机场 单趟</t>
    <phoneticPr fontId="10" type="noConversion"/>
  </si>
  <si>
    <t>"乙方人员餐费不得超过100元/人/天
已含餐费的第三方人员不得重复收费"</t>
    <phoneticPr fontId="10" type="noConversion"/>
  </si>
  <si>
    <t>次</t>
    <phoneticPr fontId="10" type="noConversion"/>
  </si>
  <si>
    <t>场租</t>
    <phoneticPr fontId="10" type="noConversion"/>
  </si>
  <si>
    <t>长16m*宽13m*高4m</t>
    <phoneticPr fontId="10" type="noConversion"/>
  </si>
  <si>
    <t>天</t>
    <phoneticPr fontId="10" type="noConversion"/>
  </si>
  <si>
    <t>7月27-28日长沙踩线机票</t>
    <phoneticPr fontId="10" type="noConversion"/>
  </si>
  <si>
    <t>北京-长沙-北京 往返</t>
    <phoneticPr fontId="10" type="noConversion"/>
  </si>
  <si>
    <t>7月27-28日长沙踩线机票（往返）</t>
    <phoneticPr fontId="10" type="noConversion"/>
  </si>
  <si>
    <t>7月2728日长沙踩线</t>
    <phoneticPr fontId="10" type="noConversion"/>
  </si>
  <si>
    <t>酒店住宿差旅费用</t>
    <phoneticPr fontId="10" type="noConversion"/>
  </si>
  <si>
    <t>黑色雨伞</t>
    <phoneticPr fontId="10" type="noConversion"/>
  </si>
  <si>
    <t>把</t>
    <phoneticPr fontId="10" type="noConversion"/>
  </si>
  <si>
    <t>机场两个航站楼每个航站楼*4块，高铁站*4块（引领沿途+接站点）</t>
    <phoneticPr fontId="10" type="noConversion"/>
  </si>
  <si>
    <t>预估（含100员工）</t>
    <phoneticPr fontId="10" type="noConversion"/>
  </si>
  <si>
    <t>定制llogo纸巾
11.5cm*11.5cm双层</t>
    <phoneticPr fontId="10" type="noConversion"/>
  </si>
  <si>
    <t>三万张起订</t>
    <phoneticPr fontId="10" type="noConversion"/>
  </si>
  <si>
    <t>物料打样费</t>
    <phoneticPr fontId="10" type="noConversion"/>
  </si>
  <si>
    <t>餐券，贴纸，房卡套，名卡</t>
    <phoneticPr fontId="10" type="noConversion"/>
  </si>
  <si>
    <t>短信提醒</t>
    <phoneticPr fontId="10" type="noConversion"/>
  </si>
  <si>
    <t>短信提醒（航班预订，欢迎短信，参会提醒，送机提醒）</t>
    <phoneticPr fontId="10" type="noConversion"/>
  </si>
  <si>
    <t>房间物料</t>
    <phoneticPr fontId="10" type="noConversion"/>
  </si>
  <si>
    <t>房间欢迎水果</t>
    <phoneticPr fontId="10" type="noConversion"/>
  </si>
  <si>
    <t>房间欢迎水果-应季水果</t>
    <phoneticPr fontId="10" type="noConversion"/>
  </si>
  <si>
    <t>份</t>
    <phoneticPr fontId="10" type="noConversion"/>
  </si>
  <si>
    <t>签到台零食角</t>
    <phoneticPr fontId="10" type="noConversion"/>
  </si>
  <si>
    <t>防暑降温藿香正气水等常用药品</t>
    <phoneticPr fontId="10" type="noConversion"/>
  </si>
  <si>
    <t>车上备品</t>
    <phoneticPr fontId="10" type="noConversion"/>
  </si>
  <si>
    <t>车上备品（口罩，矿泉水，消毒喷雾，充电宝）</t>
    <phoneticPr fontId="10" type="noConversion"/>
  </si>
  <si>
    <t>预计彩排人员31人</t>
    <phoneticPr fontId="10" type="noConversion"/>
  </si>
  <si>
    <t>9月18日晚餐自助</t>
    <phoneticPr fontId="10" type="noConversion"/>
  </si>
  <si>
    <t>7座GL8（18日抵达彩排嘉宾）</t>
    <phoneticPr fontId="10" type="noConversion"/>
  </si>
  <si>
    <t>机场-酒店 单趟</t>
    <phoneticPr fontId="10" type="noConversion"/>
  </si>
  <si>
    <t>7座GL8（19日抵达）</t>
    <phoneticPr fontId="10" type="noConversion"/>
  </si>
  <si>
    <t>保险</t>
    <phoneticPr fontId="10" type="noConversion"/>
  </si>
  <si>
    <t>活动期间所有嘉宾人身意外险</t>
    <phoneticPr fontId="10" type="noConversion"/>
  </si>
  <si>
    <t>三层多功能厅：20日闭门会使用</t>
    <phoneticPr fontId="10" type="noConversion"/>
  </si>
  <si>
    <t>三层梅溪湖1厅：20日闭门会使用</t>
    <phoneticPr fontId="10" type="noConversion"/>
  </si>
  <si>
    <t>三层梅溪湖5厅：20日闭门会使用</t>
    <phoneticPr fontId="10" type="noConversion"/>
  </si>
  <si>
    <t>长8.8m*宽7.3m*高3m</t>
    <phoneticPr fontId="10" type="noConversion"/>
  </si>
  <si>
    <t>长6.4m*宽6.3m*高3m</t>
    <phoneticPr fontId="10" type="noConversion"/>
  </si>
  <si>
    <t>酒店-会场高尔夫球车（4座/6座）</t>
    <phoneticPr fontId="10" type="noConversion"/>
  </si>
  <si>
    <t>4座/6座高尔夫球车</t>
    <phoneticPr fontId="10" type="noConversion"/>
  </si>
  <si>
    <t>机场/高铁站备车</t>
    <phoneticPr fontId="10" type="noConversion"/>
  </si>
  <si>
    <t>工作人员备车+酒店备车</t>
    <phoneticPr fontId="10" type="noConversion"/>
  </si>
  <si>
    <t>VIP包车</t>
    <phoneticPr fontId="10" type="noConversion"/>
  </si>
  <si>
    <t>9月20日空中花园自助</t>
    <phoneticPr fontId="10" type="noConversion"/>
  </si>
  <si>
    <t>9月21日午餐自助餐</t>
    <phoneticPr fontId="10" type="noConversion"/>
  </si>
  <si>
    <t>酒水费用</t>
    <phoneticPr fontId="10" type="noConversion"/>
  </si>
  <si>
    <t>20日晚宴酒水预留费用</t>
    <phoneticPr fontId="10" type="noConversion"/>
  </si>
  <si>
    <t>酒水费用预留</t>
    <phoneticPr fontId="10" type="noConversion"/>
  </si>
  <si>
    <t>房间定制欢迎卡</t>
    <phoneticPr fontId="10" type="noConversion"/>
  </si>
  <si>
    <t>250g铜版纸覆膜（局部UV+起股）
双面彩色印刷</t>
    <phoneticPr fontId="10" type="noConversion"/>
  </si>
  <si>
    <t>251g铜版纸覆膜（局部UV+起股）
双面彩色印刷</t>
  </si>
  <si>
    <t>旅行包定制（内里帆布包+外部pvc）定制肩带，包身画面</t>
    <phoneticPr fontId="10" type="noConversion"/>
  </si>
  <si>
    <t>行程手册
三折页250g铜版纸双面印刷</t>
    <phoneticPr fontId="10" type="noConversion"/>
  </si>
  <si>
    <t>行程手册
三折页251g铜版纸双面印刷</t>
  </si>
  <si>
    <t>行程手册
三折页252g铜版纸双面印刷</t>
  </si>
  <si>
    <t>机场每个航站楼2*4位*2天，火车站2人*2天，酒店4位*2天，车辆管理1位*4天，会场摆渡引领及散场协调4位*1天</t>
    <phoneticPr fontId="10" type="noConversion"/>
  </si>
  <si>
    <t>定制口罩，消毒凝胶，纸巾，体温枪</t>
    <phoneticPr fontId="10" type="noConversion"/>
  </si>
  <si>
    <t>以实际购买计算</t>
    <phoneticPr fontId="10" type="noConversion"/>
  </si>
  <si>
    <t>定制防疫包（口罩，消毒凝胶，消毒湿巾）每人一份</t>
    <phoneticPr fontId="10" type="noConversion"/>
  </si>
  <si>
    <t>降温贴</t>
  </si>
  <si>
    <t>盒</t>
    <phoneticPr fontId="10" type="noConversion"/>
  </si>
  <si>
    <t>含签到台茶歇及3场闭门会茶歇</t>
    <phoneticPr fontId="10" type="noConversion"/>
  </si>
  <si>
    <t>隐形眼镜护理液</t>
    <phoneticPr fontId="10" type="noConversion"/>
  </si>
  <si>
    <t>签到台应急物品【卫生巾，头绳等】</t>
    <phoneticPr fontId="10" type="noConversion"/>
  </si>
  <si>
    <t>车上备品（口罩，矿泉水，消毒喷雾，消毒湿巾，充电线）</t>
    <phoneticPr fontId="10" type="noConversion"/>
  </si>
  <si>
    <t>备用金</t>
    <phoneticPr fontId="10" type="noConversion"/>
  </si>
  <si>
    <t>送机使用</t>
    <phoneticPr fontId="10" type="noConversion"/>
  </si>
  <si>
    <t>酒店-机场 单趟</t>
    <phoneticPr fontId="10" type="noConversion"/>
  </si>
  <si>
    <t>北京-长沙单程经济舱全价为1950，机建燃油税费190元</t>
    <phoneticPr fontId="10" type="noConversion"/>
  </si>
  <si>
    <t>上海-长沙单程经济舱全价为2200，机建燃油税费190元</t>
    <phoneticPr fontId="10" type="noConversion"/>
  </si>
  <si>
    <t>广州-长沙单程经济舱全价为1280，机建燃油税费190元</t>
    <phoneticPr fontId="10" type="noConversion"/>
  </si>
  <si>
    <t>从9月18日午餐开始，共7顿餐</t>
    <phoneticPr fontId="10" type="noConversion"/>
  </si>
  <si>
    <r>
      <rPr>
        <sz val="11"/>
        <color theme="1"/>
        <rFont val="Cambria"/>
        <family val="1"/>
      </rPr>
      <t>9</t>
    </r>
    <r>
      <rPr>
        <sz val="11"/>
        <color theme="1"/>
        <rFont val="Microsoft YaHei"/>
        <family val="2"/>
        <charset val="134"/>
      </rPr>
      <t>月18日彩排自助午餐</t>
    </r>
    <phoneticPr fontId="10" type="noConversion"/>
  </si>
  <si>
    <r>
      <t>降温贴</t>
    </r>
    <r>
      <rPr>
        <sz val="11"/>
        <color theme="1"/>
        <rFont val="微软雅黑"/>
        <family val="1"/>
      </rPr>
      <t xml:space="preserve"> 10</t>
    </r>
    <r>
      <rPr>
        <sz val="11"/>
        <color theme="1"/>
        <rFont val="微软雅黑"/>
        <family val="3"/>
        <charset val="134"/>
      </rPr>
      <t>个</t>
    </r>
    <r>
      <rPr>
        <sz val="11"/>
        <color theme="1"/>
        <rFont val="微软雅黑"/>
        <family val="3"/>
      </rPr>
      <t>/</t>
    </r>
    <r>
      <rPr>
        <sz val="11"/>
        <color theme="1"/>
        <rFont val="微软雅黑"/>
        <family val="3"/>
        <charset val="134"/>
      </rPr>
      <t>盒</t>
    </r>
    <phoneticPr fontId="10" type="noConversion"/>
  </si>
  <si>
    <r>
      <rPr>
        <sz val="11"/>
        <color theme="1"/>
        <rFont val="SimSun"/>
        <family val="3"/>
        <charset val="134"/>
      </rPr>
      <t>降温贴</t>
    </r>
    <r>
      <rPr>
        <sz val="11"/>
        <color theme="1"/>
        <rFont val="Cambria"/>
        <family val="1"/>
      </rPr>
      <t xml:space="preserve"> 10</t>
    </r>
    <r>
      <rPr>
        <sz val="11"/>
        <color theme="1"/>
        <rFont val="SimSun"/>
        <family val="3"/>
        <charset val="134"/>
      </rPr>
      <t>个/盒</t>
    </r>
    <phoneticPr fontId="10" type="noConversion"/>
  </si>
  <si>
    <t>更新单价（元）</t>
    <phoneticPr fontId="10" type="noConversion"/>
  </si>
  <si>
    <t>报价金额（元）</t>
    <phoneticPr fontId="10" type="noConversion"/>
  </si>
  <si>
    <t>可移除车贴</t>
    <phoneticPr fontId="10" type="noConversion"/>
  </si>
  <si>
    <t>异形车贴模切费用</t>
    <phoneticPr fontId="10" type="noConversion"/>
  </si>
  <si>
    <t>手举杆</t>
    <phoneticPr fontId="10" type="noConversion"/>
  </si>
  <si>
    <t>合金</t>
    <phoneticPr fontId="10" type="noConversion"/>
  </si>
  <si>
    <t>车辆均为9月19日从机场开始接机车辆，需工作人员前往机舱统一贴</t>
    <phoneticPr fontId="10" type="noConversion"/>
  </si>
  <si>
    <t>小风扇定制logo</t>
    <phoneticPr fontId="10" type="noConversion"/>
  </si>
  <si>
    <t>原计划由文创提供，现改为采买</t>
    <phoneticPr fontId="10" type="noConversion"/>
  </si>
  <si>
    <t>耳塞</t>
    <phoneticPr fontId="10" type="noConversion"/>
  </si>
  <si>
    <t>耳塞两幅</t>
    <phoneticPr fontId="10" type="noConversion"/>
  </si>
  <si>
    <t>全面时代洗脸巾</t>
    <phoneticPr fontId="10" type="noConversion"/>
  </si>
  <si>
    <t>包</t>
    <phoneticPr fontId="10" type="noConversion"/>
  </si>
  <si>
    <t>睡眠蒸汽眼罩</t>
    <phoneticPr fontId="10" type="noConversion"/>
  </si>
  <si>
    <t>片</t>
    <phoneticPr fontId="10" type="noConversion"/>
  </si>
  <si>
    <t>一次性泡澡袋</t>
    <phoneticPr fontId="10" type="noConversion"/>
  </si>
  <si>
    <t>袋</t>
    <phoneticPr fontId="10" type="noConversion"/>
  </si>
  <si>
    <t>旅行包内物品</t>
    <phoneticPr fontId="10" type="noConversion"/>
  </si>
  <si>
    <t>资生堂防晒喷雾</t>
    <phoneticPr fontId="10" type="noConversion"/>
  </si>
  <si>
    <t>资生堂防晒喷雾60ml</t>
    <phoneticPr fontId="10" type="noConversion"/>
  </si>
  <si>
    <t>旅行包定制（内里帆布包+外部pvc）定制肩带，包身画面
（防晒喷雾1个，全棉时代洗脸巾2包，防噪耳塞
，眼罩1个，泡澡袋2包、挂脖风扇）</t>
    <phoneticPr fontId="10" type="noConversion"/>
  </si>
  <si>
    <t>包内物品在采购板块单独报价
（防晒喷雾1个，全棉时代洗脸巾2包，防噪耳塞
，眼罩1个，泡澡袋2包、挂脖风扇）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</si>
</sst>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0_ "/>
    <numFmt numFmtId="178" formatCode="[$-409]d\/mmm\/yy;@"/>
    <numFmt numFmtId="179" formatCode="_ \¥* #,##0.00_ ;_ \¥* \-#,##0.00_ ;_ \¥* &quot;-&quot;??_ ;_ @_ "/>
    <numFmt numFmtId="180" formatCode="0.00_ "/>
    <numFmt numFmtId="181" formatCode="&quot;¥&quot;#,##0.00"/>
  </numFmts>
  <fonts count="32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8"/>
      <color theme="1"/>
      <name val="微软雅黑"/>
      <family val="2"/>
      <charset val="134"/>
    </font>
    <font>
      <strike/>
      <sz val="9"/>
      <color theme="1"/>
      <name val="微软雅黑"/>
      <family val="2"/>
      <charset val="134"/>
    </font>
    <font>
      <sz val="11"/>
      <color theme="1"/>
      <name val="Helvetica Neue"/>
      <family val="1"/>
    </font>
    <font>
      <sz val="11"/>
      <color theme="1"/>
      <name val="Cambria"/>
      <family val="1"/>
    </font>
    <font>
      <sz val="11"/>
      <color theme="1"/>
      <name val="Microsoft YaHei"/>
      <family val="2"/>
      <charset val="134"/>
    </font>
    <font>
      <sz val="11"/>
      <color theme="1"/>
      <name val="微软雅黑"/>
      <family val="3"/>
      <charset val="134"/>
    </font>
    <font>
      <sz val="11"/>
      <color theme="1"/>
      <name val="微软雅黑"/>
      <family val="1"/>
    </font>
    <font>
      <sz val="11"/>
      <color theme="1"/>
      <name val="微软雅黑"/>
      <family val="3"/>
    </font>
    <font>
      <sz val="11"/>
      <color theme="1"/>
      <name val="SimSun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auto="1"/>
      </top>
      <bottom/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8" fontId="8" fillId="0" borderId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8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283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79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179" fontId="12" fillId="15" borderId="1" xfId="18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17" applyFont="1" applyFill="1" applyBorder="1" applyAlignment="1" applyProtection="1">
      <alignment vertical="center" wrapText="1"/>
      <protection locked="0"/>
    </xf>
    <xf numFmtId="0" fontId="4" fillId="0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9" fontId="2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4" fillId="0" borderId="1" xfId="17" applyNumberFormat="1" applyFont="1" applyFill="1" applyBorder="1" applyAlignment="1" applyProtection="1">
      <alignment horizontal="center" vertical="center" wrapText="1"/>
      <protection locked="0"/>
    </xf>
    <xf numFmtId="179" fontId="16" fillId="0" borderId="1" xfId="18" applyNumberFormat="1" applyFont="1" applyBorder="1" applyAlignment="1" applyProtection="1">
      <alignment horizontal="center" vertical="center" wrapText="1"/>
    </xf>
    <xf numFmtId="179" fontId="4" fillId="0" borderId="1" xfId="18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4" fillId="7" borderId="12" xfId="17" applyNumberFormat="1" applyFont="1" applyFill="1" applyBorder="1" applyAlignment="1" applyProtection="1">
      <alignment horizontal="center" vertical="center" wrapText="1"/>
      <protection locked="0"/>
    </xf>
    <xf numFmtId="179" fontId="16" fillId="6" borderId="1" xfId="18" applyNumberFormat="1" applyFont="1" applyFill="1" applyBorder="1" applyAlignment="1" applyProtection="1">
      <alignment horizontal="center" vertical="center" wrapText="1"/>
      <protection locked="0"/>
    </xf>
    <xf numFmtId="179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9" fontId="4" fillId="0" borderId="1" xfId="0" applyNumberFormat="1" applyFont="1" applyFill="1" applyBorder="1" applyAlignment="1" applyProtection="1">
      <alignment vertical="center" wrapText="1"/>
      <protection locked="0"/>
    </xf>
    <xf numFmtId="179" fontId="18" fillId="9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right" vertical="center" wrapText="1"/>
      <protection locked="0"/>
    </xf>
    <xf numFmtId="0" fontId="18" fillId="0" borderId="1" xfId="19" applyNumberFormat="1" applyFont="1" applyBorder="1" applyAlignment="1" applyProtection="1">
      <alignment horizontal="center" vertical="center"/>
      <protection locked="0"/>
    </xf>
    <xf numFmtId="10" fontId="18" fillId="0" borderId="1" xfId="19" applyNumberFormat="1" applyFont="1" applyBorder="1" applyAlignment="1" applyProtection="1">
      <alignment horizontal="center" vertical="center"/>
      <protection locked="0"/>
    </xf>
    <xf numFmtId="179" fontId="14" fillId="0" borderId="0" xfId="18" applyFont="1" applyBorder="1" applyAlignment="1" applyProtection="1">
      <alignment vertical="center"/>
      <protection locked="0"/>
    </xf>
    <xf numFmtId="179" fontId="14" fillId="0" borderId="0" xfId="18" applyNumberFormat="1" applyFont="1" applyBorder="1" applyAlignment="1" applyProtection="1">
      <alignment horizontal="center" vertical="center"/>
      <protection locked="0"/>
    </xf>
    <xf numFmtId="9" fontId="18" fillId="0" borderId="1" xfId="19" applyFont="1" applyBorder="1" applyAlignment="1" applyProtection="1">
      <alignment horizontal="center" vertical="center"/>
      <protection locked="0"/>
    </xf>
    <xf numFmtId="180" fontId="2" fillId="15" borderId="1" xfId="3" applyNumberFormat="1" applyFont="1" applyFill="1" applyBorder="1" applyAlignment="1" applyProtection="1">
      <alignment horizontal="center" vertical="center" wrapText="1"/>
    </xf>
    <xf numFmtId="180" fontId="2" fillId="17" borderId="1" xfId="3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180" fontId="2" fillId="4" borderId="5" xfId="0" applyNumberFormat="1" applyFont="1" applyFill="1" applyBorder="1" applyAlignment="1">
      <alignment horizontal="center" vertical="center" wrapText="1"/>
    </xf>
    <xf numFmtId="179" fontId="3" fillId="3" borderId="2" xfId="18" applyFont="1" applyFill="1" applyBorder="1" applyAlignment="1" applyProtection="1">
      <alignment horizontal="center" vertical="center" wrapText="1"/>
    </xf>
    <xf numFmtId="179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9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9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80" fontId="2" fillId="0" borderId="1" xfId="0" applyNumberFormat="1" applyFont="1" applyBorder="1" applyAlignment="1">
      <alignment horizontal="center" vertical="center" wrapText="1"/>
    </xf>
    <xf numFmtId="180" fontId="2" fillId="0" borderId="1" xfId="0" applyNumberFormat="1" applyFont="1" applyBorder="1" applyAlignment="1">
      <alignment vertical="center" wrapText="1"/>
    </xf>
    <xf numFmtId="176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0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18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17" applyNumberFormat="1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2" fillId="15" borderId="1" xfId="17" applyFont="1" applyFill="1" applyBorder="1" applyAlignment="1" applyProtection="1">
      <alignment horizontal="left" vertical="center" wrapText="1"/>
      <protection locked="0"/>
    </xf>
    <xf numFmtId="180" fontId="2" fillId="0" borderId="1" xfId="3" applyNumberFormat="1" applyFont="1" applyFill="1" applyBorder="1" applyAlignment="1" applyProtection="1">
      <alignment horizontal="left" vertical="center" wrapText="1"/>
    </xf>
    <xf numFmtId="0" fontId="4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2" fillId="0" borderId="1" xfId="17" applyNumberFormat="1" applyFont="1" applyFill="1" applyBorder="1" applyAlignment="1" applyProtection="1">
      <alignment horizontal="left" vertical="center" wrapText="1"/>
      <protection locked="0"/>
    </xf>
    <xf numFmtId="0" fontId="2" fillId="4" borderId="1" xfId="17" applyNumberFormat="1" applyFont="1" applyFill="1" applyBorder="1" applyAlignment="1" applyProtection="1">
      <alignment horizontal="center" vertical="center" wrapText="1"/>
    </xf>
    <xf numFmtId="179" fontId="2" fillId="4" borderId="1" xfId="18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1" xfId="17" applyFont="1" applyFill="1" applyBorder="1" applyAlignment="1" applyProtection="1">
      <alignment horizontal="left" vertical="center" wrapText="1"/>
      <protection locked="0"/>
    </xf>
    <xf numFmtId="0" fontId="2" fillId="0" borderId="1" xfId="17" applyNumberFormat="1" applyFont="1" applyFill="1" applyBorder="1" applyAlignment="1" applyProtection="1">
      <alignment horizontal="center" vertical="center" wrapText="1"/>
    </xf>
    <xf numFmtId="181" fontId="2" fillId="0" borderId="1" xfId="17" applyNumberFormat="1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1" xfId="17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3" fillId="0" borderId="1" xfId="17" applyFont="1" applyFill="1" applyBorder="1" applyAlignment="1" applyProtection="1">
      <alignment horizontal="center" vertical="center" wrapText="1"/>
    </xf>
    <xf numFmtId="0" fontId="2" fillId="0" borderId="1" xfId="17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49" fontId="24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2" xfId="17" applyFont="1" applyFill="1" applyBorder="1" applyAlignment="1" applyProtection="1">
      <alignment horizontal="center" vertical="center" wrapText="1"/>
      <protection locked="0"/>
    </xf>
    <xf numFmtId="0" fontId="2" fillId="7" borderId="1" xfId="17" applyNumberFormat="1" applyFont="1" applyFill="1" applyBorder="1" applyAlignment="1" applyProtection="1">
      <alignment horizontal="center" vertical="center" wrapText="1"/>
    </xf>
    <xf numFmtId="0" fontId="2" fillId="7" borderId="1" xfId="17" applyNumberFormat="1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center" vertical="center"/>
      <protection locked="0"/>
    </xf>
    <xf numFmtId="49" fontId="24" fillId="7" borderId="1" xfId="17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0" fontId="23" fillId="0" borderId="1" xfId="17" applyFont="1" applyFill="1" applyBorder="1" applyAlignment="1" applyProtection="1">
      <alignment horizontal="left" vertical="center" wrapText="1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1" xfId="17" applyNumberFormat="1" applyFont="1" applyFill="1" applyBorder="1" applyAlignment="1" applyProtection="1">
      <alignment vertical="center" wrapText="1"/>
      <protection locked="0"/>
    </xf>
    <xf numFmtId="0" fontId="2" fillId="4" borderId="1" xfId="17" applyNumberFormat="1" applyFont="1" applyFill="1" applyBorder="1" applyAlignment="1" applyProtection="1">
      <alignment vertical="center" wrapText="1"/>
    </xf>
    <xf numFmtId="43" fontId="14" fillId="6" borderId="1" xfId="0" applyNumberFormat="1" applyFont="1" applyFill="1" applyBorder="1" applyAlignment="1" applyProtection="1">
      <alignment horizontal="center" vertical="center"/>
      <protection locked="0"/>
    </xf>
    <xf numFmtId="43" fontId="22" fillId="0" borderId="1" xfId="0" applyNumberFormat="1" applyFont="1" applyBorder="1" applyAlignment="1" applyProtection="1">
      <alignment horizontal="center" vertical="center"/>
      <protection locked="0"/>
    </xf>
    <xf numFmtId="179" fontId="2" fillId="0" borderId="1" xfId="18" applyFont="1" applyFill="1" applyBorder="1" applyAlignment="1" applyProtection="1">
      <alignment horizontal="center" vertical="center" wrapText="1"/>
      <protection locked="0"/>
    </xf>
    <xf numFmtId="0" fontId="12" fillId="0" borderId="1" xfId="17" applyFont="1" applyBorder="1" applyAlignment="1" applyProtection="1">
      <alignment horizontal="right" vertical="center" wrapText="1"/>
      <protection locked="0"/>
    </xf>
    <xf numFmtId="179" fontId="2" fillId="0" borderId="1" xfId="18" applyNumberFormat="1" applyFont="1" applyBorder="1" applyAlignment="1" applyProtection="1">
      <alignment horizontal="center" vertical="center" wrapText="1"/>
      <protection locked="0"/>
    </xf>
    <xf numFmtId="179" fontId="2" fillId="8" borderId="1" xfId="18" applyFont="1" applyFill="1" applyBorder="1" applyAlignment="1" applyProtection="1">
      <alignment horizontal="center" vertical="center" wrapText="1"/>
      <protection locked="0"/>
    </xf>
    <xf numFmtId="179" fontId="2" fillId="0" borderId="0" xfId="0" applyNumberFormat="1" applyFont="1" applyBorder="1" applyAlignment="1" applyProtection="1">
      <alignment vertical="center"/>
      <protection locked="0"/>
    </xf>
    <xf numFmtId="0" fontId="1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9" fontId="2" fillId="0" borderId="0" xfId="19" applyFont="1" applyBorder="1" applyAlignment="1" applyProtection="1">
      <alignment vertical="center"/>
      <protection locked="0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2" fillId="6" borderId="1" xfId="17" applyFont="1" applyFill="1" applyBorder="1" applyAlignment="1" applyProtection="1">
      <alignment horizontal="center" vertical="center" wrapText="1"/>
      <protection locked="0"/>
    </xf>
    <xf numFmtId="179" fontId="12" fillId="5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2" fillId="0" borderId="1" xfId="17" applyFont="1" applyBorder="1" applyAlignment="1" applyProtection="1">
      <alignment horizontal="right" vertical="center" wrapText="1"/>
    </xf>
    <xf numFmtId="179" fontId="12" fillId="0" borderId="1" xfId="18" applyNumberFormat="1" applyFont="1" applyBorder="1" applyAlignment="1" applyProtection="1">
      <alignment horizontal="center" vertical="center" wrapText="1"/>
    </xf>
    <xf numFmtId="0" fontId="23" fillId="0" borderId="1" xfId="17" applyFont="1" applyFill="1" applyBorder="1" applyAlignment="1" applyProtection="1">
      <alignment horizontal="center" vertical="center" wrapText="1"/>
      <protection locked="0"/>
    </xf>
    <xf numFmtId="0" fontId="28" fillId="0" borderId="1" xfId="17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left" vertical="center" wrapText="1"/>
      <protection locked="0"/>
    </xf>
    <xf numFmtId="0" fontId="12" fillId="15" borderId="1" xfId="0" applyFont="1" applyFill="1" applyBorder="1" applyAlignment="1" applyProtection="1">
      <alignment horizontal="center" vertical="center" wrapText="1"/>
      <protection locked="0"/>
    </xf>
    <xf numFmtId="0" fontId="12" fillId="15" borderId="1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vertical="center" wrapText="1"/>
      <protection locked="0"/>
    </xf>
    <xf numFmtId="49" fontId="24" fillId="7" borderId="12" xfId="17" applyNumberFormat="1" applyFont="1" applyFill="1" applyBorder="1" applyAlignment="1" applyProtection="1">
      <alignment vertical="center" wrapText="1"/>
      <protection locked="0"/>
    </xf>
    <xf numFmtId="179" fontId="2" fillId="0" borderId="1" xfId="18" applyFont="1" applyFill="1" applyBorder="1" applyAlignment="1" applyProtection="1">
      <alignment vertical="center" wrapText="1"/>
      <protection locked="0"/>
    </xf>
    <xf numFmtId="0" fontId="2" fillId="0" borderId="4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17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18" borderId="1" xfId="0" applyFont="1" applyFill="1" applyBorder="1" applyAlignment="1" applyProtection="1">
      <alignment horizontal="center" vertical="center"/>
      <protection locked="0"/>
    </xf>
    <xf numFmtId="0" fontId="2" fillId="18" borderId="1" xfId="17" applyFont="1" applyFill="1" applyBorder="1" applyAlignment="1" applyProtection="1">
      <alignment horizontal="center" vertical="center" wrapText="1"/>
      <protection locked="0"/>
    </xf>
    <xf numFmtId="0" fontId="2" fillId="18" borderId="1" xfId="0" applyFont="1" applyFill="1" applyBorder="1" applyAlignment="1" applyProtection="1">
      <alignment horizontal="left" vertical="center"/>
      <protection locked="0"/>
    </xf>
    <xf numFmtId="0" fontId="2" fillId="18" borderId="5" xfId="17" applyFont="1" applyFill="1" applyBorder="1" applyAlignment="1" applyProtection="1">
      <alignment horizontal="center" vertical="center" wrapText="1"/>
      <protection locked="0"/>
    </xf>
    <xf numFmtId="180" fontId="2" fillId="18" borderId="1" xfId="3" applyNumberFormat="1" applyFont="1" applyFill="1" applyBorder="1" applyAlignment="1" applyProtection="1">
      <alignment horizontal="center" vertical="center" wrapText="1"/>
    </xf>
    <xf numFmtId="0" fontId="2" fillId="18" borderId="1" xfId="17" applyNumberFormat="1" applyFont="1" applyFill="1" applyBorder="1" applyAlignment="1" applyProtection="1">
      <alignment horizontal="center" vertical="center" wrapText="1"/>
    </xf>
    <xf numFmtId="0" fontId="2" fillId="18" borderId="1" xfId="17" applyNumberFormat="1" applyFont="1" applyFill="1" applyBorder="1" applyAlignment="1" applyProtection="1">
      <alignment horizontal="left" vertical="center" wrapText="1"/>
    </xf>
    <xf numFmtId="181" fontId="2" fillId="18" borderId="1" xfId="17" applyNumberFormat="1" applyFont="1" applyFill="1" applyBorder="1" applyAlignment="1" applyProtection="1">
      <alignment horizontal="center" vertical="center" wrapText="1"/>
    </xf>
    <xf numFmtId="0" fontId="23" fillId="18" borderId="1" xfId="17" applyFont="1" applyFill="1" applyBorder="1" applyAlignment="1" applyProtection="1">
      <alignment horizontal="center" vertical="center" wrapText="1"/>
    </xf>
    <xf numFmtId="179" fontId="2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11" borderId="1" xfId="17" applyNumberFormat="1" applyFont="1" applyFill="1" applyBorder="1" applyAlignment="1" applyProtection="1">
      <alignment horizontal="center" vertical="center" wrapText="1"/>
    </xf>
    <xf numFmtId="0" fontId="2" fillId="11" borderId="4" xfId="17" applyNumberFormat="1" applyFont="1" applyFill="1" applyBorder="1" applyAlignment="1" applyProtection="1">
      <alignment horizontal="center" vertical="center" wrapText="1"/>
    </xf>
    <xf numFmtId="181" fontId="2" fillId="11" borderId="1" xfId="17" applyNumberFormat="1" applyFont="1" applyFill="1" applyBorder="1" applyAlignment="1" applyProtection="1">
      <alignment horizontal="center" vertical="center" wrapText="1"/>
    </xf>
    <xf numFmtId="0" fontId="2" fillId="11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11" borderId="1" xfId="17" applyFont="1" applyFill="1" applyBorder="1" applyAlignment="1" applyProtection="1">
      <alignment horizontal="center" vertical="center" wrapText="1"/>
      <protection locked="0"/>
    </xf>
    <xf numFmtId="179" fontId="2" fillId="11" borderId="1" xfId="18" applyNumberFormat="1" applyFont="1" applyFill="1" applyBorder="1" applyAlignment="1" applyProtection="1">
      <alignment horizontal="center" vertical="center" wrapText="1"/>
      <protection locked="0"/>
    </xf>
    <xf numFmtId="180" fontId="2" fillId="11" borderId="1" xfId="3" applyNumberFormat="1" applyFont="1" applyFill="1" applyBorder="1" applyAlignment="1" applyProtection="1">
      <alignment horizontal="center" vertical="center" wrapText="1"/>
    </xf>
    <xf numFmtId="0" fontId="2" fillId="11" borderId="0" xfId="0" applyFont="1" applyFill="1" applyBorder="1" applyAlignment="1" applyProtection="1">
      <alignment horizontal="center" vertical="center"/>
      <protection locked="0"/>
    </xf>
    <xf numFmtId="0" fontId="2" fillId="18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11" borderId="1" xfId="17" applyNumberFormat="1" applyFont="1" applyFill="1" applyBorder="1" applyAlignment="1" applyProtection="1">
      <alignment horizontal="left" vertical="center" wrapText="1"/>
    </xf>
    <xf numFmtId="179" fontId="2" fillId="11" borderId="1" xfId="18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9" fontId="2" fillId="0" borderId="1" xfId="18" applyFont="1" applyFill="1" applyBorder="1" applyAlignment="1" applyProtection="1">
      <alignment horizontal="center" vertical="center" wrapText="1"/>
    </xf>
    <xf numFmtId="49" fontId="24" fillId="0" borderId="12" xfId="17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49" fontId="24" fillId="7" borderId="3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7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17" applyNumberFormat="1" applyFont="1" applyFill="1" applyBorder="1" applyAlignment="1" applyProtection="1">
      <alignment horizontal="center" vertical="center" wrapText="1"/>
    </xf>
    <xf numFmtId="179" fontId="2" fillId="4" borderId="3" xfId="18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17" applyFont="1" applyFill="1" applyBorder="1" applyAlignment="1" applyProtection="1">
      <alignment horizontal="center" vertical="center" wrapText="1"/>
      <protection locked="0"/>
    </xf>
    <xf numFmtId="0" fontId="2" fillId="0" borderId="4" xfId="17" applyFont="1" applyFill="1" applyBorder="1" applyAlignment="1" applyProtection="1">
      <alignment horizontal="center" vertical="center" wrapText="1"/>
      <protection locked="0"/>
    </xf>
    <xf numFmtId="0" fontId="2" fillId="11" borderId="1" xfId="0" applyFont="1" applyFill="1" applyBorder="1" applyAlignment="1" applyProtection="1">
      <alignment horizontal="center" vertical="center" wrapText="1"/>
      <protection locked="0"/>
    </xf>
    <xf numFmtId="179" fontId="2" fillId="11" borderId="1" xfId="18" applyFont="1" applyFill="1" applyBorder="1" applyAlignment="1" applyProtection="1">
      <alignment horizontal="center" vertical="center" wrapText="1"/>
    </xf>
    <xf numFmtId="0" fontId="2" fillId="11" borderId="1" xfId="0" applyFont="1" applyFill="1" applyBorder="1" applyAlignment="1" applyProtection="1">
      <alignment vertical="center"/>
      <protection locked="0"/>
    </xf>
    <xf numFmtId="179" fontId="2" fillId="11" borderId="1" xfId="0" applyNumberFormat="1" applyFont="1" applyFill="1" applyBorder="1" applyAlignment="1" applyProtection="1">
      <alignment horizontal="center" vertical="center"/>
      <protection locked="0"/>
    </xf>
    <xf numFmtId="0" fontId="2" fillId="18" borderId="2" xfId="0" applyFont="1" applyFill="1" applyBorder="1" applyAlignment="1" applyProtection="1">
      <alignment horizontal="left" vertical="center" wrapText="1"/>
      <protection locked="0"/>
    </xf>
    <xf numFmtId="0" fontId="2" fillId="18" borderId="1" xfId="0" applyFont="1" applyFill="1" applyBorder="1" applyAlignment="1" applyProtection="1">
      <alignment vertical="center"/>
      <protection locked="0"/>
    </xf>
    <xf numFmtId="49" fontId="24" fillId="18" borderId="1" xfId="17" applyNumberFormat="1" applyFont="1" applyFill="1" applyBorder="1" applyAlignment="1" applyProtection="1">
      <alignment horizontal="center" vertical="center" wrapText="1"/>
      <protection locked="0"/>
    </xf>
    <xf numFmtId="179" fontId="2" fillId="18" borderId="1" xfId="18" applyFont="1" applyFill="1" applyBorder="1" applyAlignment="1" applyProtection="1">
      <alignment horizontal="center" vertical="center" wrapText="1"/>
    </xf>
    <xf numFmtId="179" fontId="2" fillId="18" borderId="1" xfId="0" applyNumberFormat="1" applyFont="1" applyFill="1" applyBorder="1" applyAlignment="1" applyProtection="1">
      <alignment horizontal="center" vertical="center"/>
      <protection locked="0"/>
    </xf>
    <xf numFmtId="49" fontId="24" fillId="11" borderId="12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7" applyFont="1" applyFill="1" applyBorder="1" applyAlignment="1" applyProtection="1">
      <alignment horizontal="center" vertical="center" wrapText="1"/>
      <protection locked="0"/>
    </xf>
    <xf numFmtId="0" fontId="2" fillId="0" borderId="13" xfId="17" applyFont="1" applyFill="1" applyBorder="1" applyAlignment="1" applyProtection="1">
      <alignment horizontal="center" vertical="center" wrapText="1"/>
      <protection locked="0"/>
    </xf>
    <xf numFmtId="0" fontId="2" fillId="0" borderId="5" xfId="17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 applyProtection="1">
      <alignment horizontal="right"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</xf>
    <xf numFmtId="0" fontId="12" fillId="0" borderId="3" xfId="17" applyFont="1" applyBorder="1" applyAlignment="1" applyProtection="1">
      <alignment horizontal="right" vertical="center" wrapText="1"/>
    </xf>
    <xf numFmtId="0" fontId="12" fillId="0" borderId="4" xfId="17" applyFont="1" applyBorder="1" applyAlignment="1" applyProtection="1">
      <alignment horizontal="right" vertical="center" wrapText="1"/>
    </xf>
    <xf numFmtId="0" fontId="2" fillId="4" borderId="8" xfId="17" applyFont="1" applyFill="1" applyBorder="1" applyAlignment="1" applyProtection="1">
      <alignment horizontal="center" vertical="center" wrapText="1"/>
      <protection locked="0"/>
    </xf>
    <xf numFmtId="0" fontId="2" fillId="4" borderId="13" xfId="17" applyFont="1" applyFill="1" applyBorder="1" applyAlignment="1" applyProtection="1">
      <alignment horizontal="center" vertical="center" wrapText="1"/>
      <protection locked="0"/>
    </xf>
    <xf numFmtId="0" fontId="2" fillId="4" borderId="5" xfId="17" applyFont="1" applyFill="1" applyBorder="1" applyAlignment="1" applyProtection="1">
      <alignment horizontal="center" vertical="center" wrapText="1"/>
      <protection locked="0"/>
    </xf>
    <xf numFmtId="0" fontId="12" fillId="10" borderId="2" xfId="0" applyFont="1" applyFill="1" applyBorder="1" applyAlignment="1" applyProtection="1">
      <alignment horizontal="left" vertical="center" wrapText="1"/>
      <protection locked="0"/>
    </xf>
    <xf numFmtId="0" fontId="12" fillId="10" borderId="3" xfId="0" applyFont="1" applyFill="1" applyBorder="1" applyAlignment="1" applyProtection="1">
      <alignment horizontal="left" vertical="center" wrapText="1"/>
      <protection locked="0"/>
    </xf>
    <xf numFmtId="0" fontId="19" fillId="16" borderId="2" xfId="0" applyFont="1" applyFill="1" applyBorder="1" applyAlignment="1" applyProtection="1">
      <alignment horizontal="center" vertical="center" wrapText="1"/>
      <protection locked="0"/>
    </xf>
    <xf numFmtId="0" fontId="19" fillId="16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17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 applyProtection="1">
      <alignment horizontal="right" vertical="center" wrapText="1"/>
      <protection locked="0"/>
    </xf>
    <xf numFmtId="0" fontId="12" fillId="0" borderId="3" xfId="0" applyFont="1" applyFill="1" applyBorder="1" applyAlignment="1" applyProtection="1">
      <alignment horizontal="right" vertical="center" wrapText="1"/>
      <protection locked="0"/>
    </xf>
    <xf numFmtId="0" fontId="12" fillId="0" borderId="4" xfId="0" applyFont="1" applyFill="1" applyBorder="1" applyAlignment="1" applyProtection="1">
      <alignment horizontal="right" vertical="center" wrapText="1"/>
      <protection locked="0"/>
    </xf>
    <xf numFmtId="0" fontId="12" fillId="0" borderId="2" xfId="17" applyFont="1" applyBorder="1" applyAlignment="1" applyProtection="1">
      <alignment horizontal="right" vertical="center" wrapText="1"/>
      <protection locked="0"/>
    </xf>
    <xf numFmtId="0" fontId="12" fillId="0" borderId="3" xfId="17" applyFont="1" applyBorder="1" applyAlignment="1" applyProtection="1">
      <alignment horizontal="right" vertical="center" wrapText="1"/>
      <protection locked="0"/>
    </xf>
    <xf numFmtId="0" fontId="12" fillId="0" borderId="4" xfId="17" applyFont="1" applyBorder="1" applyAlignment="1" applyProtection="1">
      <alignment horizontal="right" vertical="center" wrapText="1"/>
      <protection locked="0"/>
    </xf>
    <xf numFmtId="0" fontId="16" fillId="6" borderId="2" xfId="0" applyFont="1" applyFill="1" applyBorder="1" applyAlignment="1" applyProtection="1">
      <alignment horizontal="right" vertical="center" wrapText="1"/>
      <protection locked="0"/>
    </xf>
    <xf numFmtId="0" fontId="16" fillId="6" borderId="3" xfId="0" applyFont="1" applyFill="1" applyBorder="1" applyAlignment="1" applyProtection="1">
      <alignment horizontal="right" vertical="center" wrapText="1"/>
      <protection locked="0"/>
    </xf>
    <xf numFmtId="0" fontId="16" fillId="6" borderId="4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12" fillId="10" borderId="16" xfId="0" applyFont="1" applyFill="1" applyBorder="1" applyAlignment="1" applyProtection="1">
      <alignment horizontal="lef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</xf>
    <xf numFmtId="0" fontId="16" fillId="0" borderId="3" xfId="17" applyFont="1" applyBorder="1" applyAlignment="1" applyProtection="1">
      <alignment horizontal="right" vertical="center" wrapText="1"/>
    </xf>
    <xf numFmtId="0" fontId="16" fillId="0" borderId="4" xfId="17" applyFont="1" applyBorder="1" applyAlignment="1" applyProtection="1">
      <alignment horizontal="right" vertical="center" wrapText="1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20" fillId="6" borderId="2" xfId="0" applyFont="1" applyFill="1" applyBorder="1" applyAlignment="1" applyProtection="1">
      <alignment horizontal="center" vertical="center" wrapText="1"/>
      <protection locked="0"/>
    </xf>
    <xf numFmtId="0" fontId="20" fillId="6" borderId="3" xfId="0" applyFont="1" applyFill="1" applyBorder="1" applyAlignment="1" applyProtection="1">
      <alignment horizontal="center" vertical="center" wrapText="1"/>
      <protection locked="0"/>
    </xf>
    <xf numFmtId="0" fontId="20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2" fillId="10" borderId="3" xfId="0" applyFont="1" applyFill="1" applyBorder="1" applyAlignment="1" applyProtection="1">
      <alignment horizontal="center" vertical="center" wrapText="1"/>
      <protection locked="0"/>
    </xf>
    <xf numFmtId="0" fontId="12" fillId="10" borderId="4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12" fillId="0" borderId="2" xfId="17" applyFont="1" applyFill="1" applyBorder="1" applyAlignment="1" applyProtection="1">
      <alignment horizontal="right" vertical="center" wrapText="1"/>
      <protection locked="0"/>
    </xf>
    <xf numFmtId="0" fontId="12" fillId="0" borderId="3" xfId="17" applyFont="1" applyFill="1" applyBorder="1" applyAlignment="1" applyProtection="1">
      <alignment horizontal="right" vertical="center" wrapText="1"/>
      <protection locked="0"/>
    </xf>
    <xf numFmtId="0" fontId="12" fillId="0" borderId="4" xfId="17" applyFont="1" applyFill="1" applyBorder="1" applyAlignment="1" applyProtection="1">
      <alignment horizontal="right" vertical="center" wrapText="1"/>
      <protection locked="0"/>
    </xf>
    <xf numFmtId="0" fontId="12" fillId="12" borderId="3" xfId="0" applyFont="1" applyFill="1" applyBorder="1" applyAlignment="1" applyProtection="1">
      <alignment horizontal="center" vertical="center" wrapText="1"/>
      <protection locked="0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1.1499999999999999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2.2999999999999998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2.2999999999999998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 xml:space="preserve">各地价格不同，按实际发生结算 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 xml:space="preserve">各地价格不同，按实际发生结算 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 xml:space="preserve">各地价格不同，按实际发生结算 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 xml:space="preserve">各地价格不同，按实际发生结算 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 xml:space="preserve">各地价格不同，按实际发生结算 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 xml:space="preserve">各地价格不同，按实际发生结算 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 xml:space="preserve">各地价格不同，按实际发生结算 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 xml:space="preserve">各地价格不同，按实际发生结算 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 xml:space="preserve">各地价格不同，按实际发生结算 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 xml:space="preserve">各地价格不同，按实际发生结算 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 xml:space="preserve">各地价格不同，按实际发生结算 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 xml:space="preserve">各地价格不同，按实际发生结算 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  <cell r="P12">
            <v>350</v>
          </cell>
        </row>
        <row r="13">
          <cell r="E13" t="str">
            <v>A#075</v>
          </cell>
          <cell r="P13">
            <v>60</v>
          </cell>
        </row>
        <row r="14">
          <cell r="E14" t="str">
            <v>A#083</v>
          </cell>
          <cell r="P14">
            <v>180</v>
          </cell>
        </row>
        <row r="15">
          <cell r="E15" t="str">
            <v>A#050</v>
          </cell>
          <cell r="P15">
            <v>110</v>
          </cell>
        </row>
        <row r="16">
          <cell r="E16" t="str">
            <v>讲台包板</v>
          </cell>
          <cell r="P16">
            <v>300</v>
          </cell>
        </row>
        <row r="17">
          <cell r="E17" t="str">
            <v>数字号贴</v>
          </cell>
          <cell r="P17">
            <v>160</v>
          </cell>
        </row>
        <row r="18">
          <cell r="E18" t="str">
            <v>手卡</v>
          </cell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38.799999999999997</v>
          </cell>
        </row>
        <row r="44">
          <cell r="P44">
            <v>39.799999999999997</v>
          </cell>
        </row>
        <row r="45">
          <cell r="P45">
            <v>456.6</v>
          </cell>
        </row>
        <row r="47">
          <cell r="E47" t="str">
            <v>索引基础物料序号</v>
          </cell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4996.8300000000008</v>
          </cell>
        </row>
        <row r="65">
          <cell r="P65">
            <v>131</v>
          </cell>
        </row>
        <row r="66">
          <cell r="P66">
            <v>6382.4657999999999</v>
          </cell>
        </row>
        <row r="67">
          <cell r="P67">
            <v>112756.89580000001</v>
          </cell>
        </row>
        <row r="69">
          <cell r="P69">
            <v>0</v>
          </cell>
        </row>
        <row r="70">
          <cell r="P70">
            <v>0.88378276406318823</v>
          </cell>
        </row>
        <row r="71">
          <cell r="P71">
            <v>4.509781069191459E-3</v>
          </cell>
        </row>
        <row r="72">
          <cell r="P72">
            <v>0</v>
          </cell>
        </row>
        <row r="73">
          <cell r="P73">
            <v>9.8768748777736726E-2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qingq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baseColWidth="10" defaultColWidth="8.6640625" defaultRowHeight="16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SUM(报价结算清单!J119:J155)</f>
        <v>89569.8</v>
      </c>
      <c r="C8" s="1">
        <f>B8</f>
        <v>89569.8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171"/>
  <sheetViews>
    <sheetView tabSelected="1" topLeftCell="C141" zoomScale="83" zoomScaleNormal="140" workbookViewId="0">
      <selection activeCell="B55" sqref="B55:B61"/>
    </sheetView>
  </sheetViews>
  <sheetFormatPr baseColWidth="10" defaultColWidth="9" defaultRowHeight="14"/>
  <cols>
    <col min="1" max="1" width="5" style="12" bestFit="1" customWidth="1"/>
    <col min="2" max="2" width="18.5" style="12" customWidth="1"/>
    <col min="3" max="3" width="8" style="12" bestFit="1" customWidth="1"/>
    <col min="4" max="4" width="11.1640625" style="12" customWidth="1"/>
    <col min="5" max="5" width="14.1640625" style="12" bestFit="1" customWidth="1"/>
    <col min="6" max="6" width="16.1640625" style="12" bestFit="1" customWidth="1"/>
    <col min="7" max="7" width="26" style="12" customWidth="1"/>
    <col min="8" max="8" width="20.6640625" style="84" customWidth="1"/>
    <col min="9" max="9" width="8" style="12" bestFit="1" customWidth="1"/>
    <col min="10" max="10" width="13" style="51" bestFit="1" customWidth="1"/>
    <col min="11" max="11" width="13" style="51" customWidth="1"/>
    <col min="12" max="12" width="12.5" style="12" bestFit="1" customWidth="1"/>
    <col min="13" max="14" width="8" style="12" bestFit="1" customWidth="1"/>
    <col min="15" max="15" width="12.6640625" style="12" bestFit="1" customWidth="1"/>
    <col min="16" max="16" width="8" style="12" bestFit="1" customWidth="1"/>
    <col min="17" max="18" width="22" style="52" customWidth="1"/>
    <col min="19" max="19" width="11.6640625" style="52" bestFit="1" customWidth="1"/>
    <col min="20" max="20" width="12.5" style="40" customWidth="1"/>
    <col min="21" max="21" width="41.5" style="40" customWidth="1"/>
    <col min="22" max="22" width="14.1640625" style="12" bestFit="1" customWidth="1"/>
    <col min="23" max="24" width="9" style="12"/>
    <col min="25" max="25" width="9.83203125" style="12" bestFit="1" customWidth="1"/>
    <col min="26" max="16384" width="9" style="12"/>
  </cols>
  <sheetData>
    <row r="1" spans="1:64" ht="21">
      <c r="A1" s="252" t="s">
        <v>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4"/>
    </row>
    <row r="2" spans="1:64" ht="15">
      <c r="A2" s="255" t="s">
        <v>10</v>
      </c>
      <c r="B2" s="255"/>
      <c r="C2" s="256" t="s">
        <v>1052</v>
      </c>
      <c r="D2" s="257"/>
      <c r="E2" s="257"/>
      <c r="F2" s="257"/>
      <c r="G2" s="258"/>
      <c r="H2" s="79" t="s">
        <v>11</v>
      </c>
      <c r="I2" s="260" t="s">
        <v>1053</v>
      </c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2"/>
      <c r="U2" s="263" t="s">
        <v>711</v>
      </c>
      <c r="V2" s="264"/>
    </row>
    <row r="3" spans="1:64" ht="15">
      <c r="A3" s="259" t="s">
        <v>12</v>
      </c>
      <c r="B3" s="259"/>
      <c r="C3" s="256" t="s">
        <v>1055</v>
      </c>
      <c r="D3" s="257"/>
      <c r="E3" s="257"/>
      <c r="F3" s="257"/>
      <c r="G3" s="258"/>
      <c r="H3" s="80" t="s">
        <v>13</v>
      </c>
      <c r="I3" s="260" t="s">
        <v>1054</v>
      </c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2"/>
      <c r="U3" s="265"/>
      <c r="V3" s="266"/>
    </row>
    <row r="4" spans="1:64" ht="15">
      <c r="A4" s="259" t="s">
        <v>704</v>
      </c>
      <c r="B4" s="259"/>
      <c r="C4" s="256" t="s">
        <v>1056</v>
      </c>
      <c r="D4" s="257"/>
      <c r="E4" s="257"/>
      <c r="F4" s="257"/>
      <c r="G4" s="258"/>
      <c r="H4" s="76" t="s">
        <v>14</v>
      </c>
      <c r="I4" s="260"/>
      <c r="J4" s="261"/>
      <c r="K4" s="261"/>
      <c r="L4" s="261"/>
      <c r="M4" s="261"/>
      <c r="N4" s="262"/>
      <c r="O4" s="13" t="s">
        <v>15</v>
      </c>
      <c r="P4" s="256"/>
      <c r="Q4" s="257"/>
      <c r="R4" s="257"/>
      <c r="S4" s="257"/>
      <c r="T4" s="258"/>
      <c r="U4" s="88"/>
      <c r="V4" s="11" t="s">
        <v>646</v>
      </c>
    </row>
    <row r="5" spans="1:64" ht="15">
      <c r="A5" s="259" t="s">
        <v>705</v>
      </c>
      <c r="B5" s="259"/>
      <c r="C5" s="256" t="s">
        <v>1057</v>
      </c>
      <c r="D5" s="257"/>
      <c r="E5" s="257"/>
      <c r="F5" s="257"/>
      <c r="G5" s="258"/>
      <c r="H5" s="76" t="s">
        <v>14</v>
      </c>
      <c r="I5" s="260"/>
      <c r="J5" s="261"/>
      <c r="K5" s="261"/>
      <c r="L5" s="261"/>
      <c r="M5" s="261"/>
      <c r="N5" s="262"/>
      <c r="O5" s="13" t="s">
        <v>15</v>
      </c>
      <c r="P5" s="256"/>
      <c r="Q5" s="257"/>
      <c r="R5" s="257"/>
      <c r="S5" s="257"/>
      <c r="T5" s="258"/>
      <c r="U5" s="89"/>
      <c r="V5" s="11" t="s">
        <v>647</v>
      </c>
    </row>
    <row r="6" spans="1:64" ht="15">
      <c r="A6" s="259" t="s">
        <v>16</v>
      </c>
      <c r="B6" s="259"/>
      <c r="C6" s="256" t="s">
        <v>1058</v>
      </c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8"/>
      <c r="U6" s="90"/>
      <c r="V6" s="11" t="s">
        <v>648</v>
      </c>
    </row>
    <row r="7" spans="1:64" ht="15">
      <c r="A7" s="259" t="s">
        <v>17</v>
      </c>
      <c r="B7" s="259"/>
      <c r="C7" s="256" t="s">
        <v>1059</v>
      </c>
      <c r="D7" s="257"/>
      <c r="E7" s="257"/>
      <c r="F7" s="257"/>
      <c r="G7" s="258"/>
      <c r="H7" s="76" t="s">
        <v>14</v>
      </c>
      <c r="I7" s="260">
        <v>15801428782</v>
      </c>
      <c r="J7" s="261"/>
      <c r="K7" s="261"/>
      <c r="L7" s="261"/>
      <c r="M7" s="261"/>
      <c r="N7" s="262"/>
      <c r="O7" s="13" t="s">
        <v>15</v>
      </c>
      <c r="P7" s="269" t="s">
        <v>1060</v>
      </c>
      <c r="Q7" s="270"/>
      <c r="R7" s="270"/>
      <c r="S7" s="270"/>
      <c r="T7" s="271"/>
      <c r="U7" s="91"/>
      <c r="V7" s="11" t="s">
        <v>649</v>
      </c>
    </row>
    <row r="8" spans="1:64" ht="166" customHeight="1">
      <c r="A8" s="267" t="s">
        <v>730</v>
      </c>
      <c r="B8" s="26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</row>
    <row r="9" spans="1:64" ht="21">
      <c r="A9" s="229" t="s">
        <v>920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74"/>
      <c r="U9" s="274"/>
      <c r="V9" s="274"/>
    </row>
    <row r="10" spans="1:64" ht="15">
      <c r="A10" s="15" t="s">
        <v>650</v>
      </c>
      <c r="B10" s="15" t="s">
        <v>405</v>
      </c>
      <c r="C10" s="15" t="s">
        <v>19</v>
      </c>
      <c r="D10" s="15" t="s">
        <v>20</v>
      </c>
      <c r="E10" s="16" t="s">
        <v>703</v>
      </c>
      <c r="F10" s="15" t="s">
        <v>22</v>
      </c>
      <c r="G10" s="15" t="s">
        <v>23</v>
      </c>
      <c r="H10" s="81" t="s">
        <v>24</v>
      </c>
      <c r="I10" s="15" t="s">
        <v>25</v>
      </c>
      <c r="J10" s="17" t="s">
        <v>26</v>
      </c>
      <c r="K10" s="17" t="s">
        <v>1141</v>
      </c>
      <c r="L10" s="18" t="s">
        <v>27</v>
      </c>
      <c r="M10" s="15" t="s">
        <v>28</v>
      </c>
      <c r="N10" s="18" t="s">
        <v>29</v>
      </c>
      <c r="O10" s="15" t="s">
        <v>30</v>
      </c>
      <c r="P10" s="18" t="s">
        <v>31</v>
      </c>
      <c r="Q10" s="19" t="s">
        <v>32</v>
      </c>
      <c r="R10" s="19" t="s">
        <v>1142</v>
      </c>
      <c r="S10" s="18" t="s">
        <v>33</v>
      </c>
      <c r="T10" s="19" t="s">
        <v>34</v>
      </c>
      <c r="U10" s="19" t="s">
        <v>35</v>
      </c>
      <c r="V10" s="19" t="s">
        <v>36</v>
      </c>
    </row>
    <row r="11" spans="1:64">
      <c r="A11" s="275" t="s">
        <v>37</v>
      </c>
      <c r="B11" s="276"/>
      <c r="C11" s="276"/>
      <c r="D11" s="276"/>
      <c r="E11" s="276"/>
      <c r="F11" s="276"/>
      <c r="G11" s="276"/>
      <c r="H11" s="276"/>
      <c r="I11" s="276"/>
      <c r="J11" s="276"/>
      <c r="K11" s="276"/>
      <c r="L11" s="276"/>
      <c r="M11" s="276"/>
      <c r="N11" s="276"/>
      <c r="O11" s="276"/>
      <c r="P11" s="276"/>
      <c r="Q11" s="276"/>
      <c r="R11" s="276"/>
      <c r="S11" s="276"/>
      <c r="T11" s="277"/>
      <c r="U11" s="277"/>
      <c r="V11" s="278"/>
    </row>
    <row r="12" spans="1:64" s="99" customFormat="1" ht="30">
      <c r="A12" s="95">
        <v>1</v>
      </c>
      <c r="B12" s="210" t="s">
        <v>721</v>
      </c>
      <c r="C12" s="210" t="s">
        <v>951</v>
      </c>
      <c r="D12" s="33" t="s">
        <v>1026</v>
      </c>
      <c r="E12" s="77" t="s">
        <v>952</v>
      </c>
      <c r="F12" s="101" t="str">
        <f>VLOOKUP($E12,基准价格!A:H,3,0)</f>
        <v>常规背景结构</v>
      </c>
      <c r="G12" s="101" t="str">
        <f>VLOOKUP($E12,基准价格!A:H,4,0)</f>
        <v>木质背板</v>
      </c>
      <c r="H12" s="104" t="str">
        <f>VLOOKUP($E12,基准价格!A:H,5,0)</f>
        <v>木制背景版+写真喷绘 （高度3m下）单面</v>
      </c>
      <c r="I12" s="101" t="str">
        <f>VLOOKUP($E12,基准价格!A:H,6,0)</f>
        <v>平米</v>
      </c>
      <c r="J12" s="102">
        <f>VLOOKUP($E12,基准价格!A:H,7,0)</f>
        <v>240</v>
      </c>
      <c r="K12" s="102">
        <v>240</v>
      </c>
      <c r="L12" s="78"/>
      <c r="M12" s="33">
        <v>15</v>
      </c>
      <c r="N12" s="33"/>
      <c r="O12" s="33">
        <v>1</v>
      </c>
      <c r="P12" s="33"/>
      <c r="Q12" s="23">
        <f>O12*M12*J12</f>
        <v>3600</v>
      </c>
      <c r="R12" s="23">
        <f>K12*M12*O12</f>
        <v>3600</v>
      </c>
      <c r="S12" s="23">
        <f>L12*N12*P12</f>
        <v>0</v>
      </c>
      <c r="T12" s="96">
        <f>S12-Q12</f>
        <v>-3600</v>
      </c>
      <c r="U12" s="97"/>
      <c r="V12" s="97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  <c r="BG12" s="98"/>
      <c r="BH12" s="98"/>
      <c r="BI12" s="98"/>
      <c r="BJ12" s="98"/>
      <c r="BK12" s="98"/>
      <c r="BL12" s="98"/>
    </row>
    <row r="13" spans="1:64" s="99" customFormat="1" ht="15">
      <c r="A13" s="95">
        <v>2</v>
      </c>
      <c r="B13" s="211"/>
      <c r="C13" s="211"/>
      <c r="D13" s="33" t="s">
        <v>1033</v>
      </c>
      <c r="E13" s="77" t="s">
        <v>1005</v>
      </c>
      <c r="F13" s="162" t="s">
        <v>1033</v>
      </c>
      <c r="G13" s="162" t="s">
        <v>1033</v>
      </c>
      <c r="H13" s="100" t="s">
        <v>1033</v>
      </c>
      <c r="I13" s="101" t="s">
        <v>1025</v>
      </c>
      <c r="J13" s="102">
        <v>50</v>
      </c>
      <c r="K13" s="102">
        <v>50</v>
      </c>
      <c r="L13" s="78"/>
      <c r="M13" s="33">
        <v>5</v>
      </c>
      <c r="N13" s="33"/>
      <c r="O13" s="33">
        <v>1</v>
      </c>
      <c r="P13" s="33"/>
      <c r="Q13" s="23">
        <f t="shared" ref="Q13:Q25" si="0">O13*M13*J13</f>
        <v>250</v>
      </c>
      <c r="R13" s="23">
        <f t="shared" ref="R13:R32" si="1">K13*M13*O13</f>
        <v>250</v>
      </c>
      <c r="S13" s="23"/>
      <c r="T13" s="96"/>
      <c r="U13" s="97"/>
      <c r="V13" s="97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98"/>
      <c r="BB13" s="98"/>
      <c r="BC13" s="98"/>
      <c r="BD13" s="98"/>
      <c r="BE13" s="98"/>
      <c r="BF13" s="98"/>
      <c r="BG13" s="98"/>
      <c r="BH13" s="98"/>
      <c r="BI13" s="98"/>
      <c r="BJ13" s="98"/>
      <c r="BK13" s="98"/>
      <c r="BL13" s="98"/>
    </row>
    <row r="14" spans="1:64" s="99" customFormat="1" ht="30">
      <c r="A14" s="95">
        <v>3</v>
      </c>
      <c r="B14" s="211"/>
      <c r="C14" s="211"/>
      <c r="D14" s="33" t="s">
        <v>1027</v>
      </c>
      <c r="E14" s="77" t="s">
        <v>953</v>
      </c>
      <c r="F14" s="101" t="str">
        <f>VLOOKUP($E14,基准价格!A:H,3,0)</f>
        <v>指引</v>
      </c>
      <c r="G14" s="101" t="str">
        <f>VLOOKUP($E14,基准价格!A:H,4,0)</f>
        <v>木质T型</v>
      </c>
      <c r="H14" s="104" t="str">
        <f>VLOOKUP($E14,基准价格!A:H,5,0)</f>
        <v>0.8m X 2m，含双面写真、钢板配重</v>
      </c>
      <c r="I14" s="101" t="str">
        <f>VLOOKUP($E14,基准价格!A:H,6,0)</f>
        <v>个</v>
      </c>
      <c r="J14" s="102">
        <f>VLOOKUP($E14,基准价格!A:H,7,0)</f>
        <v>780</v>
      </c>
      <c r="K14" s="102">
        <v>780</v>
      </c>
      <c r="L14" s="78"/>
      <c r="M14" s="33">
        <v>6</v>
      </c>
      <c r="N14" s="33"/>
      <c r="O14" s="33">
        <v>1</v>
      </c>
      <c r="P14" s="33"/>
      <c r="Q14" s="23">
        <f t="shared" si="0"/>
        <v>4680</v>
      </c>
      <c r="R14" s="23">
        <f t="shared" si="1"/>
        <v>4680</v>
      </c>
      <c r="S14" s="23">
        <f>L14*N14*P14</f>
        <v>0</v>
      </c>
      <c r="T14" s="96">
        <f>S14-Q14</f>
        <v>-4680</v>
      </c>
      <c r="U14" s="97"/>
      <c r="V14" s="97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</row>
    <row r="15" spans="1:64" s="99" customFormat="1" ht="30">
      <c r="A15" s="95">
        <v>4</v>
      </c>
      <c r="B15" s="211"/>
      <c r="C15" s="211"/>
      <c r="D15" s="126" t="s">
        <v>1028</v>
      </c>
      <c r="E15" s="77" t="s">
        <v>954</v>
      </c>
      <c r="F15" s="101" t="str">
        <f>VLOOKUP($E15,基准价格!A:H,3,0)</f>
        <v>指引</v>
      </c>
      <c r="G15" s="101" t="str">
        <f>VLOOKUP($E15,基准价格!A:H,4,0)</f>
        <v>易拉宝</v>
      </c>
      <c r="H15" s="104" t="str">
        <f>VLOOKUP($E15,基准价格!A:H,5,0)</f>
        <v>铝合金材质，120*200cm，含写真画面</v>
      </c>
      <c r="I15" s="101" t="str">
        <f>VLOOKUP($E15,基准价格!A:H,6,0)</f>
        <v>套</v>
      </c>
      <c r="J15" s="102">
        <f>VLOOKUP($E15,基准价格!A:H,7,0)</f>
        <v>190</v>
      </c>
      <c r="K15" s="102">
        <v>190</v>
      </c>
      <c r="L15" s="78"/>
      <c r="M15" s="33">
        <v>3</v>
      </c>
      <c r="N15" s="33"/>
      <c r="O15" s="33">
        <v>1</v>
      </c>
      <c r="P15" s="33"/>
      <c r="Q15" s="23">
        <f t="shared" si="0"/>
        <v>570</v>
      </c>
      <c r="R15" s="23">
        <f t="shared" si="1"/>
        <v>570</v>
      </c>
      <c r="S15" s="23">
        <f>L15*N15*P15</f>
        <v>0</v>
      </c>
      <c r="T15" s="96">
        <f>S15-Q15</f>
        <v>-570</v>
      </c>
      <c r="U15" s="97"/>
      <c r="V15" s="97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  <c r="AN15" s="98"/>
      <c r="AO15" s="98"/>
      <c r="AP15" s="98"/>
      <c r="AQ15" s="98"/>
      <c r="AR15" s="98"/>
      <c r="AS15" s="98"/>
      <c r="AT15" s="98"/>
      <c r="AU15" s="98"/>
      <c r="AV15" s="98"/>
      <c r="AW15" s="98"/>
      <c r="AX15" s="98"/>
      <c r="AY15" s="98"/>
      <c r="AZ15" s="98"/>
      <c r="BA15" s="98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</row>
    <row r="16" spans="1:64" s="99" customFormat="1" ht="30">
      <c r="A16" s="95">
        <v>5</v>
      </c>
      <c r="B16" s="211"/>
      <c r="C16" s="211"/>
      <c r="D16" s="95" t="s">
        <v>1027</v>
      </c>
      <c r="E16" s="77" t="s">
        <v>1046</v>
      </c>
      <c r="F16" s="101" t="str">
        <f>VLOOKUP($E16,基准价格!A:H,3,0)</f>
        <v>指引</v>
      </c>
      <c r="G16" s="101" t="str">
        <f>VLOOKUP($E16,基准价格!A:H,4,0)</f>
        <v>铝型材指示板</v>
      </c>
      <c r="H16" s="104" t="str">
        <f>VLOOKUP($E16,基准价格!A:H,5,0)</f>
        <v>0.8m X 2m，含双面写真、钢板配重</v>
      </c>
      <c r="I16" s="101" t="str">
        <f>VLOOKUP($E16,基准价格!A:H,6,0)</f>
        <v>个</v>
      </c>
      <c r="J16" s="102">
        <f>VLOOKUP($E16,基准价格!A:H,7,0)</f>
        <v>400</v>
      </c>
      <c r="K16" s="102">
        <v>400</v>
      </c>
      <c r="L16" s="95"/>
      <c r="M16" s="95">
        <v>2</v>
      </c>
      <c r="N16" s="95"/>
      <c r="O16" s="95">
        <v>1</v>
      </c>
      <c r="P16" s="95"/>
      <c r="Q16" s="23">
        <f t="shared" si="0"/>
        <v>800</v>
      </c>
      <c r="R16" s="23">
        <f t="shared" si="1"/>
        <v>800</v>
      </c>
      <c r="S16" s="23"/>
      <c r="T16" s="96"/>
      <c r="U16" s="97"/>
      <c r="V16" s="97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</row>
    <row r="17" spans="1:64" s="99" customFormat="1" ht="15">
      <c r="A17" s="95">
        <v>6</v>
      </c>
      <c r="B17" s="211"/>
      <c r="C17" s="211"/>
      <c r="D17" s="33" t="s">
        <v>1029</v>
      </c>
      <c r="E17" s="77" t="s">
        <v>956</v>
      </c>
      <c r="F17" s="101" t="str">
        <f>VLOOKUP($E17,基准价格!A:H,3,0)</f>
        <v>单趟运输</v>
      </c>
      <c r="G17" s="101" t="str">
        <f>VLOOKUP($E17,基准价格!A:H,4,0)</f>
        <v>市内运输</v>
      </c>
      <c r="H17" s="104" t="str">
        <f>VLOOKUP($E17,基准价格!A:H,5,0)</f>
        <v>14米货车</v>
      </c>
      <c r="I17" s="101" t="str">
        <f>VLOOKUP($E17,基准价格!A:H,6,0)</f>
        <v>车次</v>
      </c>
      <c r="J17" s="102">
        <f>VLOOKUP($E17,基准价格!A:H,7,0)</f>
        <v>2000</v>
      </c>
      <c r="K17" s="102">
        <v>2000</v>
      </c>
      <c r="L17" s="78"/>
      <c r="M17" s="33">
        <v>1</v>
      </c>
      <c r="N17" s="33"/>
      <c r="O17" s="33">
        <v>2</v>
      </c>
      <c r="P17" s="33"/>
      <c r="Q17" s="23">
        <f t="shared" si="0"/>
        <v>4000</v>
      </c>
      <c r="R17" s="23">
        <f t="shared" si="1"/>
        <v>4000</v>
      </c>
      <c r="S17" s="23">
        <f>L17*N17*P17</f>
        <v>0</v>
      </c>
      <c r="T17" s="96">
        <f>S17-Q17</f>
        <v>-4000</v>
      </c>
      <c r="U17" s="97"/>
      <c r="V17" s="97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</row>
    <row r="18" spans="1:64" s="99" customFormat="1" ht="15">
      <c r="A18" s="95">
        <v>7</v>
      </c>
      <c r="B18" s="211"/>
      <c r="C18" s="211"/>
      <c r="D18" s="33" t="s">
        <v>1031</v>
      </c>
      <c r="E18" s="77" t="s">
        <v>1032</v>
      </c>
      <c r="F18" s="101" t="str">
        <f>VLOOKUP($E18,基准价格!A:H,3,0)</f>
        <v>单页</v>
      </c>
      <c r="G18" s="101" t="str">
        <f>VLOOKUP($E18,基准价格!A:H,4,0)</f>
        <v>A4彩色单面250克铜板纸</v>
      </c>
      <c r="H18" s="104" t="str">
        <f>VLOOKUP($E18,基准价格!A:H,5,0)</f>
        <v>数量(1-500)</v>
      </c>
      <c r="I18" s="101" t="str">
        <f>VLOOKUP($E18,基准价格!A:H,6,0)</f>
        <v>张</v>
      </c>
      <c r="J18" s="102">
        <f>VLOOKUP($E18,基准价格!A:H,7,0)</f>
        <v>1.8</v>
      </c>
      <c r="K18" s="102">
        <v>1.8</v>
      </c>
      <c r="L18" s="78"/>
      <c r="M18" s="33">
        <v>1500</v>
      </c>
      <c r="N18" s="33"/>
      <c r="O18" s="33">
        <v>1</v>
      </c>
      <c r="P18" s="33"/>
      <c r="Q18" s="23">
        <f t="shared" si="0"/>
        <v>2700</v>
      </c>
      <c r="R18" s="23">
        <f t="shared" si="1"/>
        <v>2700</v>
      </c>
      <c r="S18" s="23"/>
      <c r="T18" s="96">
        <f t="shared" ref="T18:T33" si="2">S18-Q18</f>
        <v>-2700</v>
      </c>
      <c r="U18" s="97" t="s">
        <v>1137</v>
      </c>
      <c r="V18" s="97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</row>
    <row r="19" spans="1:64" s="99" customFormat="1" ht="30">
      <c r="A19" s="95">
        <v>8</v>
      </c>
      <c r="B19" s="211"/>
      <c r="C19" s="211"/>
      <c r="D19" s="33" t="s">
        <v>1023</v>
      </c>
      <c r="E19" s="77" t="s">
        <v>1005</v>
      </c>
      <c r="F19" s="103" t="s">
        <v>1020</v>
      </c>
      <c r="G19" s="103" t="s">
        <v>1020</v>
      </c>
      <c r="H19" s="104" t="s">
        <v>1021</v>
      </c>
      <c r="I19" s="101" t="s">
        <v>1022</v>
      </c>
      <c r="J19" s="102">
        <v>2</v>
      </c>
      <c r="K19" s="102">
        <v>2</v>
      </c>
      <c r="L19" s="78"/>
      <c r="M19" s="33">
        <v>350</v>
      </c>
      <c r="N19" s="33"/>
      <c r="O19" s="33">
        <v>1</v>
      </c>
      <c r="P19" s="33"/>
      <c r="Q19" s="23">
        <f t="shared" si="0"/>
        <v>700</v>
      </c>
      <c r="R19" s="23">
        <f t="shared" si="1"/>
        <v>700</v>
      </c>
      <c r="S19" s="23"/>
      <c r="T19" s="96">
        <f t="shared" si="2"/>
        <v>-700</v>
      </c>
      <c r="U19" s="97"/>
      <c r="V19" s="97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</row>
    <row r="20" spans="1:64" s="99" customFormat="1" ht="15">
      <c r="A20" s="95">
        <v>9</v>
      </c>
      <c r="B20" s="211"/>
      <c r="C20" s="211"/>
      <c r="D20" s="33" t="s">
        <v>972</v>
      </c>
      <c r="E20" s="95" t="s">
        <v>1005</v>
      </c>
      <c r="F20" s="162" t="s">
        <v>972</v>
      </c>
      <c r="G20" s="162" t="s">
        <v>972</v>
      </c>
      <c r="H20" s="104" t="s">
        <v>1024</v>
      </c>
      <c r="I20" s="101" t="s">
        <v>1025</v>
      </c>
      <c r="J20" s="102">
        <v>10</v>
      </c>
      <c r="K20" s="102">
        <v>10</v>
      </c>
      <c r="L20" s="78"/>
      <c r="M20" s="33">
        <v>350</v>
      </c>
      <c r="N20" s="33"/>
      <c r="O20" s="33">
        <v>1</v>
      </c>
      <c r="P20" s="33"/>
      <c r="Q20" s="23">
        <f t="shared" si="0"/>
        <v>3500</v>
      </c>
      <c r="R20" s="23">
        <f t="shared" si="1"/>
        <v>3500</v>
      </c>
      <c r="S20" s="23">
        <f t="shared" ref="S20" si="3">L20*N20*P20</f>
        <v>0</v>
      </c>
      <c r="T20" s="96">
        <f t="shared" si="2"/>
        <v>-3500</v>
      </c>
      <c r="U20" s="97"/>
      <c r="V20" s="97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</row>
    <row r="21" spans="1:64" s="99" customFormat="1" ht="30">
      <c r="A21" s="95">
        <v>10</v>
      </c>
      <c r="B21" s="211"/>
      <c r="C21" s="211"/>
      <c r="D21" s="33" t="s">
        <v>1037</v>
      </c>
      <c r="E21" s="95" t="s">
        <v>1005</v>
      </c>
      <c r="F21" s="33" t="s">
        <v>1037</v>
      </c>
      <c r="G21" s="33" t="s">
        <v>1038</v>
      </c>
      <c r="H21" s="100" t="s">
        <v>1078</v>
      </c>
      <c r="I21" s="101" t="s">
        <v>1008</v>
      </c>
      <c r="J21" s="102">
        <v>4000</v>
      </c>
      <c r="K21" s="102">
        <v>4000</v>
      </c>
      <c r="L21" s="78"/>
      <c r="M21" s="33">
        <v>1</v>
      </c>
      <c r="N21" s="33"/>
      <c r="O21" s="33">
        <v>1</v>
      </c>
      <c r="P21" s="33"/>
      <c r="Q21" s="23">
        <f t="shared" si="0"/>
        <v>4000</v>
      </c>
      <c r="R21" s="23">
        <f t="shared" si="1"/>
        <v>4000</v>
      </c>
      <c r="S21" s="23"/>
      <c r="T21" s="96">
        <f t="shared" si="2"/>
        <v>-4000</v>
      </c>
      <c r="U21" s="97" t="s">
        <v>1079</v>
      </c>
      <c r="V21" s="97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</row>
    <row r="22" spans="1:64" s="99" customFormat="1" ht="15">
      <c r="A22" s="95">
        <v>11</v>
      </c>
      <c r="B22" s="211"/>
      <c r="C22" s="211"/>
      <c r="D22" s="165" t="s">
        <v>1080</v>
      </c>
      <c r="E22" s="164" t="s">
        <v>1005</v>
      </c>
      <c r="F22" s="165" t="s">
        <v>1080</v>
      </c>
      <c r="G22" s="165" t="s">
        <v>1080</v>
      </c>
      <c r="H22" s="166" t="s">
        <v>1081</v>
      </c>
      <c r="I22" s="164" t="s">
        <v>1065</v>
      </c>
      <c r="J22" s="164">
        <v>1500</v>
      </c>
      <c r="K22" s="164">
        <v>0</v>
      </c>
      <c r="L22" s="164"/>
      <c r="M22" s="164">
        <v>1</v>
      </c>
      <c r="N22" s="164"/>
      <c r="O22" s="164">
        <v>1</v>
      </c>
      <c r="P22" s="164"/>
      <c r="Q22" s="173">
        <f>J22*M22*O22</f>
        <v>1500</v>
      </c>
      <c r="R22" s="173">
        <f t="shared" si="1"/>
        <v>0</v>
      </c>
      <c r="S22" s="23">
        <f>L27*N27*P27</f>
        <v>0</v>
      </c>
      <c r="T22" s="163">
        <f t="shared" si="2"/>
        <v>-1500</v>
      </c>
      <c r="U22" s="95"/>
      <c r="V22" s="95"/>
    </row>
    <row r="23" spans="1:64" s="99" customFormat="1" ht="45">
      <c r="A23" s="95">
        <v>12</v>
      </c>
      <c r="B23" s="211"/>
      <c r="C23" s="211"/>
      <c r="D23" s="162" t="s">
        <v>1084</v>
      </c>
      <c r="E23" s="95" t="s">
        <v>1005</v>
      </c>
      <c r="F23" s="162" t="s">
        <v>1114</v>
      </c>
      <c r="G23" s="162" t="s">
        <v>1115</v>
      </c>
      <c r="H23" s="162" t="s">
        <v>1116</v>
      </c>
      <c r="I23" s="95" t="s">
        <v>1025</v>
      </c>
      <c r="J23" s="95">
        <v>20</v>
      </c>
      <c r="K23" s="95">
        <v>20</v>
      </c>
      <c r="L23" s="95"/>
      <c r="M23" s="95">
        <v>330</v>
      </c>
      <c r="N23" s="95"/>
      <c r="O23" s="95">
        <v>1</v>
      </c>
      <c r="P23" s="95"/>
      <c r="Q23" s="23">
        <f t="shared" si="0"/>
        <v>6600</v>
      </c>
      <c r="R23" s="23">
        <f t="shared" si="1"/>
        <v>6600</v>
      </c>
      <c r="S23" s="23"/>
      <c r="T23" s="163">
        <f t="shared" si="2"/>
        <v>-6600</v>
      </c>
      <c r="U23" s="95"/>
      <c r="V23" s="95"/>
    </row>
    <row r="24" spans="1:64" s="99" customFormat="1" ht="90">
      <c r="A24" s="95">
        <v>13</v>
      </c>
      <c r="B24" s="211"/>
      <c r="C24" s="211"/>
      <c r="D24" s="165" t="s">
        <v>1084</v>
      </c>
      <c r="E24" s="164" t="s">
        <v>1005</v>
      </c>
      <c r="F24" s="165" t="s">
        <v>1117</v>
      </c>
      <c r="G24" s="165" t="s">
        <v>1117</v>
      </c>
      <c r="H24" s="165" t="s">
        <v>1161</v>
      </c>
      <c r="I24" s="164" t="s">
        <v>1025</v>
      </c>
      <c r="J24" s="164">
        <v>200</v>
      </c>
      <c r="K24" s="164">
        <v>44</v>
      </c>
      <c r="L24" s="164"/>
      <c r="M24" s="164">
        <v>330</v>
      </c>
      <c r="N24" s="164"/>
      <c r="O24" s="164">
        <v>1</v>
      </c>
      <c r="P24" s="164"/>
      <c r="Q24" s="173">
        <f>J24*M24*O24</f>
        <v>66000</v>
      </c>
      <c r="R24" s="173">
        <f>K24*M24*O24</f>
        <v>14520</v>
      </c>
      <c r="S24" s="23"/>
      <c r="T24" s="163">
        <f t="shared" si="2"/>
        <v>-66000</v>
      </c>
      <c r="U24" s="186" t="s">
        <v>1162</v>
      </c>
      <c r="V24" s="95"/>
    </row>
    <row r="25" spans="1:64" s="99" customFormat="1" ht="45">
      <c r="A25" s="95">
        <v>14</v>
      </c>
      <c r="B25" s="211"/>
      <c r="C25" s="211"/>
      <c r="D25" s="162" t="s">
        <v>1084</v>
      </c>
      <c r="E25" s="95" t="s">
        <v>1005</v>
      </c>
      <c r="F25" s="162" t="s">
        <v>1118</v>
      </c>
      <c r="G25" s="162" t="s">
        <v>1119</v>
      </c>
      <c r="H25" s="162" t="s">
        <v>1120</v>
      </c>
      <c r="I25" s="95" t="s">
        <v>1025</v>
      </c>
      <c r="J25" s="95">
        <v>15</v>
      </c>
      <c r="K25" s="95">
        <v>15</v>
      </c>
      <c r="L25" s="95"/>
      <c r="M25" s="95">
        <v>330</v>
      </c>
      <c r="N25" s="95"/>
      <c r="O25" s="95">
        <v>1</v>
      </c>
      <c r="P25" s="95"/>
      <c r="Q25" s="23">
        <f t="shared" si="0"/>
        <v>4950</v>
      </c>
      <c r="R25" s="23">
        <f t="shared" si="1"/>
        <v>4950</v>
      </c>
      <c r="S25" s="23"/>
      <c r="T25" s="163">
        <f t="shared" si="2"/>
        <v>-4950</v>
      </c>
      <c r="U25" s="95"/>
      <c r="V25" s="95"/>
    </row>
    <row r="26" spans="1:64" s="99" customFormat="1">
      <c r="A26" s="95">
        <v>15</v>
      </c>
      <c r="B26" s="211"/>
      <c r="C26" s="212"/>
      <c r="D26" s="33"/>
      <c r="E26" s="95"/>
      <c r="F26" s="33"/>
      <c r="G26" s="33"/>
      <c r="H26" s="105"/>
      <c r="I26" s="95"/>
      <c r="J26" s="95"/>
      <c r="K26" s="95"/>
      <c r="L26" s="95"/>
      <c r="M26" s="95"/>
      <c r="N26" s="95"/>
      <c r="O26" s="95"/>
      <c r="P26" s="95"/>
      <c r="Q26" s="23"/>
      <c r="R26" s="23">
        <f t="shared" si="1"/>
        <v>0</v>
      </c>
      <c r="S26" s="23"/>
      <c r="T26" s="96">
        <f t="shared" si="2"/>
        <v>0</v>
      </c>
      <c r="U26" s="97"/>
      <c r="V26" s="97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</row>
    <row r="27" spans="1:64" s="99" customFormat="1" ht="30">
      <c r="A27" s="95">
        <v>16</v>
      </c>
      <c r="B27" s="211"/>
      <c r="C27" s="211"/>
      <c r="D27" s="167" t="s">
        <v>1034</v>
      </c>
      <c r="E27" s="168" t="s">
        <v>41</v>
      </c>
      <c r="F27" s="169" t="s">
        <v>1035</v>
      </c>
      <c r="G27" s="169" t="s">
        <v>1035</v>
      </c>
      <c r="H27" s="170" t="s">
        <v>1035</v>
      </c>
      <c r="I27" s="169" t="s">
        <v>1025</v>
      </c>
      <c r="J27" s="171">
        <v>90</v>
      </c>
      <c r="K27" s="171">
        <v>12</v>
      </c>
      <c r="L27" s="183"/>
      <c r="M27" s="165">
        <v>12</v>
      </c>
      <c r="N27" s="165"/>
      <c r="O27" s="165">
        <v>1</v>
      </c>
      <c r="P27" s="165"/>
      <c r="Q27" s="173">
        <f t="shared" ref="Q27" si="4">O27*M27*J27</f>
        <v>1080</v>
      </c>
      <c r="R27" s="173">
        <f t="shared" si="1"/>
        <v>144</v>
      </c>
      <c r="S27" s="23"/>
      <c r="T27" s="96">
        <f>S27-Q27</f>
        <v>-1080</v>
      </c>
      <c r="U27" s="106" t="s">
        <v>1076</v>
      </c>
      <c r="V27" s="97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</row>
    <row r="28" spans="1:64" s="99" customFormat="1" ht="15">
      <c r="A28" s="95">
        <v>17</v>
      </c>
      <c r="B28" s="211"/>
      <c r="C28" s="211"/>
      <c r="D28" s="179" t="s">
        <v>1034</v>
      </c>
      <c r="E28" s="181" t="s">
        <v>1005</v>
      </c>
      <c r="F28" s="175" t="s">
        <v>1145</v>
      </c>
      <c r="G28" s="175" t="s">
        <v>1146</v>
      </c>
      <c r="H28" s="176" t="s">
        <v>1145</v>
      </c>
      <c r="I28" s="175" t="s">
        <v>1025</v>
      </c>
      <c r="J28" s="182"/>
      <c r="K28" s="177">
        <v>8</v>
      </c>
      <c r="L28" s="178"/>
      <c r="M28" s="179">
        <v>12</v>
      </c>
      <c r="N28" s="179"/>
      <c r="O28" s="179">
        <v>1</v>
      </c>
      <c r="P28" s="179"/>
      <c r="Q28" s="180"/>
      <c r="R28" s="180">
        <f t="shared" si="1"/>
        <v>96</v>
      </c>
      <c r="S28" s="23"/>
      <c r="T28" s="96"/>
      <c r="U28" s="106"/>
      <c r="V28" s="97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</row>
    <row r="29" spans="1:64" s="99" customFormat="1" ht="15">
      <c r="A29" s="95">
        <v>18</v>
      </c>
      <c r="B29" s="211"/>
      <c r="C29" s="211"/>
      <c r="D29" s="161" t="s">
        <v>1019</v>
      </c>
      <c r="E29" s="77" t="s">
        <v>1018</v>
      </c>
      <c r="F29" s="101" t="str">
        <f>VLOOKUP($E29,基准价格!A:H,3,0)</f>
        <v>单页</v>
      </c>
      <c r="G29" s="101" t="str">
        <f>VLOOKUP($E29,基准价格!A:H,4,0)</f>
        <v>A4彩色双面250克铜板纸</v>
      </c>
      <c r="H29" s="104" t="str">
        <f>VLOOKUP($E29,基准价格!A:H,5,0)</f>
        <v>数量(1-500)</v>
      </c>
      <c r="I29" s="101" t="str">
        <f>VLOOKUP($E29,基准价格!A:H,6,0)</f>
        <v>张</v>
      </c>
      <c r="J29" s="102">
        <f>VLOOKUP($E29,基准价格!A:H,7,0)</f>
        <v>2.2999999999999998</v>
      </c>
      <c r="K29" s="102">
        <v>2.2999999999999998</v>
      </c>
      <c r="L29" s="78"/>
      <c r="M29" s="33">
        <v>25</v>
      </c>
      <c r="N29" s="33"/>
      <c r="O29" s="33">
        <v>1</v>
      </c>
      <c r="P29" s="33"/>
      <c r="Q29" s="23">
        <f>O29*M29*J29</f>
        <v>57.499999999999993</v>
      </c>
      <c r="R29" s="23">
        <f t="shared" si="1"/>
        <v>57.499999999999993</v>
      </c>
      <c r="S29" s="23"/>
      <c r="T29" s="96">
        <f t="shared" si="2"/>
        <v>-57.499999999999993</v>
      </c>
      <c r="U29" s="97"/>
      <c r="V29" s="97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</row>
    <row r="30" spans="1:64" s="99" customFormat="1" ht="15">
      <c r="A30" s="95">
        <v>19</v>
      </c>
      <c r="B30" s="211"/>
      <c r="C30" s="211"/>
      <c r="D30" s="107" t="s">
        <v>1047</v>
      </c>
      <c r="E30" s="108" t="s">
        <v>1005</v>
      </c>
      <c r="F30" s="101" t="s">
        <v>1048</v>
      </c>
      <c r="G30" s="108" t="s">
        <v>1049</v>
      </c>
      <c r="H30" s="109" t="s">
        <v>1049</v>
      </c>
      <c r="I30" s="101" t="s">
        <v>1022</v>
      </c>
      <c r="J30" s="102">
        <v>10</v>
      </c>
      <c r="K30" s="102">
        <v>10</v>
      </c>
      <c r="L30" s="78"/>
      <c r="M30" s="33">
        <v>40</v>
      </c>
      <c r="N30" s="33"/>
      <c r="O30" s="33">
        <v>1</v>
      </c>
      <c r="P30" s="33"/>
      <c r="Q30" s="23">
        <f t="shared" ref="Q30" si="5">O30*M30*J30</f>
        <v>400</v>
      </c>
      <c r="R30" s="23">
        <f t="shared" si="1"/>
        <v>400</v>
      </c>
      <c r="S30" s="23"/>
      <c r="T30" s="96">
        <f t="shared" si="2"/>
        <v>-400</v>
      </c>
      <c r="U30" s="97"/>
      <c r="V30" s="97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</row>
    <row r="31" spans="1:64" s="99" customFormat="1" ht="15">
      <c r="A31" s="95">
        <v>20</v>
      </c>
      <c r="B31" s="212"/>
      <c r="C31" s="212"/>
      <c r="D31" s="167" t="s">
        <v>1030</v>
      </c>
      <c r="E31" s="168" t="s">
        <v>1005</v>
      </c>
      <c r="F31" s="172" t="s">
        <v>1015</v>
      </c>
      <c r="G31" s="172" t="s">
        <v>1015</v>
      </c>
      <c r="H31" s="170" t="s">
        <v>1016</v>
      </c>
      <c r="I31" s="169" t="s">
        <v>1017</v>
      </c>
      <c r="J31" s="171">
        <v>400</v>
      </c>
      <c r="K31" s="171">
        <v>90</v>
      </c>
      <c r="L31" s="183"/>
      <c r="M31" s="165">
        <v>40</v>
      </c>
      <c r="N31" s="165"/>
      <c r="O31" s="165">
        <v>1</v>
      </c>
      <c r="P31" s="165"/>
      <c r="Q31" s="173">
        <f>O31*M31*J31</f>
        <v>16000</v>
      </c>
      <c r="R31" s="173">
        <f t="shared" si="1"/>
        <v>3600</v>
      </c>
      <c r="S31" s="23"/>
      <c r="T31" s="96">
        <f t="shared" si="2"/>
        <v>-16000</v>
      </c>
      <c r="U31" s="97"/>
      <c r="V31" s="97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</row>
    <row r="32" spans="1:64" s="99" customFormat="1" ht="15">
      <c r="A32" s="95">
        <v>21</v>
      </c>
      <c r="B32" s="160"/>
      <c r="C32" s="160"/>
      <c r="D32" s="88" t="s">
        <v>1143</v>
      </c>
      <c r="E32" s="174" t="s">
        <v>1005</v>
      </c>
      <c r="F32" s="175" t="s">
        <v>1144</v>
      </c>
      <c r="G32" s="175" t="s">
        <v>1144</v>
      </c>
      <c r="H32" s="176" t="s">
        <v>1144</v>
      </c>
      <c r="I32" s="175" t="s">
        <v>1065</v>
      </c>
      <c r="J32" s="177"/>
      <c r="K32" s="177">
        <v>800</v>
      </c>
      <c r="L32" s="178"/>
      <c r="M32" s="179">
        <v>1</v>
      </c>
      <c r="N32" s="179"/>
      <c r="O32" s="179">
        <v>1</v>
      </c>
      <c r="P32" s="179"/>
      <c r="Q32" s="180"/>
      <c r="R32" s="180">
        <f t="shared" si="1"/>
        <v>800</v>
      </c>
      <c r="S32" s="23"/>
      <c r="T32" s="96"/>
      <c r="U32" s="97"/>
      <c r="V32" s="97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</row>
    <row r="33" spans="1:64" s="99" customFormat="1" ht="15" customHeight="1">
      <c r="A33" s="95">
        <v>22</v>
      </c>
      <c r="B33" s="210" t="s">
        <v>722</v>
      </c>
      <c r="C33" s="210" t="s">
        <v>723</v>
      </c>
      <c r="D33" s="33"/>
      <c r="E33" s="77"/>
      <c r="F33" s="101" t="e">
        <f>VLOOKUP($E33,[1]基准价格!A:H,3,0)</f>
        <v>#N/A</v>
      </c>
      <c r="G33" s="101" t="e">
        <f>VLOOKUP($E33,[1]基准价格!A:H,4,0)</f>
        <v>#N/A</v>
      </c>
      <c r="H33" s="104" t="e">
        <f>IF(VLOOKUP($E33,[1]基准价格!A:E,5,0)=0,"",VLOOKUP($E33,[1]基准价格!A:E,5,0))</f>
        <v>#N/A</v>
      </c>
      <c r="I33" s="101" t="e">
        <f>VLOOKUP($E33,[1]基准价格!A:F,6,0)</f>
        <v>#N/A</v>
      </c>
      <c r="J33" s="131" t="e">
        <f>VLOOKUP($E33,[1]基准价格!A:G,7,0)</f>
        <v>#N/A</v>
      </c>
      <c r="K33" s="131"/>
      <c r="L33" s="78"/>
      <c r="M33" s="33"/>
      <c r="N33" s="33"/>
      <c r="O33" s="33"/>
      <c r="P33" s="33"/>
      <c r="Q33" s="23" t="e">
        <f>O33*M33*J33</f>
        <v>#N/A</v>
      </c>
      <c r="R33" s="23"/>
      <c r="S33" s="23">
        <f>L33*N33*P33</f>
        <v>0</v>
      </c>
      <c r="T33" s="96" t="e">
        <f t="shared" si="2"/>
        <v>#N/A</v>
      </c>
      <c r="U33" s="97"/>
      <c r="V33" s="97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  <c r="AN33" s="98"/>
      <c r="AO33" s="98"/>
      <c r="AP33" s="98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  <c r="BC33" s="98"/>
      <c r="BD33" s="98"/>
      <c r="BE33" s="98"/>
      <c r="BF33" s="98"/>
      <c r="BG33" s="98"/>
      <c r="BH33" s="98"/>
      <c r="BI33" s="98"/>
      <c r="BJ33" s="98"/>
      <c r="BK33" s="98"/>
      <c r="BL33" s="98"/>
    </row>
    <row r="34" spans="1:64" s="99" customFormat="1" ht="15">
      <c r="A34" s="95">
        <v>23</v>
      </c>
      <c r="B34" s="212"/>
      <c r="C34" s="212"/>
      <c r="D34" s="126"/>
      <c r="E34" s="77" t="s">
        <v>41</v>
      </c>
      <c r="F34" s="101"/>
      <c r="G34" s="101"/>
      <c r="H34" s="104"/>
      <c r="I34" s="101"/>
      <c r="J34" s="131"/>
      <c r="K34" s="131"/>
      <c r="L34" s="78"/>
      <c r="M34" s="33"/>
      <c r="N34" s="33"/>
      <c r="O34" s="33"/>
      <c r="P34" s="33"/>
      <c r="Q34" s="23">
        <f t="shared" ref="Q34" si="6">O34*M34*J34</f>
        <v>0</v>
      </c>
      <c r="R34" s="23"/>
      <c r="S34" s="23">
        <f t="shared" ref="S34" si="7">L34*N34*P34</f>
        <v>0</v>
      </c>
      <c r="T34" s="96">
        <f t="shared" ref="T34:T69" si="8">S34-Q34</f>
        <v>0</v>
      </c>
      <c r="U34" s="97"/>
      <c r="V34" s="97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  <c r="BG34" s="98"/>
      <c r="BH34" s="98"/>
      <c r="BI34" s="98"/>
      <c r="BJ34" s="98"/>
      <c r="BK34" s="98"/>
      <c r="BL34" s="98"/>
    </row>
    <row r="35" spans="1:64" s="99" customFormat="1" ht="15" customHeight="1">
      <c r="A35" s="95">
        <v>24</v>
      </c>
      <c r="B35" s="210" t="s">
        <v>725</v>
      </c>
      <c r="C35" s="210" t="s">
        <v>724</v>
      </c>
      <c r="D35" s="33"/>
      <c r="E35" s="77"/>
      <c r="F35" s="101" t="e">
        <f>VLOOKUP($E35,[1]基准价格!A:H,3,0)</f>
        <v>#N/A</v>
      </c>
      <c r="G35" s="101" t="e">
        <f>VLOOKUP($E35,[1]基准价格!A:H,4,0)</f>
        <v>#N/A</v>
      </c>
      <c r="H35" s="104" t="e">
        <f>IF(VLOOKUP($E35,[1]基准价格!A:E,5,0)=0,"",VLOOKUP($E35,[1]基准价格!A:E,5,0))</f>
        <v>#N/A</v>
      </c>
      <c r="I35" s="101" t="e">
        <f>VLOOKUP($E35,[1]基准价格!A:F,6,0)</f>
        <v>#N/A</v>
      </c>
      <c r="J35" s="131" t="e">
        <f>VLOOKUP($E35,[1]基准价格!A:G,7,0)</f>
        <v>#N/A</v>
      </c>
      <c r="K35" s="131"/>
      <c r="L35" s="78"/>
      <c r="M35" s="33"/>
      <c r="N35" s="33"/>
      <c r="O35" s="33"/>
      <c r="P35" s="33"/>
      <c r="Q35" s="23" t="e">
        <f>O35*M35*J35</f>
        <v>#N/A</v>
      </c>
      <c r="R35" s="23"/>
      <c r="S35" s="23">
        <f>L35*N35*P35</f>
        <v>0</v>
      </c>
      <c r="T35" s="96" t="e">
        <f t="shared" ref="T35:T36" si="9">S35-Q35</f>
        <v>#N/A</v>
      </c>
      <c r="U35" s="97"/>
      <c r="V35" s="97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</row>
    <row r="36" spans="1:64" s="99" customFormat="1" ht="15">
      <c r="A36" s="95">
        <v>25</v>
      </c>
      <c r="B36" s="212"/>
      <c r="C36" s="212"/>
      <c r="D36" s="126"/>
      <c r="E36" s="77" t="s">
        <v>41</v>
      </c>
      <c r="F36" s="101"/>
      <c r="G36" s="101"/>
      <c r="H36" s="104"/>
      <c r="I36" s="101"/>
      <c r="J36" s="131"/>
      <c r="K36" s="131"/>
      <c r="L36" s="78"/>
      <c r="M36" s="33"/>
      <c r="N36" s="33"/>
      <c r="O36" s="33"/>
      <c r="P36" s="33"/>
      <c r="Q36" s="23">
        <f t="shared" ref="Q36" si="10">O36*M36*J36</f>
        <v>0</v>
      </c>
      <c r="R36" s="23"/>
      <c r="S36" s="23">
        <f t="shared" ref="S36" si="11">L36*N36*P36</f>
        <v>0</v>
      </c>
      <c r="T36" s="96">
        <f t="shared" si="9"/>
        <v>0</v>
      </c>
      <c r="U36" s="97"/>
      <c r="V36" s="97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</row>
    <row r="37" spans="1:64" s="118" customFormat="1" ht="14" customHeight="1">
      <c r="A37" s="235" t="s">
        <v>38</v>
      </c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  <c r="M37" s="236"/>
      <c r="N37" s="236"/>
      <c r="O37" s="237"/>
      <c r="P37" s="132"/>
      <c r="Q37" s="133">
        <f>SUMIF(Q12:Q36,"&lt;&gt;#N/A")</f>
        <v>121387.5</v>
      </c>
      <c r="R37" s="133">
        <f>SUMIF(R12:R36,"&lt;&gt;#N/A")</f>
        <v>55967.5</v>
      </c>
      <c r="S37" s="133">
        <f>SUM(S12:S36)</f>
        <v>0</v>
      </c>
      <c r="T37" s="96">
        <f t="shared" si="8"/>
        <v>-121387.5</v>
      </c>
      <c r="U37" s="97"/>
      <c r="V37" s="116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</row>
    <row r="38" spans="1:64" s="118" customFormat="1" ht="14" customHeight="1">
      <c r="A38" s="227" t="s">
        <v>39</v>
      </c>
      <c r="B38" s="228"/>
      <c r="C38" s="228"/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72"/>
      <c r="U38" s="272"/>
      <c r="V38" s="273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</row>
    <row r="39" spans="1:64" s="118" customFormat="1" ht="15" customHeight="1">
      <c r="A39" s="95">
        <v>1</v>
      </c>
      <c r="B39" s="210" t="s">
        <v>721</v>
      </c>
      <c r="C39" s="210" t="s">
        <v>718</v>
      </c>
      <c r="D39" s="33"/>
      <c r="E39" s="55"/>
      <c r="F39" s="120" t="e">
        <f>VLOOKUP($E39,[1]基准价格!A:H,3,0)</f>
        <v>#N/A</v>
      </c>
      <c r="G39" s="120" t="e">
        <f>VLOOKUP($E39,[1]基准价格!A:H,4,0)</f>
        <v>#N/A</v>
      </c>
      <c r="H39" s="121" t="e">
        <f>IF(VLOOKUP($E39,[1]基准价格!A:E,5,0)=0,"",VLOOKUP($E39,[1]基准价格!A:E,5,0))</f>
        <v>#N/A</v>
      </c>
      <c r="I39" s="120" t="e">
        <f>VLOOKUP($E39,[1]基准价格!A:F,6,0)</f>
        <v>#N/A</v>
      </c>
      <c r="J39" s="134" t="e">
        <f>VLOOKUP($E39,[1]基准价格!A:G,7,0)</f>
        <v>#N/A</v>
      </c>
      <c r="K39" s="134"/>
      <c r="L39" s="78"/>
      <c r="M39" s="10"/>
      <c r="N39" s="10"/>
      <c r="O39" s="33"/>
      <c r="P39" s="33"/>
      <c r="Q39" s="23" t="e">
        <f t="shared" ref="Q39:Q51" si="12">O39*M39*J39</f>
        <v>#N/A</v>
      </c>
      <c r="R39" s="23"/>
      <c r="S39" s="23">
        <f t="shared" ref="S39:S51" si="13">L39*N39*P39</f>
        <v>0</v>
      </c>
      <c r="T39" s="96" t="e">
        <f t="shared" si="8"/>
        <v>#N/A</v>
      </c>
      <c r="U39" s="97"/>
      <c r="V39" s="116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</row>
    <row r="40" spans="1:64" s="118" customFormat="1" ht="15">
      <c r="A40" s="95">
        <v>2</v>
      </c>
      <c r="B40" s="211"/>
      <c r="C40" s="212"/>
      <c r="D40" s="126"/>
      <c r="E40" s="54" t="s">
        <v>41</v>
      </c>
      <c r="F40" s="101"/>
      <c r="G40" s="101"/>
      <c r="H40" s="104"/>
      <c r="I40" s="101"/>
      <c r="J40" s="131"/>
      <c r="K40" s="131"/>
      <c r="L40" s="78"/>
      <c r="M40" s="10"/>
      <c r="N40" s="10"/>
      <c r="O40" s="33"/>
      <c r="P40" s="33"/>
      <c r="Q40" s="23">
        <f t="shared" si="12"/>
        <v>0</v>
      </c>
      <c r="R40" s="23"/>
      <c r="S40" s="23">
        <f t="shared" si="13"/>
        <v>0</v>
      </c>
      <c r="T40" s="96">
        <f t="shared" si="8"/>
        <v>0</v>
      </c>
      <c r="U40" s="97"/>
      <c r="V40" s="97"/>
      <c r="W40" s="117"/>
      <c r="X40" s="117"/>
      <c r="Y40" s="135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17"/>
      <c r="AL40" s="117"/>
      <c r="AM40" s="117"/>
      <c r="AN40" s="117"/>
      <c r="AO40" s="117"/>
      <c r="AP40" s="117"/>
      <c r="AQ40" s="117"/>
      <c r="AR40" s="117"/>
      <c r="AS40" s="117"/>
      <c r="AT40" s="117"/>
      <c r="AU40" s="117"/>
      <c r="AV40" s="117"/>
      <c r="AW40" s="117"/>
      <c r="AX40" s="117"/>
      <c r="AY40" s="117"/>
      <c r="AZ40" s="117"/>
      <c r="BA40" s="117"/>
      <c r="BB40" s="117"/>
      <c r="BC40" s="117"/>
      <c r="BD40" s="117"/>
      <c r="BE40" s="117"/>
      <c r="BF40" s="117"/>
      <c r="BG40" s="117"/>
      <c r="BH40" s="117"/>
      <c r="BI40" s="117"/>
      <c r="BJ40" s="117"/>
      <c r="BK40" s="117"/>
      <c r="BL40" s="117"/>
    </row>
    <row r="41" spans="1:64" s="118" customFormat="1" ht="15" customHeight="1">
      <c r="A41" s="95">
        <v>3</v>
      </c>
      <c r="B41" s="211"/>
      <c r="C41" s="210" t="s">
        <v>719</v>
      </c>
      <c r="D41" s="33"/>
      <c r="E41" s="55"/>
      <c r="F41" s="120" t="e">
        <f>VLOOKUP($E41,[1]基准价格!A:H,3,0)</f>
        <v>#N/A</v>
      </c>
      <c r="G41" s="120" t="e">
        <f>VLOOKUP($E41,[1]基准价格!A:H,4,0)</f>
        <v>#N/A</v>
      </c>
      <c r="H41" s="121" t="e">
        <f>IF(VLOOKUP($E41,[1]基准价格!A:E,5,0)=0,"",VLOOKUP($E41,[1]基准价格!A:E,5,0))</f>
        <v>#N/A</v>
      </c>
      <c r="I41" s="120" t="e">
        <f>VLOOKUP($E41,[1]基准价格!A:F,6,0)</f>
        <v>#N/A</v>
      </c>
      <c r="J41" s="134" t="e">
        <f>VLOOKUP($E41,[1]基准价格!A:G,7,0)</f>
        <v>#N/A</v>
      </c>
      <c r="K41" s="134"/>
      <c r="L41" s="78"/>
      <c r="M41" s="10"/>
      <c r="N41" s="10"/>
      <c r="O41" s="33"/>
      <c r="P41" s="33"/>
      <c r="Q41" s="23" t="e">
        <f t="shared" si="12"/>
        <v>#N/A</v>
      </c>
      <c r="R41" s="23"/>
      <c r="S41" s="23">
        <f t="shared" si="13"/>
        <v>0</v>
      </c>
      <c r="T41" s="96" t="e">
        <f t="shared" si="8"/>
        <v>#N/A</v>
      </c>
      <c r="U41" s="97"/>
      <c r="V41" s="116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</row>
    <row r="42" spans="1:64" s="118" customFormat="1" ht="15">
      <c r="A42" s="95">
        <v>4</v>
      </c>
      <c r="B42" s="211"/>
      <c r="C42" s="212"/>
      <c r="D42" s="126"/>
      <c r="E42" s="54" t="s">
        <v>41</v>
      </c>
      <c r="F42" s="101"/>
      <c r="G42" s="101"/>
      <c r="H42" s="104"/>
      <c r="I42" s="101"/>
      <c r="J42" s="131"/>
      <c r="K42" s="131"/>
      <c r="L42" s="78"/>
      <c r="M42" s="10"/>
      <c r="N42" s="10"/>
      <c r="O42" s="33"/>
      <c r="P42" s="33"/>
      <c r="Q42" s="23">
        <f t="shared" si="12"/>
        <v>0</v>
      </c>
      <c r="R42" s="23"/>
      <c r="S42" s="23">
        <f t="shared" si="13"/>
        <v>0</v>
      </c>
      <c r="T42" s="96">
        <f t="shared" si="8"/>
        <v>0</v>
      </c>
      <c r="U42" s="97"/>
      <c r="V42" s="97"/>
      <c r="W42" s="117"/>
      <c r="X42" s="117"/>
      <c r="Y42" s="135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</row>
    <row r="43" spans="1:64" s="118" customFormat="1" ht="15" customHeight="1">
      <c r="A43" s="95">
        <v>5</v>
      </c>
      <c r="B43" s="211"/>
      <c r="C43" s="210" t="s">
        <v>720</v>
      </c>
      <c r="D43" s="33"/>
      <c r="E43" s="55"/>
      <c r="F43" s="120" t="e">
        <f>VLOOKUP($E43,[1]基准价格!A:H,3,0)</f>
        <v>#N/A</v>
      </c>
      <c r="G43" s="120" t="e">
        <f>VLOOKUP($E43,[1]基准价格!A:H,4,0)</f>
        <v>#N/A</v>
      </c>
      <c r="H43" s="121" t="e">
        <f>IF(VLOOKUP($E43,[1]基准价格!A:E,5,0)=0,"",VLOOKUP($E43,[1]基准价格!A:E,5,0))</f>
        <v>#N/A</v>
      </c>
      <c r="I43" s="120" t="e">
        <f>VLOOKUP($E43,[1]基准价格!A:F,6,0)</f>
        <v>#N/A</v>
      </c>
      <c r="J43" s="134" t="e">
        <f>VLOOKUP($E43,[1]基准价格!A:G,7,0)</f>
        <v>#N/A</v>
      </c>
      <c r="K43" s="134"/>
      <c r="L43" s="78"/>
      <c r="M43" s="10"/>
      <c r="N43" s="10"/>
      <c r="O43" s="33"/>
      <c r="P43" s="33"/>
      <c r="Q43" s="23" t="e">
        <f t="shared" si="12"/>
        <v>#N/A</v>
      </c>
      <c r="R43" s="23"/>
      <c r="S43" s="23">
        <f t="shared" si="13"/>
        <v>0</v>
      </c>
      <c r="T43" s="96" t="e">
        <f t="shared" ref="T43:T46" si="14">S43-Q43</f>
        <v>#N/A</v>
      </c>
      <c r="U43" s="97"/>
      <c r="V43" s="116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</row>
    <row r="44" spans="1:64" s="118" customFormat="1" ht="15">
      <c r="A44" s="95">
        <v>6</v>
      </c>
      <c r="B44" s="212"/>
      <c r="C44" s="212"/>
      <c r="D44" s="126"/>
      <c r="E44" s="54" t="s">
        <v>41</v>
      </c>
      <c r="F44" s="101"/>
      <c r="G44" s="101"/>
      <c r="H44" s="104"/>
      <c r="I44" s="101"/>
      <c r="J44" s="131"/>
      <c r="K44" s="131"/>
      <c r="L44" s="78"/>
      <c r="M44" s="10"/>
      <c r="N44" s="10"/>
      <c r="O44" s="33"/>
      <c r="P44" s="33"/>
      <c r="Q44" s="23">
        <f t="shared" si="12"/>
        <v>0</v>
      </c>
      <c r="R44" s="23"/>
      <c r="S44" s="23">
        <f t="shared" si="13"/>
        <v>0</v>
      </c>
      <c r="T44" s="96">
        <f t="shared" si="14"/>
        <v>0</v>
      </c>
      <c r="U44" s="97"/>
      <c r="V44" s="97"/>
      <c r="W44" s="117"/>
      <c r="X44" s="117"/>
      <c r="Y44" s="135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7"/>
      <c r="AL44" s="117"/>
      <c r="AM44" s="117"/>
      <c r="AN44" s="117"/>
      <c r="AO44" s="117"/>
      <c r="AP44" s="117"/>
      <c r="AQ44" s="117"/>
      <c r="AR44" s="117"/>
      <c r="AS44" s="117"/>
      <c r="AT44" s="117"/>
      <c r="AU44" s="117"/>
      <c r="AV44" s="117"/>
      <c r="AW44" s="117"/>
      <c r="AX44" s="117"/>
      <c r="AY44" s="117"/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</row>
    <row r="45" spans="1:64" s="118" customFormat="1" ht="15" customHeight="1">
      <c r="A45" s="95">
        <v>7</v>
      </c>
      <c r="B45" s="210" t="s">
        <v>722</v>
      </c>
      <c r="C45" s="210" t="s">
        <v>718</v>
      </c>
      <c r="D45" s="33"/>
      <c r="E45" s="55"/>
      <c r="F45" s="120" t="e">
        <f>VLOOKUP($E45,[1]基准价格!A:H,3,0)</f>
        <v>#N/A</v>
      </c>
      <c r="G45" s="120" t="e">
        <f>VLOOKUP($E45,[1]基准价格!A:H,4,0)</f>
        <v>#N/A</v>
      </c>
      <c r="H45" s="121" t="e">
        <f>IF(VLOOKUP($E45,[1]基准价格!A:E,5,0)=0,"",VLOOKUP($E45,[1]基准价格!A:E,5,0))</f>
        <v>#N/A</v>
      </c>
      <c r="I45" s="120" t="e">
        <f>VLOOKUP($E45,[1]基准价格!A:F,6,0)</f>
        <v>#N/A</v>
      </c>
      <c r="J45" s="134" t="e">
        <f>VLOOKUP($E45,[1]基准价格!A:G,7,0)</f>
        <v>#N/A</v>
      </c>
      <c r="K45" s="134"/>
      <c r="L45" s="78"/>
      <c r="M45" s="10"/>
      <c r="N45" s="10"/>
      <c r="O45" s="33"/>
      <c r="P45" s="33"/>
      <c r="Q45" s="23" t="e">
        <f t="shared" si="12"/>
        <v>#N/A</v>
      </c>
      <c r="R45" s="23"/>
      <c r="S45" s="23">
        <f t="shared" si="13"/>
        <v>0</v>
      </c>
      <c r="T45" s="96" t="e">
        <f t="shared" si="14"/>
        <v>#N/A</v>
      </c>
      <c r="U45" s="97"/>
      <c r="V45" s="116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</row>
    <row r="46" spans="1:64" s="118" customFormat="1" ht="15">
      <c r="A46" s="95">
        <v>8</v>
      </c>
      <c r="B46" s="211"/>
      <c r="C46" s="212"/>
      <c r="D46" s="126"/>
      <c r="E46" s="54" t="s">
        <v>41</v>
      </c>
      <c r="F46" s="101"/>
      <c r="G46" s="101"/>
      <c r="H46" s="104"/>
      <c r="I46" s="101"/>
      <c r="J46" s="131"/>
      <c r="K46" s="131"/>
      <c r="L46" s="78"/>
      <c r="M46" s="10"/>
      <c r="N46" s="10"/>
      <c r="O46" s="33"/>
      <c r="P46" s="33"/>
      <c r="Q46" s="23">
        <f t="shared" si="12"/>
        <v>0</v>
      </c>
      <c r="R46" s="23"/>
      <c r="S46" s="23">
        <f t="shared" si="13"/>
        <v>0</v>
      </c>
      <c r="T46" s="96">
        <f t="shared" si="14"/>
        <v>0</v>
      </c>
      <c r="U46" s="97"/>
      <c r="V46" s="97"/>
      <c r="W46" s="117"/>
      <c r="X46" s="117"/>
      <c r="Y46" s="135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</row>
    <row r="47" spans="1:64" s="118" customFormat="1" ht="15" customHeight="1">
      <c r="A47" s="95">
        <v>9</v>
      </c>
      <c r="B47" s="211"/>
      <c r="C47" s="210" t="s">
        <v>719</v>
      </c>
      <c r="D47" s="33"/>
      <c r="E47" s="55"/>
      <c r="F47" s="120" t="e">
        <f>VLOOKUP($E47,[1]基准价格!A:H,3,0)</f>
        <v>#N/A</v>
      </c>
      <c r="G47" s="120" t="e">
        <f>VLOOKUP($E47,[1]基准价格!A:H,4,0)</f>
        <v>#N/A</v>
      </c>
      <c r="H47" s="121" t="e">
        <f>IF(VLOOKUP($E47,[1]基准价格!A:E,5,0)=0,"",VLOOKUP($E47,[1]基准价格!A:E,5,0))</f>
        <v>#N/A</v>
      </c>
      <c r="I47" s="120" t="e">
        <f>VLOOKUP($E47,[1]基准价格!A:F,6,0)</f>
        <v>#N/A</v>
      </c>
      <c r="J47" s="134" t="e">
        <f>VLOOKUP($E47,[1]基准价格!A:G,7,0)</f>
        <v>#N/A</v>
      </c>
      <c r="K47" s="134"/>
      <c r="L47" s="78"/>
      <c r="M47" s="10"/>
      <c r="N47" s="10"/>
      <c r="O47" s="33"/>
      <c r="P47" s="33"/>
      <c r="Q47" s="23" t="e">
        <f t="shared" si="12"/>
        <v>#N/A</v>
      </c>
      <c r="R47" s="23"/>
      <c r="S47" s="23">
        <f t="shared" si="13"/>
        <v>0</v>
      </c>
      <c r="T47" s="96" t="e">
        <f t="shared" ref="T47:T50" si="15">S47-Q47</f>
        <v>#N/A</v>
      </c>
      <c r="U47" s="97"/>
      <c r="V47" s="116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</row>
    <row r="48" spans="1:64" s="118" customFormat="1" ht="15">
      <c r="A48" s="95">
        <v>10</v>
      </c>
      <c r="B48" s="211"/>
      <c r="C48" s="212"/>
      <c r="D48" s="126"/>
      <c r="E48" s="54" t="s">
        <v>41</v>
      </c>
      <c r="F48" s="101"/>
      <c r="G48" s="101"/>
      <c r="H48" s="104"/>
      <c r="I48" s="101"/>
      <c r="J48" s="131"/>
      <c r="K48" s="131"/>
      <c r="L48" s="78"/>
      <c r="M48" s="10"/>
      <c r="N48" s="10"/>
      <c r="O48" s="33"/>
      <c r="P48" s="33"/>
      <c r="Q48" s="23">
        <f t="shared" si="12"/>
        <v>0</v>
      </c>
      <c r="R48" s="23"/>
      <c r="S48" s="23">
        <f t="shared" si="13"/>
        <v>0</v>
      </c>
      <c r="T48" s="96">
        <f t="shared" si="15"/>
        <v>0</v>
      </c>
      <c r="U48" s="97"/>
      <c r="V48" s="97"/>
      <c r="W48" s="117"/>
      <c r="X48" s="117"/>
      <c r="Y48" s="135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7"/>
      <c r="AO48" s="117"/>
      <c r="AP48" s="117"/>
      <c r="AQ48" s="117"/>
      <c r="AR48" s="117"/>
      <c r="AS48" s="117"/>
      <c r="AT48" s="117"/>
      <c r="AU48" s="117"/>
      <c r="AV48" s="117"/>
      <c r="AW48" s="117"/>
      <c r="AX48" s="117"/>
      <c r="AY48" s="117"/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</row>
    <row r="49" spans="1:64" s="118" customFormat="1" ht="15" customHeight="1">
      <c r="A49" s="95">
        <v>11</v>
      </c>
      <c r="B49" s="211"/>
      <c r="C49" s="210" t="s">
        <v>718</v>
      </c>
      <c r="D49" s="33"/>
      <c r="E49" s="55"/>
      <c r="F49" s="120" t="e">
        <f>VLOOKUP($E49,[1]基准价格!A:H,3,0)</f>
        <v>#N/A</v>
      </c>
      <c r="G49" s="120" t="e">
        <f>VLOOKUP($E49,[1]基准价格!A:H,4,0)</f>
        <v>#N/A</v>
      </c>
      <c r="H49" s="121" t="e">
        <f>IF(VLOOKUP($E49,[1]基准价格!A:E,5,0)=0,"",VLOOKUP($E49,[1]基准价格!A:E,5,0))</f>
        <v>#N/A</v>
      </c>
      <c r="I49" s="120" t="e">
        <f>VLOOKUP($E49,[1]基准价格!A:F,6,0)</f>
        <v>#N/A</v>
      </c>
      <c r="J49" s="134" t="e">
        <f>VLOOKUP($E49,[1]基准价格!A:G,7,0)</f>
        <v>#N/A</v>
      </c>
      <c r="K49" s="134"/>
      <c r="L49" s="78"/>
      <c r="M49" s="10"/>
      <c r="N49" s="10"/>
      <c r="O49" s="33"/>
      <c r="P49" s="33"/>
      <c r="Q49" s="23" t="e">
        <f t="shared" si="12"/>
        <v>#N/A</v>
      </c>
      <c r="R49" s="23"/>
      <c r="S49" s="23">
        <f t="shared" si="13"/>
        <v>0</v>
      </c>
      <c r="T49" s="96" t="e">
        <f t="shared" si="15"/>
        <v>#N/A</v>
      </c>
      <c r="U49" s="97"/>
      <c r="V49" s="116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</row>
    <row r="50" spans="1:64" s="118" customFormat="1" ht="15">
      <c r="A50" s="95">
        <v>12</v>
      </c>
      <c r="B50" s="212"/>
      <c r="C50" s="212"/>
      <c r="D50" s="126"/>
      <c r="E50" s="54" t="s">
        <v>41</v>
      </c>
      <c r="F50" s="101"/>
      <c r="G50" s="101"/>
      <c r="H50" s="104"/>
      <c r="I50" s="101"/>
      <c r="J50" s="131"/>
      <c r="K50" s="131"/>
      <c r="L50" s="78"/>
      <c r="M50" s="10"/>
      <c r="N50" s="10"/>
      <c r="O50" s="33"/>
      <c r="P50" s="33"/>
      <c r="Q50" s="23">
        <f t="shared" si="12"/>
        <v>0</v>
      </c>
      <c r="R50" s="23"/>
      <c r="S50" s="23">
        <f t="shared" si="13"/>
        <v>0</v>
      </c>
      <c r="T50" s="96">
        <f t="shared" si="15"/>
        <v>0</v>
      </c>
      <c r="U50" s="97"/>
      <c r="V50" s="97"/>
      <c r="W50" s="117"/>
      <c r="X50" s="117"/>
      <c r="Y50" s="135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</row>
    <row r="51" spans="1:64" s="118" customFormat="1" ht="15" customHeight="1">
      <c r="A51" s="95">
        <v>13</v>
      </c>
      <c r="B51" s="210" t="s">
        <v>724</v>
      </c>
      <c r="C51" s="210" t="s">
        <v>720</v>
      </c>
      <c r="D51" s="33"/>
      <c r="E51" s="55"/>
      <c r="F51" s="120" t="e">
        <f>VLOOKUP($E51,[1]基准价格!A:H,3,0)</f>
        <v>#N/A</v>
      </c>
      <c r="G51" s="120" t="e">
        <f>VLOOKUP($E51,[1]基准价格!A:H,4,0)</f>
        <v>#N/A</v>
      </c>
      <c r="H51" s="121"/>
      <c r="I51" s="120" t="e">
        <f>VLOOKUP($E51,[1]基准价格!A:F,6,0)</f>
        <v>#N/A</v>
      </c>
      <c r="J51" s="134" t="e">
        <f>VLOOKUP($E51,[1]基准价格!A:G,7,0)</f>
        <v>#N/A</v>
      </c>
      <c r="K51" s="134"/>
      <c r="L51" s="78"/>
      <c r="M51" s="10"/>
      <c r="N51" s="10"/>
      <c r="O51" s="33"/>
      <c r="P51" s="33"/>
      <c r="Q51" s="23" t="e">
        <f t="shared" si="12"/>
        <v>#N/A</v>
      </c>
      <c r="R51" s="23"/>
      <c r="S51" s="23">
        <f t="shared" si="13"/>
        <v>0</v>
      </c>
      <c r="T51" s="96" t="e">
        <f t="shared" ref="T51" si="16">S51-Q51</f>
        <v>#N/A</v>
      </c>
      <c r="U51" s="97"/>
      <c r="V51" s="116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</row>
    <row r="52" spans="1:64" s="118" customFormat="1" ht="15">
      <c r="A52" s="95">
        <v>14</v>
      </c>
      <c r="B52" s="212"/>
      <c r="C52" s="212"/>
      <c r="D52" s="126"/>
      <c r="E52" s="54" t="s">
        <v>41</v>
      </c>
      <c r="F52" s="101"/>
      <c r="G52" s="101"/>
      <c r="H52" s="104"/>
      <c r="I52" s="101"/>
      <c r="J52" s="131"/>
      <c r="K52" s="131"/>
      <c r="L52" s="78"/>
      <c r="M52" s="10"/>
      <c r="N52" s="10"/>
      <c r="O52" s="33"/>
      <c r="P52" s="33"/>
      <c r="Q52" s="23">
        <f t="shared" ref="Q52" si="17">O52*M52*J52</f>
        <v>0</v>
      </c>
      <c r="R52" s="23"/>
      <c r="S52" s="23">
        <f t="shared" ref="S52" si="18">L52*N52*P52</f>
        <v>0</v>
      </c>
      <c r="T52" s="96">
        <f t="shared" ref="T52" si="19">S52-Q52</f>
        <v>0</v>
      </c>
      <c r="U52" s="97"/>
      <c r="V52" s="97"/>
      <c r="W52" s="117"/>
      <c r="X52" s="117"/>
      <c r="Y52" s="135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17"/>
      <c r="AL52" s="117"/>
      <c r="AM52" s="117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</row>
    <row r="53" spans="1:64" s="118" customFormat="1" ht="14.25" customHeight="1">
      <c r="A53" s="279" t="s">
        <v>38</v>
      </c>
      <c r="B53" s="280"/>
      <c r="C53" s="280"/>
      <c r="D53" s="280"/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1"/>
      <c r="P53" s="136"/>
      <c r="Q53" s="133">
        <f>SUMIF(Q39:Q52,"&lt;&gt;#N/A")</f>
        <v>0</v>
      </c>
      <c r="R53" s="133"/>
      <c r="S53" s="133">
        <f>SUM(S39:S52)</f>
        <v>0</v>
      </c>
      <c r="T53" s="96">
        <f t="shared" si="8"/>
        <v>0</v>
      </c>
      <c r="U53" s="137"/>
      <c r="V53" s="138"/>
      <c r="W53" s="117"/>
      <c r="X53" s="117"/>
      <c r="Y53" s="139"/>
      <c r="Z53" s="117"/>
      <c r="AA53" s="117"/>
      <c r="AB53" s="117"/>
      <c r="AC53" s="117"/>
      <c r="AD53" s="117"/>
      <c r="AE53" s="117"/>
      <c r="AF53" s="117"/>
      <c r="AG53" s="117"/>
    </row>
    <row r="54" spans="1:64" s="118" customFormat="1" ht="14" customHeight="1">
      <c r="A54" s="227" t="s">
        <v>406</v>
      </c>
      <c r="B54" s="228"/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8"/>
      <c r="P54" s="228"/>
      <c r="Q54" s="228"/>
      <c r="R54" s="228"/>
      <c r="S54" s="228"/>
      <c r="T54" s="272"/>
      <c r="U54" s="272"/>
      <c r="V54" s="273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</row>
    <row r="55" spans="1:64" s="32" customFormat="1" ht="30">
      <c r="A55" s="28">
        <v>1</v>
      </c>
      <c r="B55" s="210" t="s">
        <v>721</v>
      </c>
      <c r="C55" s="224" t="s">
        <v>951</v>
      </c>
      <c r="D55" s="210" t="s">
        <v>951</v>
      </c>
      <c r="E55" s="77" t="s">
        <v>601</v>
      </c>
      <c r="F55" s="101" t="str">
        <f>VLOOKUP($E55,基准价格!A:H,3,0)</f>
        <v>云摄影</v>
      </c>
      <c r="G55" s="101" t="str">
        <f>VLOOKUP($E55,基准价格!A:H,4,0)</f>
        <v>Ai修图+平台使用</v>
      </c>
      <c r="H55" s="104" t="str">
        <f>VLOOKUP($E55,基准价格!A:H,5,0)</f>
        <v>AI修图及平台使用，例如VPHOTO</v>
      </c>
      <c r="I55" s="101" t="str">
        <f>VLOOKUP($E55,基准价格!A:H,6,0)</f>
        <v>场</v>
      </c>
      <c r="J55" s="102">
        <f>VLOOKUP($E55,基准价格!A:H,7,0)</f>
        <v>3500</v>
      </c>
      <c r="K55" s="102">
        <v>3500</v>
      </c>
      <c r="L55" s="78"/>
      <c r="M55" s="162">
        <v>1</v>
      </c>
      <c r="N55" s="162"/>
      <c r="O55" s="162">
        <v>1</v>
      </c>
      <c r="P55" s="10"/>
      <c r="Q55" s="30">
        <f t="shared" ref="Q55:Q58" si="20">O55*M55*J55</f>
        <v>3500</v>
      </c>
      <c r="R55" s="30">
        <f>K55*M55*O55</f>
        <v>3500</v>
      </c>
      <c r="S55" s="30">
        <f>L55*N55*P55</f>
        <v>0</v>
      </c>
      <c r="T55" s="96">
        <f t="shared" si="8"/>
        <v>-3500</v>
      </c>
      <c r="U55" s="94" t="s">
        <v>958</v>
      </c>
      <c r="V55" s="31"/>
    </row>
    <row r="56" spans="1:64" s="32" customFormat="1" ht="30">
      <c r="A56" s="28">
        <v>2</v>
      </c>
      <c r="B56" s="211"/>
      <c r="C56" s="225"/>
      <c r="D56" s="211"/>
      <c r="E56" s="77" t="s">
        <v>959</v>
      </c>
      <c r="F56" s="101" t="str">
        <f>VLOOKUP($E56,基准价格!A:H,3,0)</f>
        <v>搭建人员</v>
      </c>
      <c r="G56" s="101" t="str">
        <f>VLOOKUP($E56,基准价格!A:H,4,0)</f>
        <v>搭建人工</v>
      </c>
      <c r="H56" s="104" t="str">
        <f>VLOOKUP($E56,基准价格!A:H,5,0)</f>
        <v>人员劳务费，每场不超过8小时</v>
      </c>
      <c r="I56" s="101" t="str">
        <f>VLOOKUP($E56,基准价格!A:H,6,0)</f>
        <v>每人每场</v>
      </c>
      <c r="J56" s="102">
        <f>VLOOKUP($E56,基准价格!A:H,7,0)</f>
        <v>300</v>
      </c>
      <c r="K56" s="102">
        <v>300</v>
      </c>
      <c r="L56" s="78"/>
      <c r="M56" s="162">
        <v>6</v>
      </c>
      <c r="N56" s="162"/>
      <c r="O56" s="162">
        <v>2</v>
      </c>
      <c r="P56" s="10"/>
      <c r="Q56" s="30">
        <f t="shared" si="20"/>
        <v>3600</v>
      </c>
      <c r="R56" s="30">
        <f t="shared" ref="R56:R58" si="21">K56*M56*O56</f>
        <v>3600</v>
      </c>
      <c r="S56" s="30">
        <f>L56*N56*P56</f>
        <v>0</v>
      </c>
      <c r="T56" s="96">
        <f t="shared" ref="T56" si="22">S56-Q56</f>
        <v>-3600</v>
      </c>
      <c r="U56" s="94" t="s">
        <v>960</v>
      </c>
      <c r="V56" s="31"/>
    </row>
    <row r="57" spans="1:64" s="32" customFormat="1" ht="45">
      <c r="A57" s="28">
        <v>3</v>
      </c>
      <c r="B57" s="211"/>
      <c r="C57" s="225"/>
      <c r="D57" s="211"/>
      <c r="E57" s="77" t="s">
        <v>961</v>
      </c>
      <c r="F57" s="101" t="str">
        <f>VLOOKUP($E57,基准价格!A:H,3,0)</f>
        <v>服务人员</v>
      </c>
      <c r="G57" s="101" t="str">
        <f>VLOOKUP($E57,基准价格!A:H,4,0)</f>
        <v>高级保安</v>
      </c>
      <c r="H57" s="104" t="str">
        <f>VLOOKUP($E57,基准价格!A:H,5,0)</f>
        <v>内场安保（对形象有要求）人员劳务费，每场不超过8小时，含个税</v>
      </c>
      <c r="I57" s="101" t="str">
        <f>VLOOKUP($E57,基准价格!A:H,6,0)</f>
        <v>每人每场</v>
      </c>
      <c r="J57" s="102">
        <f>VLOOKUP($E57,基准价格!A:H,7,0)</f>
        <v>700</v>
      </c>
      <c r="K57" s="102">
        <v>700</v>
      </c>
      <c r="L57" s="78"/>
      <c r="M57" s="162">
        <v>4</v>
      </c>
      <c r="N57" s="162"/>
      <c r="O57" s="162">
        <v>2</v>
      </c>
      <c r="P57" s="10"/>
      <c r="Q57" s="30">
        <f t="shared" si="20"/>
        <v>5600</v>
      </c>
      <c r="R57" s="30">
        <f t="shared" si="21"/>
        <v>5600</v>
      </c>
      <c r="S57" s="30">
        <f>L57*N57*P57</f>
        <v>0</v>
      </c>
      <c r="T57" s="96">
        <f t="shared" ref="T57" si="23">S57-Q57</f>
        <v>-5600</v>
      </c>
      <c r="U57" s="94" t="s">
        <v>962</v>
      </c>
      <c r="V57" s="31"/>
    </row>
    <row r="58" spans="1:64" s="32" customFormat="1" ht="75">
      <c r="A58" s="28">
        <v>4</v>
      </c>
      <c r="B58" s="211"/>
      <c r="C58" s="225"/>
      <c r="D58" s="211"/>
      <c r="E58" s="77" t="s">
        <v>963</v>
      </c>
      <c r="F58" s="101" t="str">
        <f>VLOOKUP($E58,基准价格!A:H,3,0)</f>
        <v>服务人员</v>
      </c>
      <c r="G58" s="101" t="str">
        <f>VLOOKUP($E58,基准价格!A:H,4,0)</f>
        <v>兼职人员</v>
      </c>
      <c r="H58" s="104" t="str">
        <f>VLOOKUP($E58,基准价格!A:H,5,0)</f>
        <v>人员劳务费。不含住宿、交通、补贴等费用，每场不超过8小时
彩排按每人0.5场收费，含个税</v>
      </c>
      <c r="I58" s="101" t="str">
        <f>VLOOKUP($E58,基准价格!A:H,6,0)</f>
        <v>每人每场</v>
      </c>
      <c r="J58" s="102">
        <f>VLOOKUP($E58,基准价格!A:H,7,0)</f>
        <v>300</v>
      </c>
      <c r="K58" s="102">
        <v>300</v>
      </c>
      <c r="L58" s="78"/>
      <c r="M58" s="162">
        <v>36</v>
      </c>
      <c r="N58" s="162"/>
      <c r="O58" s="162">
        <v>1</v>
      </c>
      <c r="P58" s="10"/>
      <c r="Q58" s="30">
        <f t="shared" si="20"/>
        <v>10800</v>
      </c>
      <c r="R58" s="30">
        <f t="shared" si="21"/>
        <v>10800</v>
      </c>
      <c r="S58" s="30">
        <f>L58*N58*P58</f>
        <v>0</v>
      </c>
      <c r="T58" s="96">
        <f t="shared" ref="T58" si="24">S58-Q58</f>
        <v>-10800</v>
      </c>
      <c r="U58" s="94" t="s">
        <v>1121</v>
      </c>
      <c r="V58" s="31"/>
    </row>
    <row r="59" spans="1:64" s="118" customFormat="1" ht="75">
      <c r="A59" s="28">
        <v>5</v>
      </c>
      <c r="B59" s="211"/>
      <c r="C59" s="225"/>
      <c r="D59" s="211"/>
      <c r="E59" s="181" t="s">
        <v>963</v>
      </c>
      <c r="F59" s="175" t="str">
        <f>VLOOKUP($E59,[1]基准价格!A:H,3,0)</f>
        <v>服务人员</v>
      </c>
      <c r="G59" s="175" t="str">
        <f>VLOOKUP($E59,[1]基准价格!A:H,4,0)</f>
        <v>兼职人员</v>
      </c>
      <c r="H59" s="184" t="str">
        <f>IF(VLOOKUP($E59,[1]基准价格!A:E,5,0)=0,"",VLOOKUP($E59,[1]基准价格!A:E,5,0))</f>
        <v>人员劳务费。不含住宿、交通、补贴等费用，每场不超过8小时
彩排按每人0.5场收费，含个税</v>
      </c>
      <c r="I59" s="175" t="str">
        <f>VLOOKUP($E59,[1]基准价格!A:F,6,0)</f>
        <v>每人每场</v>
      </c>
      <c r="J59" s="185"/>
      <c r="K59" s="177">
        <v>300</v>
      </c>
      <c r="L59" s="178"/>
      <c r="M59" s="179">
        <v>6</v>
      </c>
      <c r="N59" s="179"/>
      <c r="O59" s="179">
        <v>1</v>
      </c>
      <c r="P59" s="179"/>
      <c r="Q59" s="180"/>
      <c r="R59" s="180">
        <f>K59*M59*O59</f>
        <v>1800</v>
      </c>
      <c r="S59" s="30"/>
      <c r="T59" s="96"/>
      <c r="U59" s="186" t="s">
        <v>1147</v>
      </c>
      <c r="V59" s="9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</row>
    <row r="60" spans="1:64" s="118" customFormat="1">
      <c r="A60" s="28">
        <v>6</v>
      </c>
      <c r="B60" s="211"/>
      <c r="C60" s="225"/>
      <c r="D60" s="211"/>
      <c r="E60" s="77"/>
      <c r="F60" s="77"/>
      <c r="G60" s="77"/>
      <c r="H60" s="82"/>
      <c r="I60" s="77"/>
      <c r="J60" s="102"/>
      <c r="K60" s="102"/>
      <c r="L60" s="78"/>
      <c r="M60" s="10"/>
      <c r="N60" s="10"/>
      <c r="O60" s="33"/>
      <c r="P60" s="33"/>
      <c r="Q60" s="30"/>
      <c r="R60" s="30"/>
      <c r="S60" s="30"/>
      <c r="T60" s="96"/>
      <c r="U60" s="106"/>
      <c r="V60" s="9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</row>
    <row r="61" spans="1:64" s="118" customFormat="1">
      <c r="A61" s="28">
        <v>7</v>
      </c>
      <c r="B61" s="212"/>
      <c r="C61" s="226"/>
      <c r="D61" s="212"/>
      <c r="E61" s="77"/>
      <c r="F61" s="77"/>
      <c r="G61" s="77"/>
      <c r="H61" s="82"/>
      <c r="I61" s="77"/>
      <c r="J61" s="102"/>
      <c r="K61" s="102"/>
      <c r="L61" s="78"/>
      <c r="M61" s="10"/>
      <c r="N61" s="10"/>
      <c r="O61" s="33"/>
      <c r="P61" s="33"/>
      <c r="Q61" s="30"/>
      <c r="R61" s="30"/>
      <c r="S61" s="30"/>
      <c r="T61" s="96"/>
      <c r="U61" s="106"/>
      <c r="V61" s="9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</row>
    <row r="62" spans="1:64" s="32" customFormat="1" ht="15" customHeight="1">
      <c r="A62" s="28">
        <v>8</v>
      </c>
      <c r="B62" s="231" t="s">
        <v>722</v>
      </c>
      <c r="C62" s="29"/>
      <c r="D62" s="33"/>
      <c r="E62" s="55"/>
      <c r="F62" s="120" t="e">
        <f>VLOOKUP($E62,[1]基准价格!A:H,3,0)</f>
        <v>#N/A</v>
      </c>
      <c r="G62" s="120" t="e">
        <f>VLOOKUP($E62,[1]基准价格!A:H,4,0)</f>
        <v>#N/A</v>
      </c>
      <c r="H62" s="121" t="e">
        <f>IF(VLOOKUP($E62,[1]基准价格!A:E,5,0)=0,"",VLOOKUP($E62,[1]基准价格!A:E,5,0))</f>
        <v>#N/A</v>
      </c>
      <c r="I62" s="120" t="e">
        <f>VLOOKUP($E62,[1]基准价格!A:F,6,0)</f>
        <v>#N/A</v>
      </c>
      <c r="J62" s="134" t="e">
        <f>VLOOKUP($E62,[1]基准价格!A:G,7,0)</f>
        <v>#N/A</v>
      </c>
      <c r="K62" s="134"/>
      <c r="L62" s="78"/>
      <c r="M62" s="10"/>
      <c r="N62" s="10"/>
      <c r="O62" s="33"/>
      <c r="P62" s="10"/>
      <c r="Q62" s="30" t="e">
        <f>O62*M62*J62</f>
        <v>#N/A</v>
      </c>
      <c r="R62" s="30"/>
      <c r="S62" s="30">
        <f t="shared" ref="S62:S63" si="25">L62*N62*P62</f>
        <v>0</v>
      </c>
      <c r="T62" s="96" t="e">
        <f t="shared" si="8"/>
        <v>#N/A</v>
      </c>
      <c r="U62" s="94"/>
      <c r="V62" s="31"/>
    </row>
    <row r="63" spans="1:64" s="118" customFormat="1" ht="15">
      <c r="A63" s="28">
        <v>9</v>
      </c>
      <c r="B63" s="231"/>
      <c r="C63" s="33"/>
      <c r="D63" s="33"/>
      <c r="E63" s="54" t="s">
        <v>41</v>
      </c>
      <c r="F63" s="101"/>
      <c r="G63" s="101"/>
      <c r="H63" s="104"/>
      <c r="I63" s="101"/>
      <c r="J63" s="131"/>
      <c r="K63" s="131"/>
      <c r="L63" s="78"/>
      <c r="M63" s="10"/>
      <c r="N63" s="10"/>
      <c r="O63" s="33"/>
      <c r="P63" s="33"/>
      <c r="Q63" s="30">
        <f t="shared" ref="Q63" si="26">O63*M63*J63</f>
        <v>0</v>
      </c>
      <c r="R63" s="30"/>
      <c r="S63" s="30">
        <f t="shared" si="25"/>
        <v>0</v>
      </c>
      <c r="T63" s="96">
        <f t="shared" si="8"/>
        <v>0</v>
      </c>
      <c r="U63" s="97"/>
      <c r="V63" s="9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/>
      <c r="AJ63" s="117"/>
      <c r="AK63" s="117"/>
      <c r="AL63" s="117"/>
      <c r="AM63" s="117"/>
      <c r="AN63" s="117"/>
      <c r="AO63" s="117"/>
      <c r="AP63" s="117"/>
      <c r="AQ63" s="117"/>
      <c r="AR63" s="117"/>
      <c r="AS63" s="117"/>
      <c r="AT63" s="117"/>
      <c r="AU63" s="117"/>
      <c r="AV63" s="117"/>
      <c r="AW63" s="117"/>
      <c r="AX63" s="117"/>
      <c r="AY63" s="117"/>
      <c r="AZ63" s="117"/>
      <c r="BA63" s="117"/>
      <c r="BB63" s="117"/>
      <c r="BC63" s="117"/>
      <c r="BD63" s="117"/>
      <c r="BE63" s="117"/>
      <c r="BF63" s="117"/>
      <c r="BG63" s="117"/>
      <c r="BH63" s="117"/>
      <c r="BI63" s="117"/>
      <c r="BJ63" s="117"/>
      <c r="BK63" s="117"/>
      <c r="BL63" s="117"/>
    </row>
    <row r="64" spans="1:64" s="32" customFormat="1" ht="15" customHeight="1">
      <c r="A64" s="28">
        <v>10</v>
      </c>
      <c r="B64" s="231" t="s">
        <v>725</v>
      </c>
      <c r="C64" s="29"/>
      <c r="D64" s="33"/>
      <c r="E64" s="55"/>
      <c r="F64" s="120" t="e">
        <f>VLOOKUP($E64,[1]基准价格!A:H,3,0)</f>
        <v>#N/A</v>
      </c>
      <c r="G64" s="120" t="e">
        <f>VLOOKUP($E64,[1]基准价格!A:H,4,0)</f>
        <v>#N/A</v>
      </c>
      <c r="H64" s="121" t="e">
        <f>IF(VLOOKUP($E64,[1]基准价格!A:E,5,0)=0,"",VLOOKUP($E64,[1]基准价格!A:E,5,0))</f>
        <v>#N/A</v>
      </c>
      <c r="I64" s="120" t="e">
        <f>VLOOKUP($E64,[1]基准价格!A:F,6,0)</f>
        <v>#N/A</v>
      </c>
      <c r="J64" s="134" t="e">
        <f>VLOOKUP($E64,[1]基准价格!A:G,7,0)</f>
        <v>#N/A</v>
      </c>
      <c r="K64" s="134"/>
      <c r="L64" s="78"/>
      <c r="M64" s="10"/>
      <c r="N64" s="10"/>
      <c r="O64" s="33"/>
      <c r="P64" s="10"/>
      <c r="Q64" s="30" t="e">
        <f>O64*M64*J64</f>
        <v>#N/A</v>
      </c>
      <c r="R64" s="30"/>
      <c r="S64" s="30">
        <f>L64*N64*P64</f>
        <v>0</v>
      </c>
      <c r="T64" s="96" t="e">
        <f t="shared" ref="T64:T66" si="27">S64-Q64</f>
        <v>#N/A</v>
      </c>
      <c r="U64" s="94"/>
      <c r="V64" s="31"/>
    </row>
    <row r="65" spans="1:64" s="118" customFormat="1" ht="15">
      <c r="A65" s="28">
        <v>11</v>
      </c>
      <c r="B65" s="231"/>
      <c r="C65" s="33"/>
      <c r="D65" s="33"/>
      <c r="E65" s="54" t="s">
        <v>41</v>
      </c>
      <c r="F65" s="101"/>
      <c r="G65" s="101"/>
      <c r="H65" s="104"/>
      <c r="I65" s="101"/>
      <c r="J65" s="131"/>
      <c r="K65" s="131"/>
      <c r="L65" s="78"/>
      <c r="M65" s="10"/>
      <c r="N65" s="10"/>
      <c r="O65" s="33"/>
      <c r="P65" s="33"/>
      <c r="Q65" s="30">
        <f t="shared" ref="Q65" si="28">O65*M65*J65</f>
        <v>0</v>
      </c>
      <c r="R65" s="30"/>
      <c r="S65" s="30">
        <f t="shared" ref="S65" si="29">L65*N65*P65</f>
        <v>0</v>
      </c>
      <c r="T65" s="96">
        <f t="shared" si="27"/>
        <v>0</v>
      </c>
      <c r="U65" s="97"/>
      <c r="V65" s="9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7"/>
      <c r="AH65" s="117"/>
      <c r="AI65" s="117"/>
      <c r="AJ65" s="117"/>
      <c r="AK65" s="117"/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</row>
    <row r="66" spans="1:64" s="32" customFormat="1" ht="15" customHeight="1">
      <c r="A66" s="28">
        <v>12</v>
      </c>
      <c r="B66" s="231" t="s">
        <v>724</v>
      </c>
      <c r="C66" s="29"/>
      <c r="D66" s="33"/>
      <c r="E66" s="55"/>
      <c r="F66" s="120" t="e">
        <f>VLOOKUP($E66,[1]基准价格!A:H,3,0)</f>
        <v>#N/A</v>
      </c>
      <c r="G66" s="120" t="e">
        <f>VLOOKUP($E66,[1]基准价格!A:H,4,0)</f>
        <v>#N/A</v>
      </c>
      <c r="H66" s="121" t="e">
        <f>IF(VLOOKUP($E66,[1]基准价格!A:E,5,0)=0,"",VLOOKUP($E66,[1]基准价格!A:E,5,0))</f>
        <v>#N/A</v>
      </c>
      <c r="I66" s="120" t="e">
        <f>VLOOKUP($E66,[1]基准价格!A:F,6,0)</f>
        <v>#N/A</v>
      </c>
      <c r="J66" s="134" t="e">
        <f>VLOOKUP($E66,[1]基准价格!A:G,7,0)</f>
        <v>#N/A</v>
      </c>
      <c r="K66" s="134"/>
      <c r="L66" s="78"/>
      <c r="M66" s="10"/>
      <c r="N66" s="10"/>
      <c r="O66" s="33"/>
      <c r="P66" s="10"/>
      <c r="Q66" s="30" t="e">
        <f>O66*M66*J66</f>
        <v>#N/A</v>
      </c>
      <c r="R66" s="30"/>
      <c r="S66" s="30">
        <f t="shared" ref="S66" si="30">L66*N66*P66</f>
        <v>0</v>
      </c>
      <c r="T66" s="96" t="e">
        <f t="shared" si="27"/>
        <v>#N/A</v>
      </c>
      <c r="U66" s="94"/>
      <c r="V66" s="31"/>
    </row>
    <row r="67" spans="1:64" s="118" customFormat="1" ht="15">
      <c r="A67" s="28">
        <v>13</v>
      </c>
      <c r="B67" s="231"/>
      <c r="C67" s="33"/>
      <c r="D67" s="33"/>
      <c r="E67" s="54" t="s">
        <v>41</v>
      </c>
      <c r="F67" s="101"/>
      <c r="G67" s="101"/>
      <c r="H67" s="104"/>
      <c r="I67" s="101"/>
      <c r="J67" s="131"/>
      <c r="K67" s="131"/>
      <c r="L67" s="78"/>
      <c r="M67" s="10"/>
      <c r="N67" s="10"/>
      <c r="O67" s="33"/>
      <c r="P67" s="33"/>
      <c r="Q67" s="30">
        <f t="shared" ref="Q67" si="31">O67*M67*J67</f>
        <v>0</v>
      </c>
      <c r="R67" s="30"/>
      <c r="S67" s="30">
        <f t="shared" ref="S67" si="32">L67*N67*P67</f>
        <v>0</v>
      </c>
      <c r="T67" s="96">
        <f t="shared" ref="T67" si="33">S67-Q67</f>
        <v>0</v>
      </c>
      <c r="U67" s="97"/>
      <c r="V67" s="9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7"/>
    </row>
    <row r="68" spans="1:64" s="118" customFormat="1" ht="14" customHeight="1">
      <c r="A68" s="235" t="s">
        <v>38</v>
      </c>
      <c r="B68" s="236"/>
      <c r="C68" s="236"/>
      <c r="D68" s="236"/>
      <c r="E68" s="236"/>
      <c r="F68" s="236"/>
      <c r="G68" s="236"/>
      <c r="H68" s="236"/>
      <c r="I68" s="236"/>
      <c r="J68" s="236"/>
      <c r="K68" s="236"/>
      <c r="L68" s="236"/>
      <c r="M68" s="236"/>
      <c r="N68" s="236"/>
      <c r="O68" s="237"/>
      <c r="P68" s="132"/>
      <c r="Q68" s="133">
        <f>SUMIF(Q55:Q67,"&lt;&gt;#N/A")</f>
        <v>23500</v>
      </c>
      <c r="R68" s="133">
        <f>SUMIF(R55:R67,"&lt;&gt;#N/A")</f>
        <v>25300</v>
      </c>
      <c r="S68" s="133">
        <f>SUM(S55:S67)</f>
        <v>0</v>
      </c>
      <c r="T68" s="96">
        <f t="shared" si="8"/>
        <v>-23500</v>
      </c>
      <c r="U68" s="97"/>
      <c r="V68" s="116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</row>
    <row r="69" spans="1:64" s="118" customFormat="1" ht="14" customHeight="1">
      <c r="A69" s="232" t="s">
        <v>40</v>
      </c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3"/>
      <c r="N69" s="233"/>
      <c r="O69" s="234"/>
      <c r="P69" s="140"/>
      <c r="Q69" s="23">
        <f>Q68+Q53+Q37</f>
        <v>144887.5</v>
      </c>
      <c r="R69" s="23">
        <f>R68+R53+R37</f>
        <v>81267.5</v>
      </c>
      <c r="S69" s="23">
        <f>S37+S53+S68</f>
        <v>0</v>
      </c>
      <c r="T69" s="96">
        <f t="shared" si="8"/>
        <v>-144887.5</v>
      </c>
      <c r="U69" s="97"/>
      <c r="V69" s="116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</row>
    <row r="70" spans="1:64" s="118" customFormat="1" ht="21" customHeight="1">
      <c r="A70" s="229" t="s">
        <v>921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82"/>
      <c r="U70" s="282"/>
      <c r="V70" s="282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</row>
    <row r="71" spans="1:64" s="117" customFormat="1" ht="15">
      <c r="A71" s="15" t="s">
        <v>650</v>
      </c>
      <c r="B71" s="15" t="s">
        <v>405</v>
      </c>
      <c r="C71" s="15" t="s">
        <v>19</v>
      </c>
      <c r="D71" s="15" t="s">
        <v>20</v>
      </c>
      <c r="E71" s="35" t="s">
        <v>21</v>
      </c>
      <c r="F71" s="15" t="s">
        <v>22</v>
      </c>
      <c r="G71" s="15" t="s">
        <v>23</v>
      </c>
      <c r="H71" s="81" t="s">
        <v>24</v>
      </c>
      <c r="I71" s="15" t="s">
        <v>25</v>
      </c>
      <c r="J71" s="17" t="s">
        <v>26</v>
      </c>
      <c r="K71" s="17" t="s">
        <v>1141</v>
      </c>
      <c r="L71" s="141" t="s">
        <v>27</v>
      </c>
      <c r="M71" s="15" t="s">
        <v>28</v>
      </c>
      <c r="N71" s="141" t="s">
        <v>29</v>
      </c>
      <c r="O71" s="15" t="s">
        <v>30</v>
      </c>
      <c r="P71" s="141" t="s">
        <v>31</v>
      </c>
      <c r="Q71" s="19" t="s">
        <v>32</v>
      </c>
      <c r="R71" s="19"/>
      <c r="S71" s="141" t="s">
        <v>33</v>
      </c>
      <c r="T71" s="19" t="s">
        <v>34</v>
      </c>
      <c r="U71" s="19" t="s">
        <v>35</v>
      </c>
      <c r="V71" s="142" t="s">
        <v>36</v>
      </c>
    </row>
    <row r="72" spans="1:64" s="143" customFormat="1" ht="14" customHeight="1">
      <c r="A72" s="227" t="s">
        <v>702</v>
      </c>
      <c r="B72" s="228"/>
      <c r="C72" s="228"/>
      <c r="D72" s="245"/>
      <c r="E72" s="245"/>
      <c r="F72" s="245"/>
      <c r="G72" s="228"/>
      <c r="H72" s="228"/>
      <c r="I72" s="228"/>
      <c r="J72" s="228"/>
      <c r="K72" s="228"/>
      <c r="L72" s="228"/>
      <c r="M72" s="228"/>
      <c r="N72" s="228"/>
      <c r="O72" s="228"/>
      <c r="P72" s="228"/>
      <c r="Q72" s="228"/>
      <c r="R72" s="228"/>
      <c r="S72" s="228"/>
      <c r="T72" s="272"/>
      <c r="U72" s="272"/>
      <c r="V72" s="273"/>
    </row>
    <row r="73" spans="1:64" s="146" customFormat="1" ht="14" customHeight="1">
      <c r="A73" s="144">
        <v>1</v>
      </c>
      <c r="B73" s="111" t="s">
        <v>966</v>
      </c>
      <c r="C73" s="112" t="s">
        <v>966</v>
      </c>
      <c r="D73" s="33" t="s">
        <v>967</v>
      </c>
      <c r="E73" s="113"/>
      <c r="F73" s="114" t="s">
        <v>922</v>
      </c>
      <c r="G73" s="115" t="s">
        <v>968</v>
      </c>
      <c r="H73" s="85" t="s">
        <v>969</v>
      </c>
      <c r="I73" s="86" t="s">
        <v>974</v>
      </c>
      <c r="J73" s="87">
        <v>1555</v>
      </c>
      <c r="K73" s="87">
        <v>1555</v>
      </c>
      <c r="L73" s="87"/>
      <c r="M73" s="33">
        <v>31</v>
      </c>
      <c r="N73" s="87"/>
      <c r="O73" s="33">
        <v>2</v>
      </c>
      <c r="P73" s="87"/>
      <c r="Q73" s="87">
        <f>J73*M73*O73</f>
        <v>96410</v>
      </c>
      <c r="R73" s="87">
        <v>96410</v>
      </c>
      <c r="S73" s="87">
        <f>L73*N73*P73</f>
        <v>0</v>
      </c>
      <c r="T73" s="87">
        <f>S73-Q73</f>
        <v>-96410</v>
      </c>
      <c r="U73" s="56" t="s">
        <v>1092</v>
      </c>
      <c r="V73" s="145"/>
    </row>
    <row r="74" spans="1:64" s="118" customFormat="1" ht="15">
      <c r="A74" s="144">
        <v>2</v>
      </c>
      <c r="B74" s="111" t="s">
        <v>966</v>
      </c>
      <c r="C74" s="112" t="s">
        <v>966</v>
      </c>
      <c r="D74" s="33" t="s">
        <v>967</v>
      </c>
      <c r="E74" s="113"/>
      <c r="F74" s="114" t="s">
        <v>922</v>
      </c>
      <c r="G74" s="115" t="s">
        <v>968</v>
      </c>
      <c r="H74" s="85" t="s">
        <v>969</v>
      </c>
      <c r="I74" s="86" t="s">
        <v>974</v>
      </c>
      <c r="J74" s="87">
        <v>1555</v>
      </c>
      <c r="K74" s="87">
        <v>1555</v>
      </c>
      <c r="L74" s="112"/>
      <c r="M74" s="33">
        <v>59</v>
      </c>
      <c r="N74" s="33"/>
      <c r="O74" s="33">
        <v>2</v>
      </c>
      <c r="P74" s="33"/>
      <c r="Q74" s="30">
        <f>O74*M74*J74</f>
        <v>183490</v>
      </c>
      <c r="R74" s="30">
        <v>183490</v>
      </c>
      <c r="S74" s="30">
        <f>L74*N74*P74</f>
        <v>0</v>
      </c>
      <c r="T74" s="96">
        <f t="shared" ref="T74" si="34">S74-Q74</f>
        <v>-183490</v>
      </c>
      <c r="U74" s="114" t="s">
        <v>1134</v>
      </c>
      <c r="V74" s="116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</row>
    <row r="75" spans="1:64" s="118" customFormat="1" ht="15">
      <c r="A75" s="144">
        <v>3</v>
      </c>
      <c r="B75" s="111" t="s">
        <v>966</v>
      </c>
      <c r="C75" s="112" t="s">
        <v>966</v>
      </c>
      <c r="D75" s="33" t="s">
        <v>967</v>
      </c>
      <c r="E75" s="113"/>
      <c r="F75" s="114" t="s">
        <v>922</v>
      </c>
      <c r="G75" s="115" t="s">
        <v>970</v>
      </c>
      <c r="H75" s="85" t="s">
        <v>969</v>
      </c>
      <c r="I75" s="86" t="s">
        <v>974</v>
      </c>
      <c r="J75" s="87">
        <v>1730</v>
      </c>
      <c r="K75" s="87">
        <v>1730</v>
      </c>
      <c r="L75" s="112"/>
      <c r="M75" s="33">
        <v>80</v>
      </c>
      <c r="N75" s="33"/>
      <c r="O75" s="33">
        <v>2</v>
      </c>
      <c r="P75" s="33"/>
      <c r="Q75" s="30">
        <f t="shared" ref="Q75:Q115" si="35">O75*M75*J75</f>
        <v>276800</v>
      </c>
      <c r="R75" s="30">
        <v>276800</v>
      </c>
      <c r="S75" s="30">
        <f t="shared" ref="S75:S104" si="36">L75*N75*P75</f>
        <v>0</v>
      </c>
      <c r="T75" s="96">
        <f t="shared" ref="T75:T104" si="37">S75-Q75</f>
        <v>-276800</v>
      </c>
      <c r="U75" s="114" t="s">
        <v>1135</v>
      </c>
      <c r="V75" s="116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</row>
    <row r="76" spans="1:64" s="118" customFormat="1" ht="15">
      <c r="A76" s="144">
        <v>4</v>
      </c>
      <c r="B76" s="111" t="s">
        <v>966</v>
      </c>
      <c r="C76" s="112" t="s">
        <v>966</v>
      </c>
      <c r="D76" s="33" t="s">
        <v>967</v>
      </c>
      <c r="E76" s="113"/>
      <c r="F76" s="114" t="s">
        <v>922</v>
      </c>
      <c r="G76" s="99" t="s">
        <v>971</v>
      </c>
      <c r="H76" s="85" t="s">
        <v>969</v>
      </c>
      <c r="I76" s="86" t="s">
        <v>974</v>
      </c>
      <c r="J76" s="87">
        <v>1086</v>
      </c>
      <c r="K76" s="87">
        <v>1086</v>
      </c>
      <c r="L76" s="112"/>
      <c r="M76" s="33">
        <v>70</v>
      </c>
      <c r="N76" s="33"/>
      <c r="O76" s="33">
        <v>2</v>
      </c>
      <c r="P76" s="33"/>
      <c r="Q76" s="30">
        <f t="shared" si="35"/>
        <v>152040</v>
      </c>
      <c r="R76" s="30">
        <v>152040</v>
      </c>
      <c r="S76" s="30">
        <f t="shared" si="36"/>
        <v>0</v>
      </c>
      <c r="T76" s="96">
        <f t="shared" si="37"/>
        <v>-152040</v>
      </c>
      <c r="U76" s="114" t="s">
        <v>1136</v>
      </c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</row>
    <row r="77" spans="1:64" s="118" customFormat="1" ht="15">
      <c r="A77" s="144">
        <v>5</v>
      </c>
      <c r="B77" s="111" t="s">
        <v>966</v>
      </c>
      <c r="C77" s="112" t="s">
        <v>966</v>
      </c>
      <c r="D77" s="33" t="s">
        <v>967</v>
      </c>
      <c r="E77" s="113"/>
      <c r="F77" s="114" t="s">
        <v>975</v>
      </c>
      <c r="G77" s="114" t="s">
        <v>968</v>
      </c>
      <c r="H77" s="85" t="s">
        <v>976</v>
      </c>
      <c r="I77" s="86" t="s">
        <v>974</v>
      </c>
      <c r="J77" s="87">
        <v>1202.5</v>
      </c>
      <c r="K77" s="87">
        <v>1202.5</v>
      </c>
      <c r="L77" s="112"/>
      <c r="M77" s="33">
        <v>20</v>
      </c>
      <c r="N77" s="33"/>
      <c r="O77" s="33">
        <v>2</v>
      </c>
      <c r="P77" s="33"/>
      <c r="Q77" s="30">
        <f t="shared" si="35"/>
        <v>48100</v>
      </c>
      <c r="R77" s="30">
        <v>48100</v>
      </c>
      <c r="S77" s="30">
        <f t="shared" si="36"/>
        <v>0</v>
      </c>
      <c r="T77" s="96">
        <f t="shared" si="37"/>
        <v>-48100</v>
      </c>
      <c r="U77" s="99"/>
      <c r="V77" s="106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</row>
    <row r="78" spans="1:64" s="118" customFormat="1" ht="15">
      <c r="A78" s="144">
        <v>6</v>
      </c>
      <c r="B78" s="111" t="s">
        <v>966</v>
      </c>
      <c r="C78" s="112" t="s">
        <v>966</v>
      </c>
      <c r="D78" s="33" t="s">
        <v>967</v>
      </c>
      <c r="E78" s="113"/>
      <c r="F78" s="114" t="s">
        <v>975</v>
      </c>
      <c r="G78" s="114" t="s">
        <v>970</v>
      </c>
      <c r="H78" s="85" t="s">
        <v>976</v>
      </c>
      <c r="I78" s="86" t="s">
        <v>974</v>
      </c>
      <c r="J78" s="87">
        <v>798.5</v>
      </c>
      <c r="K78" s="87">
        <v>798.5</v>
      </c>
      <c r="L78" s="112"/>
      <c r="M78" s="33">
        <v>10</v>
      </c>
      <c r="N78" s="33"/>
      <c r="O78" s="33">
        <v>2</v>
      </c>
      <c r="P78" s="33"/>
      <c r="Q78" s="30">
        <f t="shared" si="35"/>
        <v>15970</v>
      </c>
      <c r="R78" s="30">
        <v>15970</v>
      </c>
      <c r="S78" s="30">
        <f t="shared" si="36"/>
        <v>0</v>
      </c>
      <c r="T78" s="96">
        <f t="shared" si="37"/>
        <v>-15970</v>
      </c>
      <c r="U78" s="99"/>
      <c r="V78" s="116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</row>
    <row r="79" spans="1:64" s="118" customFormat="1" ht="15">
      <c r="A79" s="144">
        <v>7</v>
      </c>
      <c r="B79" s="111" t="s">
        <v>966</v>
      </c>
      <c r="C79" s="112" t="s">
        <v>966</v>
      </c>
      <c r="D79" s="33" t="s">
        <v>967</v>
      </c>
      <c r="E79" s="113"/>
      <c r="F79" s="114" t="s">
        <v>975</v>
      </c>
      <c r="G79" s="114" t="s">
        <v>973</v>
      </c>
      <c r="H79" s="85" t="s">
        <v>976</v>
      </c>
      <c r="I79" s="86" t="s">
        <v>974</v>
      </c>
      <c r="J79" s="87">
        <v>603.5</v>
      </c>
      <c r="K79" s="87">
        <v>603.5</v>
      </c>
      <c r="L79" s="112"/>
      <c r="M79" s="33">
        <v>10</v>
      </c>
      <c r="N79" s="33"/>
      <c r="O79" s="33">
        <v>2</v>
      </c>
      <c r="P79" s="33"/>
      <c r="Q79" s="30">
        <f t="shared" si="35"/>
        <v>12070</v>
      </c>
      <c r="R79" s="30">
        <v>12070</v>
      </c>
      <c r="S79" s="30"/>
      <c r="T79" s="96">
        <f t="shared" si="37"/>
        <v>-12070</v>
      </c>
      <c r="U79" s="97"/>
      <c r="V79" s="116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</row>
    <row r="80" spans="1:64" s="118" customFormat="1" ht="15">
      <c r="A80" s="144">
        <v>8</v>
      </c>
      <c r="B80" s="111" t="s">
        <v>966</v>
      </c>
      <c r="C80" s="112" t="s">
        <v>966</v>
      </c>
      <c r="D80" s="33" t="s">
        <v>967</v>
      </c>
      <c r="E80" s="113"/>
      <c r="F80" s="114" t="s">
        <v>975</v>
      </c>
      <c r="G80" s="114" t="s">
        <v>977</v>
      </c>
      <c r="H80" s="85" t="s">
        <v>976</v>
      </c>
      <c r="I80" s="86" t="s">
        <v>974</v>
      </c>
      <c r="J80" s="87">
        <v>749</v>
      </c>
      <c r="K80" s="87">
        <v>749</v>
      </c>
      <c r="L80" s="112"/>
      <c r="M80" s="33">
        <v>20</v>
      </c>
      <c r="N80" s="33"/>
      <c r="O80" s="33">
        <v>2</v>
      </c>
      <c r="P80" s="33"/>
      <c r="Q80" s="30">
        <f t="shared" si="35"/>
        <v>29960</v>
      </c>
      <c r="R80" s="30">
        <v>29960</v>
      </c>
      <c r="S80" s="30"/>
      <c r="T80" s="96">
        <f t="shared" si="37"/>
        <v>-29960</v>
      </c>
      <c r="U80" s="97"/>
      <c r="V80" s="116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</row>
    <row r="81" spans="1:33" s="118" customFormat="1" ht="15">
      <c r="A81" s="144">
        <v>9</v>
      </c>
      <c r="B81" s="111" t="s">
        <v>966</v>
      </c>
      <c r="C81" s="112" t="s">
        <v>966</v>
      </c>
      <c r="D81" s="33" t="s">
        <v>951</v>
      </c>
      <c r="E81" s="113"/>
      <c r="F81" s="114" t="s">
        <v>978</v>
      </c>
      <c r="G81" s="114" t="s">
        <v>979</v>
      </c>
      <c r="H81" s="85" t="s">
        <v>982</v>
      </c>
      <c r="I81" s="86" t="s">
        <v>980</v>
      </c>
      <c r="J81" s="87">
        <v>850</v>
      </c>
      <c r="K81" s="87">
        <v>850</v>
      </c>
      <c r="L81" s="112"/>
      <c r="M81" s="33">
        <v>31</v>
      </c>
      <c r="N81" s="33"/>
      <c r="O81" s="33">
        <v>1</v>
      </c>
      <c r="P81" s="33"/>
      <c r="Q81" s="30">
        <f t="shared" ref="Q81" si="38">O81*M81*J81</f>
        <v>26350</v>
      </c>
      <c r="R81" s="30">
        <v>26350</v>
      </c>
      <c r="S81" s="30"/>
      <c r="T81" s="96">
        <f t="shared" ref="T81" si="39">S81-Q81</f>
        <v>-26350</v>
      </c>
      <c r="U81" s="97"/>
      <c r="V81" s="116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</row>
    <row r="82" spans="1:33" s="118" customFormat="1" ht="15">
      <c r="A82" s="144">
        <v>10</v>
      </c>
      <c r="B82" s="111" t="s">
        <v>966</v>
      </c>
      <c r="C82" s="112" t="s">
        <v>966</v>
      </c>
      <c r="D82" s="33" t="s">
        <v>951</v>
      </c>
      <c r="E82" s="113"/>
      <c r="F82" s="114" t="s">
        <v>978</v>
      </c>
      <c r="G82" s="114" t="s">
        <v>979</v>
      </c>
      <c r="H82" s="85" t="s">
        <v>982</v>
      </c>
      <c r="I82" s="86" t="s">
        <v>980</v>
      </c>
      <c r="J82" s="87">
        <v>850</v>
      </c>
      <c r="K82" s="87">
        <v>850</v>
      </c>
      <c r="L82" s="112"/>
      <c r="M82" s="33">
        <v>32</v>
      </c>
      <c r="N82" s="33"/>
      <c r="O82" s="33">
        <v>2</v>
      </c>
      <c r="P82" s="33"/>
      <c r="Q82" s="30">
        <f t="shared" si="35"/>
        <v>54400</v>
      </c>
      <c r="R82" s="30">
        <v>54400</v>
      </c>
      <c r="S82" s="30"/>
      <c r="T82" s="96">
        <f t="shared" si="37"/>
        <v>-54400</v>
      </c>
      <c r="U82" s="97"/>
      <c r="V82" s="116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</row>
    <row r="83" spans="1:33" s="118" customFormat="1" ht="15">
      <c r="A83" s="144">
        <v>11</v>
      </c>
      <c r="B83" s="111" t="s">
        <v>966</v>
      </c>
      <c r="C83" s="112" t="s">
        <v>966</v>
      </c>
      <c r="D83" s="33" t="s">
        <v>951</v>
      </c>
      <c r="E83" s="113"/>
      <c r="F83" s="114" t="s">
        <v>978</v>
      </c>
      <c r="G83" s="114" t="s">
        <v>979</v>
      </c>
      <c r="H83" s="85" t="s">
        <v>981</v>
      </c>
      <c r="I83" s="86" t="s">
        <v>980</v>
      </c>
      <c r="J83" s="87">
        <v>950</v>
      </c>
      <c r="K83" s="87">
        <v>950</v>
      </c>
      <c r="L83" s="112"/>
      <c r="M83" s="33">
        <v>69</v>
      </c>
      <c r="N83" s="33"/>
      <c r="O83" s="33">
        <v>2</v>
      </c>
      <c r="P83" s="33"/>
      <c r="Q83" s="30">
        <f t="shared" si="35"/>
        <v>131100</v>
      </c>
      <c r="R83" s="30">
        <v>131100</v>
      </c>
      <c r="S83" s="30"/>
      <c r="T83" s="96">
        <f t="shared" si="37"/>
        <v>-131100</v>
      </c>
      <c r="U83" s="97"/>
      <c r="V83" s="116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</row>
    <row r="84" spans="1:33" s="118" customFormat="1" ht="15">
      <c r="A84" s="144">
        <v>12</v>
      </c>
      <c r="B84" s="111" t="s">
        <v>966</v>
      </c>
      <c r="C84" s="112" t="s">
        <v>966</v>
      </c>
      <c r="D84" s="33" t="s">
        <v>951</v>
      </c>
      <c r="E84" s="113"/>
      <c r="F84" s="114" t="s">
        <v>978</v>
      </c>
      <c r="G84" s="114" t="s">
        <v>979</v>
      </c>
      <c r="H84" s="85" t="s">
        <v>983</v>
      </c>
      <c r="I84" s="86" t="s">
        <v>980</v>
      </c>
      <c r="J84" s="87">
        <v>1080</v>
      </c>
      <c r="K84" s="87">
        <v>1080</v>
      </c>
      <c r="L84" s="112"/>
      <c r="M84" s="33">
        <v>80</v>
      </c>
      <c r="N84" s="33"/>
      <c r="O84" s="33">
        <v>2</v>
      </c>
      <c r="P84" s="33"/>
      <c r="Q84" s="30">
        <f t="shared" si="35"/>
        <v>172800</v>
      </c>
      <c r="R84" s="30">
        <v>172800</v>
      </c>
      <c r="S84" s="30"/>
      <c r="T84" s="96">
        <f t="shared" si="37"/>
        <v>-172800</v>
      </c>
      <c r="U84" s="97"/>
      <c r="V84" s="116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</row>
    <row r="85" spans="1:33" s="118" customFormat="1" ht="15">
      <c r="A85" s="144">
        <v>13</v>
      </c>
      <c r="B85" s="111" t="s">
        <v>966</v>
      </c>
      <c r="C85" s="112" t="s">
        <v>966</v>
      </c>
      <c r="D85" s="33" t="s">
        <v>951</v>
      </c>
      <c r="E85" s="113"/>
      <c r="F85" s="114" t="s">
        <v>978</v>
      </c>
      <c r="G85" s="114" t="s">
        <v>979</v>
      </c>
      <c r="H85" s="85" t="s">
        <v>984</v>
      </c>
      <c r="I85" s="86" t="s">
        <v>980</v>
      </c>
      <c r="J85" s="87">
        <v>1300</v>
      </c>
      <c r="K85" s="87">
        <v>1300</v>
      </c>
      <c r="L85" s="112"/>
      <c r="M85" s="33">
        <v>56</v>
      </c>
      <c r="N85" s="33"/>
      <c r="O85" s="33">
        <v>2</v>
      </c>
      <c r="P85" s="33"/>
      <c r="Q85" s="30">
        <f t="shared" si="35"/>
        <v>145600</v>
      </c>
      <c r="R85" s="30">
        <v>145600</v>
      </c>
      <c r="S85" s="30"/>
      <c r="T85" s="96">
        <f t="shared" si="37"/>
        <v>-145600</v>
      </c>
      <c r="U85" s="97"/>
      <c r="V85" s="116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</row>
    <row r="86" spans="1:33" s="118" customFormat="1" ht="15">
      <c r="A86" s="144">
        <v>14</v>
      </c>
      <c r="B86" s="111" t="s">
        <v>966</v>
      </c>
      <c r="C86" s="112" t="s">
        <v>966</v>
      </c>
      <c r="D86" s="33" t="s">
        <v>951</v>
      </c>
      <c r="E86" s="113"/>
      <c r="F86" s="114" t="s">
        <v>978</v>
      </c>
      <c r="G86" s="114" t="s">
        <v>979</v>
      </c>
      <c r="H86" s="85" t="s">
        <v>985</v>
      </c>
      <c r="I86" s="86" t="s">
        <v>980</v>
      </c>
      <c r="J86" s="87">
        <v>1500</v>
      </c>
      <c r="K86" s="87">
        <v>1500</v>
      </c>
      <c r="L86" s="112"/>
      <c r="M86" s="33">
        <v>54</v>
      </c>
      <c r="N86" s="33"/>
      <c r="O86" s="33">
        <v>2</v>
      </c>
      <c r="P86" s="33"/>
      <c r="Q86" s="30">
        <f t="shared" si="35"/>
        <v>162000</v>
      </c>
      <c r="R86" s="30">
        <v>162000</v>
      </c>
      <c r="S86" s="30"/>
      <c r="T86" s="96">
        <f t="shared" si="37"/>
        <v>-162000</v>
      </c>
      <c r="U86" s="97"/>
      <c r="V86" s="116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</row>
    <row r="87" spans="1:33" s="118" customFormat="1" ht="15">
      <c r="A87" s="144">
        <v>15</v>
      </c>
      <c r="B87" s="111" t="s">
        <v>966</v>
      </c>
      <c r="C87" s="112" t="s">
        <v>966</v>
      </c>
      <c r="D87" s="33" t="s">
        <v>951</v>
      </c>
      <c r="E87" s="113"/>
      <c r="F87" s="114" t="s">
        <v>978</v>
      </c>
      <c r="G87" s="114" t="s">
        <v>979</v>
      </c>
      <c r="H87" s="85" t="s">
        <v>986</v>
      </c>
      <c r="I87" s="86" t="s">
        <v>980</v>
      </c>
      <c r="J87" s="87">
        <v>2288</v>
      </c>
      <c r="K87" s="87">
        <v>2288</v>
      </c>
      <c r="L87" s="112"/>
      <c r="M87" s="33">
        <v>10</v>
      </c>
      <c r="N87" s="33"/>
      <c r="O87" s="33">
        <v>2</v>
      </c>
      <c r="P87" s="33"/>
      <c r="Q87" s="30">
        <f t="shared" si="35"/>
        <v>45760</v>
      </c>
      <c r="R87" s="30">
        <v>45760</v>
      </c>
      <c r="S87" s="30"/>
      <c r="T87" s="96">
        <f t="shared" si="37"/>
        <v>-45760</v>
      </c>
      <c r="U87" s="97"/>
      <c r="V87" s="116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</row>
    <row r="88" spans="1:33" s="118" customFormat="1" ht="15">
      <c r="A88" s="144">
        <v>16</v>
      </c>
      <c r="B88" s="111" t="s">
        <v>966</v>
      </c>
      <c r="C88" s="112" t="s">
        <v>966</v>
      </c>
      <c r="D88" s="33" t="s">
        <v>951</v>
      </c>
      <c r="E88" s="113"/>
      <c r="F88" s="114" t="s">
        <v>978</v>
      </c>
      <c r="G88" s="114" t="s">
        <v>979</v>
      </c>
      <c r="H88" s="85" t="s">
        <v>987</v>
      </c>
      <c r="I88" s="86" t="s">
        <v>980</v>
      </c>
      <c r="J88" s="87">
        <v>4688</v>
      </c>
      <c r="K88" s="87">
        <v>4688</v>
      </c>
      <c r="L88" s="112"/>
      <c r="M88" s="33">
        <v>1</v>
      </c>
      <c r="N88" s="33"/>
      <c r="O88" s="99">
        <v>2</v>
      </c>
      <c r="P88" s="33"/>
      <c r="Q88" s="30">
        <f>O89*M88*J88</f>
        <v>9376</v>
      </c>
      <c r="R88" s="30">
        <v>9376</v>
      </c>
      <c r="S88" s="30"/>
      <c r="T88" s="96">
        <f t="shared" si="37"/>
        <v>-9376</v>
      </c>
      <c r="U88" s="97"/>
      <c r="V88" s="116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</row>
    <row r="89" spans="1:33" s="118" customFormat="1" ht="15">
      <c r="A89" s="144">
        <v>17</v>
      </c>
      <c r="B89" s="111" t="s">
        <v>966</v>
      </c>
      <c r="C89" s="112" t="s">
        <v>966</v>
      </c>
      <c r="D89" s="33" t="s">
        <v>951</v>
      </c>
      <c r="E89" s="113"/>
      <c r="F89" s="114" t="s">
        <v>978</v>
      </c>
      <c r="G89" s="114" t="s">
        <v>979</v>
      </c>
      <c r="H89" s="85" t="s">
        <v>988</v>
      </c>
      <c r="I89" s="86" t="s">
        <v>980</v>
      </c>
      <c r="J89" s="87">
        <v>40000</v>
      </c>
      <c r="K89" s="87">
        <v>40000</v>
      </c>
      <c r="L89" s="112"/>
      <c r="M89" s="33">
        <v>1</v>
      </c>
      <c r="N89" s="33"/>
      <c r="O89" s="33">
        <v>2</v>
      </c>
      <c r="P89" s="33"/>
      <c r="Q89" s="30">
        <f t="shared" ref="Q89:Q98" si="40">O89*M89*J89</f>
        <v>80000</v>
      </c>
      <c r="R89" s="30">
        <v>80000</v>
      </c>
      <c r="S89" s="30"/>
      <c r="T89" s="96">
        <f t="shared" si="37"/>
        <v>-80000</v>
      </c>
      <c r="U89" s="97"/>
      <c r="V89" s="116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</row>
    <row r="90" spans="1:33" s="118" customFormat="1" ht="30">
      <c r="A90" s="144">
        <v>18</v>
      </c>
      <c r="B90" s="111" t="s">
        <v>966</v>
      </c>
      <c r="C90" s="112" t="s">
        <v>966</v>
      </c>
      <c r="D90" s="33" t="s">
        <v>989</v>
      </c>
      <c r="E90" s="113"/>
      <c r="F90" s="33" t="s">
        <v>989</v>
      </c>
      <c r="G90" s="114" t="s">
        <v>1095</v>
      </c>
      <c r="H90" s="85" t="s">
        <v>1094</v>
      </c>
      <c r="I90" s="86" t="s">
        <v>990</v>
      </c>
      <c r="J90" s="87">
        <v>500</v>
      </c>
      <c r="K90" s="87">
        <v>500</v>
      </c>
      <c r="L90" s="112"/>
      <c r="M90" s="33">
        <v>8</v>
      </c>
      <c r="N90" s="33"/>
      <c r="O90" s="33">
        <v>1</v>
      </c>
      <c r="P90" s="33"/>
      <c r="Q90" s="30">
        <f t="shared" si="40"/>
        <v>4000</v>
      </c>
      <c r="R90" s="30">
        <v>4000</v>
      </c>
      <c r="S90" s="30"/>
      <c r="T90" s="96">
        <f t="shared" si="37"/>
        <v>-4000</v>
      </c>
      <c r="U90" s="97"/>
      <c r="V90" s="116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</row>
    <row r="91" spans="1:33" s="118" customFormat="1" ht="15">
      <c r="A91" s="144">
        <v>19</v>
      </c>
      <c r="B91" s="111" t="s">
        <v>966</v>
      </c>
      <c r="C91" s="112" t="s">
        <v>966</v>
      </c>
      <c r="D91" s="33" t="s">
        <v>989</v>
      </c>
      <c r="E91" s="113"/>
      <c r="F91" s="33" t="s">
        <v>989</v>
      </c>
      <c r="G91" s="114" t="s">
        <v>1063</v>
      </c>
      <c r="H91" s="85" t="s">
        <v>1096</v>
      </c>
      <c r="I91" s="86" t="s">
        <v>990</v>
      </c>
      <c r="J91" s="87">
        <v>500</v>
      </c>
      <c r="K91" s="87">
        <v>500</v>
      </c>
      <c r="L91" s="112"/>
      <c r="M91" s="33">
        <v>82</v>
      </c>
      <c r="N91" s="33"/>
      <c r="O91" s="33">
        <v>1</v>
      </c>
      <c r="P91" s="33"/>
      <c r="Q91" s="30">
        <f t="shared" si="40"/>
        <v>41000</v>
      </c>
      <c r="R91" s="30">
        <v>41000</v>
      </c>
      <c r="S91" s="30"/>
      <c r="T91" s="96">
        <f t="shared" si="37"/>
        <v>-41000</v>
      </c>
      <c r="U91" s="97" t="s">
        <v>992</v>
      </c>
      <c r="V91" s="116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</row>
    <row r="92" spans="1:33" s="118" customFormat="1" ht="15">
      <c r="A92" s="144">
        <v>20</v>
      </c>
      <c r="B92" s="111" t="s">
        <v>966</v>
      </c>
      <c r="C92" s="112" t="s">
        <v>966</v>
      </c>
      <c r="D92" s="33" t="s">
        <v>989</v>
      </c>
      <c r="E92" s="113"/>
      <c r="F92" s="33" t="s">
        <v>989</v>
      </c>
      <c r="G92" s="114" t="s">
        <v>1133</v>
      </c>
      <c r="H92" s="85" t="s">
        <v>991</v>
      </c>
      <c r="I92" s="86" t="s">
        <v>990</v>
      </c>
      <c r="J92" s="87">
        <v>900</v>
      </c>
      <c r="K92" s="87">
        <v>900</v>
      </c>
      <c r="L92" s="112"/>
      <c r="M92" s="33">
        <v>15</v>
      </c>
      <c r="N92" s="33"/>
      <c r="O92" s="33">
        <v>1</v>
      </c>
      <c r="P92" s="33"/>
      <c r="Q92" s="30">
        <f t="shared" si="40"/>
        <v>13500</v>
      </c>
      <c r="R92" s="30">
        <v>13500</v>
      </c>
      <c r="S92" s="30"/>
      <c r="T92" s="96">
        <f t="shared" si="37"/>
        <v>-13500</v>
      </c>
      <c r="U92" s="97" t="s">
        <v>1132</v>
      </c>
      <c r="V92" s="116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</row>
    <row r="93" spans="1:33" s="118" customFormat="1" ht="15">
      <c r="A93" s="144">
        <v>21</v>
      </c>
      <c r="B93" s="111" t="s">
        <v>966</v>
      </c>
      <c r="C93" s="112" t="s">
        <v>966</v>
      </c>
      <c r="D93" s="33" t="s">
        <v>989</v>
      </c>
      <c r="E93" s="123"/>
      <c r="F93" s="33" t="s">
        <v>989</v>
      </c>
      <c r="G93" s="114" t="s">
        <v>1104</v>
      </c>
      <c r="H93" s="85" t="s">
        <v>1105</v>
      </c>
      <c r="I93" s="86" t="s">
        <v>1068</v>
      </c>
      <c r="J93" s="87">
        <v>2200</v>
      </c>
      <c r="K93" s="87">
        <v>2200</v>
      </c>
      <c r="L93" s="112"/>
      <c r="M93" s="33">
        <v>15</v>
      </c>
      <c r="N93" s="33"/>
      <c r="O93" s="33">
        <v>1</v>
      </c>
      <c r="P93" s="33"/>
      <c r="Q93" s="30">
        <f t="shared" si="40"/>
        <v>33000</v>
      </c>
      <c r="R93" s="30">
        <v>33000</v>
      </c>
      <c r="S93" s="30"/>
      <c r="T93" s="96">
        <f t="shared" si="37"/>
        <v>-33000</v>
      </c>
      <c r="U93" s="97"/>
      <c r="V93" s="116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</row>
    <row r="94" spans="1:33" s="118" customFormat="1" ht="60">
      <c r="A94" s="144">
        <v>22</v>
      </c>
      <c r="B94" s="111" t="s">
        <v>966</v>
      </c>
      <c r="C94" s="112" t="s">
        <v>966</v>
      </c>
      <c r="D94" s="119" t="s">
        <v>989</v>
      </c>
      <c r="E94" s="101" t="s">
        <v>993</v>
      </c>
      <c r="F94" s="101" t="str">
        <f>VLOOKUP($E94,基准价格!A:H,3,0)</f>
        <v>车辆物流</v>
      </c>
      <c r="G94" s="101" t="str">
        <f>VLOOKUP($E94,基准价格!A:H,4,0)</f>
        <v>运营车辆</v>
      </c>
      <c r="H94" s="104" t="str">
        <f>VLOOKUP($E94,基准价格!A:H,5,0)</f>
        <v>商务乘用车-GL8，可使用同等类型车辆，1天8小时 or 100km计算，超出公里数及时间另计费</v>
      </c>
      <c r="I94" s="101" t="str">
        <f>VLOOKUP($E94,基准价格!A:H,6,0)</f>
        <v>每辆每天</v>
      </c>
      <c r="J94" s="187">
        <f>VLOOKUP($E94,基准价格!A:H,7,0)</f>
        <v>1000</v>
      </c>
      <c r="K94" s="87">
        <v>1000</v>
      </c>
      <c r="L94" s="78"/>
      <c r="M94" s="10">
        <v>20</v>
      </c>
      <c r="N94" s="10"/>
      <c r="O94" s="33">
        <v>3</v>
      </c>
      <c r="P94" s="10"/>
      <c r="Q94" s="30">
        <f t="shared" si="40"/>
        <v>60000</v>
      </c>
      <c r="R94" s="30">
        <v>60000</v>
      </c>
      <c r="S94" s="30">
        <f t="shared" ref="S94" si="41">L94*N94*P94</f>
        <v>0</v>
      </c>
      <c r="T94" s="96">
        <f t="shared" si="37"/>
        <v>-60000</v>
      </c>
      <c r="U94" s="97" t="s">
        <v>1108</v>
      </c>
      <c r="V94" s="116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</row>
    <row r="95" spans="1:33" s="118" customFormat="1" ht="60">
      <c r="A95" s="144">
        <v>23</v>
      </c>
      <c r="B95" s="111" t="s">
        <v>966</v>
      </c>
      <c r="C95" s="112" t="s">
        <v>966</v>
      </c>
      <c r="D95" s="119" t="s">
        <v>989</v>
      </c>
      <c r="E95" s="101" t="s">
        <v>993</v>
      </c>
      <c r="F95" s="101" t="str">
        <f>VLOOKUP($E95,基准价格!A:H,3,0)</f>
        <v>车辆物流</v>
      </c>
      <c r="G95" s="101" t="str">
        <f>VLOOKUP($E95,基准价格!A:H,4,0)</f>
        <v>运营车辆</v>
      </c>
      <c r="H95" s="104" t="str">
        <f>VLOOKUP($E95,基准价格!A:H,5,0)</f>
        <v>商务乘用车-GL8，可使用同等类型车辆，1天8小时 or 100km计算，超出公里数及时间另计费</v>
      </c>
      <c r="I95" s="101" t="str">
        <f>VLOOKUP($E95,基准价格!A:H,6,0)</f>
        <v>每辆每天</v>
      </c>
      <c r="J95" s="187">
        <f>VLOOKUP($E95,基准价格!A:H,7,0)</f>
        <v>1000</v>
      </c>
      <c r="K95" s="87">
        <v>1000</v>
      </c>
      <c r="L95" s="112"/>
      <c r="M95" s="33">
        <v>3</v>
      </c>
      <c r="N95" s="33"/>
      <c r="O95" s="33">
        <v>2</v>
      </c>
      <c r="P95" s="33"/>
      <c r="Q95" s="30">
        <f t="shared" ref="Q95" si="42">O95*M95*J95</f>
        <v>6000</v>
      </c>
      <c r="R95" s="30">
        <v>6000</v>
      </c>
      <c r="S95" s="30"/>
      <c r="T95" s="96">
        <f t="shared" ref="T95" si="43">S95-Q95</f>
        <v>-6000</v>
      </c>
      <c r="U95" s="97" t="s">
        <v>1106</v>
      </c>
      <c r="V95" s="116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</row>
    <row r="96" spans="1:33" s="118" customFormat="1" ht="60">
      <c r="A96" s="144">
        <v>24</v>
      </c>
      <c r="B96" s="111" t="s">
        <v>966</v>
      </c>
      <c r="C96" s="112" t="s">
        <v>966</v>
      </c>
      <c r="D96" s="119" t="s">
        <v>989</v>
      </c>
      <c r="E96" s="101" t="s">
        <v>993</v>
      </c>
      <c r="F96" s="101" t="str">
        <f>VLOOKUP($E96,基准价格!A:H,3,0)</f>
        <v>车辆物流</v>
      </c>
      <c r="G96" s="101" t="str">
        <f>VLOOKUP($E96,基准价格!A:H,4,0)</f>
        <v>运营车辆</v>
      </c>
      <c r="H96" s="104" t="str">
        <f>VLOOKUP($E96,基准价格!A:H,5,0)</f>
        <v>商务乘用车-GL8，可使用同等类型车辆，1天8小时 or 100km计算，超出公里数及时间另计费</v>
      </c>
      <c r="I96" s="101" t="str">
        <f>VLOOKUP($E96,基准价格!A:H,6,0)</f>
        <v>每辆每天</v>
      </c>
      <c r="J96" s="187">
        <f>VLOOKUP($E96,基准价格!A:H,7,0)</f>
        <v>1000</v>
      </c>
      <c r="K96" s="87">
        <v>1000</v>
      </c>
      <c r="L96" s="112"/>
      <c r="M96" s="33">
        <v>4</v>
      </c>
      <c r="N96" s="33"/>
      <c r="O96" s="33">
        <v>3</v>
      </c>
      <c r="P96" s="33"/>
      <c r="Q96" s="30">
        <f t="shared" si="40"/>
        <v>12000</v>
      </c>
      <c r="R96" s="30">
        <v>12000</v>
      </c>
      <c r="S96" s="30"/>
      <c r="T96" s="96">
        <f t="shared" si="37"/>
        <v>-12000</v>
      </c>
      <c r="U96" s="97" t="s">
        <v>1107</v>
      </c>
      <c r="V96" s="116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</row>
    <row r="97" spans="1:33" s="118" customFormat="1" ht="17">
      <c r="A97" s="144">
        <v>25</v>
      </c>
      <c r="B97" s="111" t="s">
        <v>966</v>
      </c>
      <c r="C97" s="112" t="s">
        <v>966</v>
      </c>
      <c r="D97" s="33" t="s">
        <v>994</v>
      </c>
      <c r="E97" s="188"/>
      <c r="F97" s="162" t="s">
        <v>923</v>
      </c>
      <c r="G97" s="189" t="s">
        <v>1138</v>
      </c>
      <c r="H97" s="85" t="s">
        <v>996</v>
      </c>
      <c r="I97" s="101" t="s">
        <v>997</v>
      </c>
      <c r="J97" s="187">
        <v>268</v>
      </c>
      <c r="K97" s="87">
        <v>268</v>
      </c>
      <c r="L97" s="112"/>
      <c r="M97" s="33">
        <v>5</v>
      </c>
      <c r="N97" s="33"/>
      <c r="O97" s="33">
        <v>1</v>
      </c>
      <c r="P97" s="33"/>
      <c r="Q97" s="30">
        <f t="shared" si="40"/>
        <v>1340</v>
      </c>
      <c r="R97" s="30">
        <v>1340</v>
      </c>
      <c r="S97" s="30"/>
      <c r="T97" s="96">
        <f t="shared" si="37"/>
        <v>-1340</v>
      </c>
      <c r="U97" s="97"/>
      <c r="V97" s="116"/>
      <c r="W97" s="117"/>
      <c r="X97" s="117"/>
      <c r="Y97" s="117"/>
      <c r="Z97" s="117"/>
      <c r="AA97" s="117"/>
      <c r="AB97" s="117"/>
      <c r="AC97" s="117"/>
      <c r="AD97" s="117"/>
      <c r="AE97" s="117"/>
      <c r="AF97" s="117"/>
      <c r="AG97" s="117"/>
    </row>
    <row r="98" spans="1:33" s="118" customFormat="1" ht="15">
      <c r="A98" s="144">
        <v>26</v>
      </c>
      <c r="B98" s="111" t="s">
        <v>966</v>
      </c>
      <c r="C98" s="112" t="s">
        <v>966</v>
      </c>
      <c r="D98" s="33" t="s">
        <v>994</v>
      </c>
      <c r="E98" s="188"/>
      <c r="F98" s="162" t="s">
        <v>923</v>
      </c>
      <c r="G98" s="190" t="s">
        <v>1093</v>
      </c>
      <c r="H98" s="85" t="s">
        <v>996</v>
      </c>
      <c r="I98" s="101" t="s">
        <v>997</v>
      </c>
      <c r="J98" s="187">
        <v>298</v>
      </c>
      <c r="K98" s="87">
        <v>298</v>
      </c>
      <c r="L98" s="112"/>
      <c r="M98" s="33">
        <v>20</v>
      </c>
      <c r="N98" s="33"/>
      <c r="O98" s="33">
        <v>1</v>
      </c>
      <c r="P98" s="33"/>
      <c r="Q98" s="30">
        <f t="shared" si="40"/>
        <v>5960</v>
      </c>
      <c r="R98" s="30">
        <v>5960</v>
      </c>
      <c r="S98" s="30"/>
      <c r="T98" s="96">
        <f t="shared" si="37"/>
        <v>-5960</v>
      </c>
      <c r="U98" s="97"/>
      <c r="V98" s="116"/>
      <c r="W98" s="117"/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</row>
    <row r="99" spans="1:33" s="118" customFormat="1" ht="15">
      <c r="A99" s="144">
        <v>27</v>
      </c>
      <c r="B99" s="111" t="s">
        <v>966</v>
      </c>
      <c r="C99" s="112" t="s">
        <v>966</v>
      </c>
      <c r="D99" s="33" t="s">
        <v>994</v>
      </c>
      <c r="E99" s="113"/>
      <c r="F99" s="33" t="s">
        <v>923</v>
      </c>
      <c r="G99" s="114" t="s">
        <v>995</v>
      </c>
      <c r="H99" s="85" t="s">
        <v>996</v>
      </c>
      <c r="I99" s="86" t="s">
        <v>997</v>
      </c>
      <c r="J99" s="87">
        <v>238</v>
      </c>
      <c r="K99" s="87">
        <v>238</v>
      </c>
      <c r="L99" s="112"/>
      <c r="M99" s="33">
        <v>70</v>
      </c>
      <c r="N99" s="33"/>
      <c r="O99" s="33">
        <v>1</v>
      </c>
      <c r="P99" s="33"/>
      <c r="Q99" s="30">
        <f t="shared" ref="Q99" si="44">O99*M99*J99</f>
        <v>16660</v>
      </c>
      <c r="R99" s="30">
        <v>16660</v>
      </c>
      <c r="S99" s="30"/>
      <c r="T99" s="96">
        <f t="shared" si="37"/>
        <v>-16660</v>
      </c>
      <c r="U99" s="97" t="s">
        <v>1061</v>
      </c>
      <c r="V99" s="116"/>
      <c r="W99" s="117"/>
      <c r="X99" s="117"/>
      <c r="Y99" s="117"/>
      <c r="Z99" s="117"/>
      <c r="AA99" s="117"/>
      <c r="AB99" s="117"/>
      <c r="AC99" s="117"/>
      <c r="AD99" s="117"/>
      <c r="AE99" s="117"/>
      <c r="AF99" s="117"/>
      <c r="AG99" s="117"/>
    </row>
    <row r="100" spans="1:33" s="118" customFormat="1" ht="15">
      <c r="A100" s="144">
        <v>28</v>
      </c>
      <c r="B100" s="111" t="s">
        <v>966</v>
      </c>
      <c r="C100" s="112" t="s">
        <v>966</v>
      </c>
      <c r="D100" s="33" t="s">
        <v>994</v>
      </c>
      <c r="E100" s="113"/>
      <c r="F100" s="33" t="s">
        <v>923</v>
      </c>
      <c r="G100" s="114" t="s">
        <v>998</v>
      </c>
      <c r="H100" s="85" t="s">
        <v>996</v>
      </c>
      <c r="I100" s="86" t="s">
        <v>997</v>
      </c>
      <c r="J100" s="87">
        <v>268</v>
      </c>
      <c r="K100" s="87">
        <v>268</v>
      </c>
      <c r="L100" s="112"/>
      <c r="M100" s="33">
        <v>250</v>
      </c>
      <c r="N100" s="33"/>
      <c r="O100" s="33">
        <v>1</v>
      </c>
      <c r="P100" s="33"/>
      <c r="Q100" s="87">
        <f>J100*M100*O100</f>
        <v>67000</v>
      </c>
      <c r="R100" s="87">
        <v>67000</v>
      </c>
      <c r="S100" s="30"/>
      <c r="T100" s="96">
        <f t="shared" si="37"/>
        <v>-67000</v>
      </c>
      <c r="U100" s="97" t="s">
        <v>1062</v>
      </c>
      <c r="V100" s="116"/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</row>
    <row r="101" spans="1:33" s="118" customFormat="1" ht="15">
      <c r="A101" s="144">
        <v>29</v>
      </c>
      <c r="B101" s="111" t="s">
        <v>966</v>
      </c>
      <c r="C101" s="112" t="s">
        <v>966</v>
      </c>
      <c r="D101" s="33" t="s">
        <v>994</v>
      </c>
      <c r="E101" s="113"/>
      <c r="F101" s="33" t="s">
        <v>923</v>
      </c>
      <c r="G101" s="114" t="s">
        <v>999</v>
      </c>
      <c r="H101" s="85" t="s">
        <v>996</v>
      </c>
      <c r="I101" s="86" t="s">
        <v>997</v>
      </c>
      <c r="J101" s="87">
        <v>238</v>
      </c>
      <c r="K101" s="87">
        <v>238</v>
      </c>
      <c r="L101" s="112"/>
      <c r="M101" s="33">
        <v>270</v>
      </c>
      <c r="N101" s="33"/>
      <c r="O101" s="33">
        <v>1</v>
      </c>
      <c r="P101" s="33"/>
      <c r="Q101" s="30">
        <f>O101*M101*J101</f>
        <v>64260</v>
      </c>
      <c r="R101" s="30">
        <v>64260</v>
      </c>
      <c r="S101" s="30"/>
      <c r="T101" s="96">
        <f t="shared" si="37"/>
        <v>-64260</v>
      </c>
      <c r="U101" s="97" t="s">
        <v>1061</v>
      </c>
      <c r="V101" s="116"/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</row>
    <row r="102" spans="1:33" s="118" customFormat="1" ht="15">
      <c r="A102" s="144">
        <v>30</v>
      </c>
      <c r="B102" s="111" t="s">
        <v>966</v>
      </c>
      <c r="C102" s="112" t="s">
        <v>966</v>
      </c>
      <c r="D102" s="33" t="s">
        <v>994</v>
      </c>
      <c r="E102" s="113"/>
      <c r="F102" s="33" t="s">
        <v>923</v>
      </c>
      <c r="G102" s="114" t="s">
        <v>1109</v>
      </c>
      <c r="H102" s="85" t="s">
        <v>996</v>
      </c>
      <c r="I102" s="86" t="s">
        <v>997</v>
      </c>
      <c r="J102" s="87">
        <v>268</v>
      </c>
      <c r="K102" s="87">
        <v>268</v>
      </c>
      <c r="L102" s="112"/>
      <c r="M102" s="33">
        <v>50</v>
      </c>
      <c r="N102" s="33"/>
      <c r="O102" s="33">
        <v>1</v>
      </c>
      <c r="P102" s="33"/>
      <c r="Q102" s="30">
        <f t="shared" si="35"/>
        <v>13400</v>
      </c>
      <c r="R102" s="30">
        <v>13400</v>
      </c>
      <c r="S102" s="30"/>
      <c r="T102" s="96">
        <f t="shared" si="37"/>
        <v>-13400</v>
      </c>
      <c r="U102" s="97" t="s">
        <v>1061</v>
      </c>
      <c r="V102" s="116"/>
      <c r="W102" s="117"/>
      <c r="X102" s="117"/>
      <c r="Y102" s="117"/>
      <c r="Z102" s="117"/>
      <c r="AA102" s="117"/>
      <c r="AB102" s="117"/>
      <c r="AC102" s="117"/>
      <c r="AD102" s="117"/>
      <c r="AE102" s="117"/>
      <c r="AF102" s="117"/>
      <c r="AG102" s="117"/>
    </row>
    <row r="103" spans="1:33" s="118" customFormat="1" ht="15">
      <c r="A103" s="144">
        <v>31</v>
      </c>
      <c r="B103" s="111" t="s">
        <v>966</v>
      </c>
      <c r="C103" s="112" t="s">
        <v>966</v>
      </c>
      <c r="D103" s="33" t="s">
        <v>994</v>
      </c>
      <c r="E103" s="113"/>
      <c r="F103" s="33" t="s">
        <v>923</v>
      </c>
      <c r="G103" s="114" t="s">
        <v>1000</v>
      </c>
      <c r="H103" s="85" t="s">
        <v>1001</v>
      </c>
      <c r="I103" s="86" t="s">
        <v>997</v>
      </c>
      <c r="J103" s="87">
        <v>400</v>
      </c>
      <c r="K103" s="87">
        <v>400</v>
      </c>
      <c r="L103" s="112"/>
      <c r="M103" s="33">
        <v>50</v>
      </c>
      <c r="N103" s="33"/>
      <c r="O103" s="33">
        <v>1</v>
      </c>
      <c r="P103" s="33"/>
      <c r="Q103" s="30">
        <f t="shared" si="35"/>
        <v>20000</v>
      </c>
      <c r="R103" s="30">
        <v>20000</v>
      </c>
      <c r="S103" s="30"/>
      <c r="T103" s="96">
        <f t="shared" si="37"/>
        <v>-20000</v>
      </c>
      <c r="U103" s="97" t="s">
        <v>1061</v>
      </c>
      <c r="V103" s="116"/>
      <c r="W103" s="117"/>
      <c r="X103" s="117"/>
      <c r="Y103" s="117"/>
      <c r="Z103" s="117"/>
      <c r="AA103" s="117"/>
      <c r="AB103" s="117"/>
      <c r="AC103" s="117"/>
      <c r="AD103" s="117"/>
      <c r="AE103" s="117"/>
      <c r="AF103" s="117"/>
      <c r="AG103" s="117"/>
    </row>
    <row r="104" spans="1:33" s="118" customFormat="1" ht="15">
      <c r="A104" s="144">
        <v>32</v>
      </c>
      <c r="B104" s="111" t="s">
        <v>966</v>
      </c>
      <c r="C104" s="112" t="s">
        <v>966</v>
      </c>
      <c r="D104" s="33" t="s">
        <v>994</v>
      </c>
      <c r="E104" s="113"/>
      <c r="F104" s="33" t="s">
        <v>923</v>
      </c>
      <c r="G104" s="78" t="s">
        <v>1002</v>
      </c>
      <c r="H104" s="85" t="s">
        <v>996</v>
      </c>
      <c r="I104" s="86" t="s">
        <v>997</v>
      </c>
      <c r="J104" s="87">
        <v>268</v>
      </c>
      <c r="K104" s="87">
        <v>268</v>
      </c>
      <c r="L104" s="112"/>
      <c r="M104" s="33">
        <v>420</v>
      </c>
      <c r="N104" s="33"/>
      <c r="O104" s="33">
        <v>1</v>
      </c>
      <c r="P104" s="33"/>
      <c r="Q104" s="30">
        <f t="shared" si="35"/>
        <v>112560</v>
      </c>
      <c r="R104" s="30">
        <v>112560</v>
      </c>
      <c r="S104" s="30">
        <f t="shared" si="36"/>
        <v>0</v>
      </c>
      <c r="T104" s="96">
        <f t="shared" si="37"/>
        <v>-112560</v>
      </c>
      <c r="U104" s="97" t="s">
        <v>1077</v>
      </c>
      <c r="V104" s="116"/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</row>
    <row r="105" spans="1:33" s="118" customFormat="1" ht="15">
      <c r="A105" s="144">
        <v>33</v>
      </c>
      <c r="B105" s="111" t="s">
        <v>966</v>
      </c>
      <c r="C105" s="112" t="s">
        <v>966</v>
      </c>
      <c r="D105" s="33" t="s">
        <v>994</v>
      </c>
      <c r="E105" s="113"/>
      <c r="F105" s="33" t="s">
        <v>923</v>
      </c>
      <c r="G105" s="78" t="s">
        <v>1110</v>
      </c>
      <c r="H105" s="85" t="s">
        <v>996</v>
      </c>
      <c r="I105" s="86" t="s">
        <v>997</v>
      </c>
      <c r="J105" s="87">
        <v>238</v>
      </c>
      <c r="K105" s="87">
        <v>238</v>
      </c>
      <c r="L105" s="112"/>
      <c r="M105" s="33">
        <v>50</v>
      </c>
      <c r="N105" s="33"/>
      <c r="O105" s="33">
        <v>1</v>
      </c>
      <c r="P105" s="33"/>
      <c r="Q105" s="30">
        <f t="shared" si="35"/>
        <v>11900</v>
      </c>
      <c r="R105" s="30">
        <v>11900</v>
      </c>
      <c r="S105" s="30">
        <f t="shared" ref="S105" si="45">L105*N105*P105</f>
        <v>0</v>
      </c>
      <c r="T105" s="96">
        <f t="shared" ref="T105" si="46">S105-Q105</f>
        <v>-11900</v>
      </c>
      <c r="U105" s="97" t="s">
        <v>1077</v>
      </c>
      <c r="V105" s="116"/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</row>
    <row r="106" spans="1:33" s="118" customFormat="1" ht="15">
      <c r="A106" s="144">
        <v>34</v>
      </c>
      <c r="B106" s="111" t="s">
        <v>966</v>
      </c>
      <c r="C106" s="112" t="s">
        <v>966</v>
      </c>
      <c r="D106" s="33" t="s">
        <v>994</v>
      </c>
      <c r="E106" s="113"/>
      <c r="F106" s="33" t="s">
        <v>1111</v>
      </c>
      <c r="G106" s="78" t="s">
        <v>1112</v>
      </c>
      <c r="H106" s="85" t="s">
        <v>1113</v>
      </c>
      <c r="I106" s="86" t="s">
        <v>1008</v>
      </c>
      <c r="J106" s="87">
        <v>10000</v>
      </c>
      <c r="K106" s="87">
        <v>10000</v>
      </c>
      <c r="L106" s="112"/>
      <c r="M106" s="33">
        <v>1</v>
      </c>
      <c r="N106" s="33"/>
      <c r="O106" s="33">
        <v>1</v>
      </c>
      <c r="P106" s="33"/>
      <c r="Q106" s="30">
        <f t="shared" si="35"/>
        <v>10000</v>
      </c>
      <c r="R106" s="30">
        <v>10000</v>
      </c>
      <c r="S106" s="30"/>
      <c r="T106" s="96"/>
      <c r="U106" s="97"/>
      <c r="V106" s="116"/>
      <c r="W106" s="117"/>
      <c r="X106" s="117"/>
      <c r="Y106" s="117"/>
      <c r="Z106" s="117"/>
      <c r="AA106" s="117"/>
      <c r="AB106" s="117"/>
      <c r="AC106" s="117"/>
      <c r="AD106" s="117"/>
      <c r="AE106" s="117"/>
      <c r="AF106" s="117"/>
      <c r="AG106" s="117"/>
    </row>
    <row r="107" spans="1:33" s="118" customFormat="1" ht="15">
      <c r="A107" s="95">
        <v>9</v>
      </c>
      <c r="B107" s="124" t="s">
        <v>1003</v>
      </c>
      <c r="C107" s="124" t="s">
        <v>1003</v>
      </c>
      <c r="D107" s="124" t="s">
        <v>1003</v>
      </c>
      <c r="E107" s="123"/>
      <c r="F107" s="110" t="s">
        <v>1085</v>
      </c>
      <c r="G107" s="110" t="s">
        <v>1085</v>
      </c>
      <c r="H107" s="125" t="s">
        <v>1086</v>
      </c>
      <c r="I107" s="86" t="s">
        <v>1087</v>
      </c>
      <c r="J107" s="87">
        <v>88</v>
      </c>
      <c r="K107" s="87">
        <v>88</v>
      </c>
      <c r="L107" s="112"/>
      <c r="M107" s="33">
        <v>303</v>
      </c>
      <c r="N107" s="33"/>
      <c r="O107" s="33">
        <v>1</v>
      </c>
      <c r="P107" s="33"/>
      <c r="Q107" s="30">
        <f>O107*M107*J107</f>
        <v>26664</v>
      </c>
      <c r="R107" s="30">
        <v>26664</v>
      </c>
      <c r="S107" s="30"/>
      <c r="T107" s="96">
        <f>S107-Q107</f>
        <v>-26664</v>
      </c>
      <c r="U107" s="97"/>
      <c r="V107" s="116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</row>
    <row r="108" spans="1:33" s="118" customFormat="1" ht="30">
      <c r="A108" s="144">
        <v>35</v>
      </c>
      <c r="B108" s="77" t="s">
        <v>964</v>
      </c>
      <c r="C108" s="77" t="s">
        <v>964</v>
      </c>
      <c r="D108" s="77" t="s">
        <v>964</v>
      </c>
      <c r="E108" s="113"/>
      <c r="F108" s="77" t="s">
        <v>964</v>
      </c>
      <c r="G108" s="77" t="s">
        <v>1039</v>
      </c>
      <c r="H108" s="104" t="s">
        <v>1040</v>
      </c>
      <c r="I108" s="101" t="s">
        <v>980</v>
      </c>
      <c r="J108" s="87">
        <v>400</v>
      </c>
      <c r="K108" s="87">
        <v>400</v>
      </c>
      <c r="L108" s="78"/>
      <c r="M108" s="10">
        <v>4</v>
      </c>
      <c r="N108" s="10"/>
      <c r="O108" s="33">
        <v>5</v>
      </c>
      <c r="P108" s="10"/>
      <c r="Q108" s="30">
        <f t="shared" si="35"/>
        <v>8000</v>
      </c>
      <c r="R108" s="30">
        <v>8000</v>
      </c>
      <c r="S108" s="30"/>
      <c r="T108" s="96">
        <f t="shared" ref="T108:T116" si="47">S108-Q108</f>
        <v>-8000</v>
      </c>
      <c r="U108" s="2" t="s">
        <v>924</v>
      </c>
      <c r="V108" s="116"/>
      <c r="W108" s="117"/>
      <c r="X108" s="117"/>
      <c r="Y108" s="117"/>
      <c r="Z108" s="117"/>
      <c r="AA108" s="117"/>
      <c r="AB108" s="117"/>
      <c r="AC108" s="117"/>
      <c r="AD108" s="117"/>
      <c r="AE108" s="117"/>
      <c r="AF108" s="117"/>
      <c r="AG108" s="117"/>
    </row>
    <row r="109" spans="1:33" s="118" customFormat="1" ht="30">
      <c r="A109" s="144">
        <v>36</v>
      </c>
      <c r="B109" s="77" t="s">
        <v>964</v>
      </c>
      <c r="C109" s="77" t="s">
        <v>964</v>
      </c>
      <c r="D109" s="77" t="s">
        <v>964</v>
      </c>
      <c r="E109" s="113"/>
      <c r="F109" s="77" t="s">
        <v>964</v>
      </c>
      <c r="G109" s="77" t="s">
        <v>1041</v>
      </c>
      <c r="H109" s="104" t="s">
        <v>968</v>
      </c>
      <c r="I109" s="122" t="s">
        <v>974</v>
      </c>
      <c r="J109" s="87">
        <v>1555</v>
      </c>
      <c r="K109" s="87">
        <v>1555</v>
      </c>
      <c r="L109" s="78"/>
      <c r="M109" s="10">
        <v>7</v>
      </c>
      <c r="N109" s="10"/>
      <c r="O109" s="33">
        <v>2</v>
      </c>
      <c r="P109" s="10"/>
      <c r="Q109" s="30">
        <f t="shared" si="35"/>
        <v>21770</v>
      </c>
      <c r="R109" s="30">
        <v>21770</v>
      </c>
      <c r="S109" s="30"/>
      <c r="T109" s="96">
        <f t="shared" si="47"/>
        <v>-21770</v>
      </c>
      <c r="U109" s="94" t="s">
        <v>1042</v>
      </c>
      <c r="V109" s="116"/>
      <c r="W109" s="117"/>
      <c r="X109" s="117"/>
      <c r="Y109" s="117"/>
      <c r="Z109" s="117"/>
      <c r="AA109" s="117"/>
      <c r="AB109" s="117"/>
      <c r="AC109" s="117"/>
      <c r="AD109" s="117"/>
      <c r="AE109" s="117"/>
      <c r="AF109" s="117"/>
      <c r="AG109" s="117"/>
    </row>
    <row r="110" spans="1:33" s="118" customFormat="1" ht="30">
      <c r="A110" s="144">
        <v>37</v>
      </c>
      <c r="B110" s="77" t="s">
        <v>1044</v>
      </c>
      <c r="C110" s="77" t="s">
        <v>1044</v>
      </c>
      <c r="D110" s="77" t="s">
        <v>1044</v>
      </c>
      <c r="E110" s="113"/>
      <c r="F110" s="77" t="s">
        <v>1044</v>
      </c>
      <c r="G110" s="77" t="s">
        <v>1044</v>
      </c>
      <c r="H110" s="82" t="s">
        <v>1044</v>
      </c>
      <c r="I110" s="101" t="s">
        <v>965</v>
      </c>
      <c r="J110" s="87">
        <v>60</v>
      </c>
      <c r="K110" s="87">
        <v>60</v>
      </c>
      <c r="L110" s="78"/>
      <c r="M110" s="10">
        <v>36</v>
      </c>
      <c r="N110" s="10"/>
      <c r="O110" s="33">
        <v>1</v>
      </c>
      <c r="P110" s="10"/>
      <c r="Q110" s="30">
        <f t="shared" si="35"/>
        <v>2160</v>
      </c>
      <c r="R110" s="30">
        <v>2160</v>
      </c>
      <c r="S110" s="30"/>
      <c r="T110" s="96">
        <f t="shared" si="47"/>
        <v>-2160</v>
      </c>
      <c r="U110" s="94" t="s">
        <v>1036</v>
      </c>
      <c r="V110" s="116"/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</row>
    <row r="111" spans="1:33" s="118" customFormat="1" ht="30">
      <c r="A111" s="144">
        <v>38</v>
      </c>
      <c r="B111" s="77" t="s">
        <v>964</v>
      </c>
      <c r="C111" s="77" t="s">
        <v>964</v>
      </c>
      <c r="D111" s="77" t="s">
        <v>964</v>
      </c>
      <c r="E111" s="113"/>
      <c r="F111" s="77" t="s">
        <v>964</v>
      </c>
      <c r="G111" s="77" t="s">
        <v>1043</v>
      </c>
      <c r="H111" s="82" t="s">
        <v>1043</v>
      </c>
      <c r="I111" s="77" t="s">
        <v>965</v>
      </c>
      <c r="J111" s="87">
        <v>100</v>
      </c>
      <c r="K111" s="87">
        <v>100</v>
      </c>
      <c r="L111" s="78"/>
      <c r="M111" s="10">
        <v>7</v>
      </c>
      <c r="N111" s="10"/>
      <c r="O111" s="33">
        <v>5</v>
      </c>
      <c r="P111" s="10"/>
      <c r="Q111" s="30">
        <f t="shared" si="35"/>
        <v>3500</v>
      </c>
      <c r="R111" s="30">
        <v>3500</v>
      </c>
      <c r="S111" s="30"/>
      <c r="T111" s="96">
        <f t="shared" si="47"/>
        <v>-3500</v>
      </c>
      <c r="U111" s="106" t="s">
        <v>1064</v>
      </c>
      <c r="V111" s="116"/>
      <c r="W111" s="117"/>
      <c r="X111" s="117"/>
      <c r="Y111" s="117"/>
      <c r="Z111" s="117"/>
      <c r="AA111" s="117"/>
      <c r="AB111" s="117"/>
      <c r="AC111" s="117"/>
      <c r="AD111" s="117"/>
      <c r="AE111" s="117"/>
      <c r="AF111" s="117"/>
      <c r="AG111" s="117"/>
    </row>
    <row r="112" spans="1:33" s="118" customFormat="1" ht="30">
      <c r="A112" s="144">
        <v>39</v>
      </c>
      <c r="B112" s="77" t="s">
        <v>964</v>
      </c>
      <c r="C112" s="77" t="s">
        <v>964</v>
      </c>
      <c r="D112" s="77" t="s">
        <v>964</v>
      </c>
      <c r="E112" s="123"/>
      <c r="F112" s="78" t="s">
        <v>964</v>
      </c>
      <c r="G112" s="78" t="s">
        <v>1069</v>
      </c>
      <c r="H112" s="85" t="s">
        <v>1071</v>
      </c>
      <c r="I112" s="86" t="s">
        <v>1065</v>
      </c>
      <c r="J112" s="87">
        <v>1860</v>
      </c>
      <c r="K112" s="87">
        <v>1860</v>
      </c>
      <c r="L112" s="112"/>
      <c r="M112" s="33">
        <v>1</v>
      </c>
      <c r="N112" s="33"/>
      <c r="O112" s="33">
        <v>1</v>
      </c>
      <c r="P112" s="33"/>
      <c r="Q112" s="30">
        <f t="shared" si="35"/>
        <v>1860</v>
      </c>
      <c r="R112" s="30">
        <v>1860</v>
      </c>
      <c r="S112" s="30"/>
      <c r="T112" s="96">
        <f t="shared" si="47"/>
        <v>-1860</v>
      </c>
      <c r="U112" s="97" t="s">
        <v>1070</v>
      </c>
      <c r="V112" s="116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</row>
    <row r="113" spans="1:33" s="118" customFormat="1" ht="30">
      <c r="A113" s="144">
        <v>40</v>
      </c>
      <c r="B113" s="77" t="s">
        <v>964</v>
      </c>
      <c r="C113" s="77" t="s">
        <v>964</v>
      </c>
      <c r="D113" s="77" t="s">
        <v>964</v>
      </c>
      <c r="E113" s="123"/>
      <c r="F113" s="78" t="s">
        <v>964</v>
      </c>
      <c r="G113" s="78" t="s">
        <v>1072</v>
      </c>
      <c r="H113" s="85" t="s">
        <v>1073</v>
      </c>
      <c r="I113" s="86" t="s">
        <v>980</v>
      </c>
      <c r="J113" s="87">
        <v>389</v>
      </c>
      <c r="K113" s="87">
        <v>389</v>
      </c>
      <c r="L113" s="112"/>
      <c r="M113" s="33">
        <v>1</v>
      </c>
      <c r="N113" s="33"/>
      <c r="O113" s="33">
        <v>1</v>
      </c>
      <c r="P113" s="33"/>
      <c r="Q113" s="30">
        <f t="shared" si="35"/>
        <v>389</v>
      </c>
      <c r="R113" s="30">
        <v>389</v>
      </c>
      <c r="S113" s="30"/>
      <c r="T113" s="96">
        <f t="shared" si="47"/>
        <v>-389</v>
      </c>
      <c r="U113" s="97"/>
      <c r="V113" s="116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</row>
    <row r="114" spans="1:33" s="118" customFormat="1" ht="30">
      <c r="A114" s="144">
        <v>41</v>
      </c>
      <c r="B114" s="112" t="s">
        <v>966</v>
      </c>
      <c r="C114" s="112" t="s">
        <v>966</v>
      </c>
      <c r="D114" s="33" t="s">
        <v>1082</v>
      </c>
      <c r="E114" s="123"/>
      <c r="F114" s="78" t="s">
        <v>1082</v>
      </c>
      <c r="G114" s="78" t="s">
        <v>1082</v>
      </c>
      <c r="H114" s="78" t="s">
        <v>1083</v>
      </c>
      <c r="I114" s="86" t="s">
        <v>1065</v>
      </c>
      <c r="J114" s="87">
        <v>1000</v>
      </c>
      <c r="K114" s="87">
        <v>1000</v>
      </c>
      <c r="L114" s="112"/>
      <c r="M114" s="33">
        <v>1</v>
      </c>
      <c r="N114" s="33"/>
      <c r="O114" s="33">
        <v>1</v>
      </c>
      <c r="P114" s="33"/>
      <c r="Q114" s="30">
        <f t="shared" si="35"/>
        <v>1000</v>
      </c>
      <c r="R114" s="30">
        <v>1000</v>
      </c>
      <c r="S114" s="30"/>
      <c r="T114" s="96">
        <f t="shared" si="47"/>
        <v>-1000</v>
      </c>
      <c r="U114" s="97"/>
      <c r="V114" s="116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</row>
    <row r="115" spans="1:33" s="118" customFormat="1" ht="30">
      <c r="A115" s="144">
        <v>42</v>
      </c>
      <c r="B115" s="112" t="s">
        <v>966</v>
      </c>
      <c r="C115" s="112" t="s">
        <v>966</v>
      </c>
      <c r="D115" s="33" t="s">
        <v>1097</v>
      </c>
      <c r="E115" s="123"/>
      <c r="F115" s="78" t="s">
        <v>1098</v>
      </c>
      <c r="G115" s="78" t="s">
        <v>1098</v>
      </c>
      <c r="H115" s="78" t="s">
        <v>1098</v>
      </c>
      <c r="I115" s="86" t="s">
        <v>1065</v>
      </c>
      <c r="J115" s="87">
        <v>20</v>
      </c>
      <c r="K115" s="87">
        <v>20</v>
      </c>
      <c r="L115" s="112"/>
      <c r="M115" s="33">
        <v>310</v>
      </c>
      <c r="N115" s="33"/>
      <c r="O115" s="33">
        <v>1</v>
      </c>
      <c r="P115" s="33"/>
      <c r="Q115" s="30">
        <f t="shared" si="35"/>
        <v>6200</v>
      </c>
      <c r="R115" s="30">
        <v>6200</v>
      </c>
      <c r="S115" s="30"/>
      <c r="T115" s="96">
        <f t="shared" si="47"/>
        <v>-6200</v>
      </c>
      <c r="U115" s="97"/>
      <c r="V115" s="116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</row>
    <row r="116" spans="1:33" s="118" customFormat="1" ht="15">
      <c r="A116" s="204">
        <v>43</v>
      </c>
      <c r="B116" s="205" t="s">
        <v>966</v>
      </c>
      <c r="C116" s="205" t="s">
        <v>966</v>
      </c>
      <c r="D116" s="165" t="s">
        <v>966</v>
      </c>
      <c r="E116" s="206"/>
      <c r="F116" s="183" t="s">
        <v>1131</v>
      </c>
      <c r="G116" s="183" t="s">
        <v>1131</v>
      </c>
      <c r="H116" s="183" t="s">
        <v>1131</v>
      </c>
      <c r="I116" s="169" t="s">
        <v>1008</v>
      </c>
      <c r="J116" s="207">
        <v>200000</v>
      </c>
      <c r="K116" s="207">
        <v>0</v>
      </c>
      <c r="L116" s="205"/>
      <c r="M116" s="165">
        <v>1</v>
      </c>
      <c r="N116" s="165"/>
      <c r="O116" s="165">
        <v>1</v>
      </c>
      <c r="P116" s="165"/>
      <c r="Q116" s="173">
        <f>O116*M116*J116</f>
        <v>200000</v>
      </c>
      <c r="R116" s="173">
        <v>0</v>
      </c>
      <c r="S116" s="173"/>
      <c r="T116" s="208">
        <f t="shared" si="47"/>
        <v>-200000</v>
      </c>
      <c r="U116" s="164"/>
      <c r="V116" s="116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</row>
    <row r="117" spans="1:33" s="118" customFormat="1">
      <c r="A117" s="95"/>
      <c r="B117" s="112"/>
      <c r="C117" s="112"/>
      <c r="D117" s="33"/>
      <c r="E117" s="123"/>
      <c r="F117" s="78"/>
      <c r="G117" s="78"/>
      <c r="H117" s="85"/>
      <c r="I117" s="86"/>
      <c r="J117" s="87"/>
      <c r="K117" s="87"/>
      <c r="L117" s="112"/>
      <c r="M117" s="33"/>
      <c r="N117" s="33"/>
      <c r="O117" s="33"/>
      <c r="P117" s="33"/>
      <c r="Q117" s="30"/>
      <c r="R117" s="30"/>
      <c r="S117" s="30"/>
      <c r="T117" s="96"/>
      <c r="U117" s="97"/>
      <c r="V117" s="116"/>
      <c r="W117" s="117"/>
      <c r="X117" s="117"/>
      <c r="Y117" s="117"/>
      <c r="Z117" s="117"/>
      <c r="AA117" s="117"/>
      <c r="AB117" s="117"/>
      <c r="AC117" s="117"/>
      <c r="AD117" s="117"/>
      <c r="AE117" s="117"/>
      <c r="AF117" s="117"/>
      <c r="AG117" s="117"/>
    </row>
    <row r="118" spans="1:33" s="118" customFormat="1" ht="14" customHeight="1">
      <c r="A118" s="221" t="s">
        <v>40</v>
      </c>
      <c r="B118" s="222"/>
      <c r="C118" s="222"/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3"/>
      <c r="P118" s="147"/>
      <c r="Q118" s="148">
        <f>SUM(Q73:Q116)</f>
        <v>2406349</v>
      </c>
      <c r="R118" s="148">
        <f>SUM(R73:R116)</f>
        <v>2206349</v>
      </c>
      <c r="S118" s="148">
        <f>SUM(S74:S104)</f>
        <v>0</v>
      </c>
      <c r="T118" s="96">
        <f t="shared" ref="T118" si="48">S118-Q118</f>
        <v>-2406349</v>
      </c>
      <c r="U118" s="97"/>
      <c r="V118" s="116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</row>
    <row r="119" spans="1:33" s="118" customFormat="1" ht="21" customHeight="1">
      <c r="A119" s="229" t="s">
        <v>716</v>
      </c>
      <c r="B119" s="230"/>
      <c r="C119" s="230"/>
      <c r="D119" s="230"/>
      <c r="E119" s="230"/>
      <c r="F119" s="230"/>
      <c r="G119" s="230"/>
      <c r="H119" s="230"/>
      <c r="I119" s="230"/>
      <c r="J119" s="230"/>
      <c r="K119" s="230"/>
      <c r="L119" s="230"/>
      <c r="M119" s="230"/>
      <c r="N119" s="230"/>
      <c r="O119" s="230"/>
      <c r="P119" s="230"/>
      <c r="Q119" s="230"/>
      <c r="R119" s="230"/>
      <c r="S119" s="230"/>
      <c r="T119" s="282"/>
      <c r="U119" s="282"/>
      <c r="V119" s="282"/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</row>
    <row r="120" spans="1:33" s="117" customFormat="1" ht="15">
      <c r="A120" s="15" t="s">
        <v>650</v>
      </c>
      <c r="B120" s="15" t="s">
        <v>405</v>
      </c>
      <c r="C120" s="15" t="s">
        <v>19</v>
      </c>
      <c r="D120" s="15" t="s">
        <v>20</v>
      </c>
      <c r="E120" s="35" t="s">
        <v>21</v>
      </c>
      <c r="F120" s="15" t="s">
        <v>22</v>
      </c>
      <c r="G120" s="15" t="s">
        <v>23</v>
      </c>
      <c r="H120" s="81" t="s">
        <v>24</v>
      </c>
      <c r="I120" s="15" t="s">
        <v>25</v>
      </c>
      <c r="J120" s="17" t="s">
        <v>26</v>
      </c>
      <c r="K120" s="17" t="s">
        <v>1141</v>
      </c>
      <c r="L120" s="141" t="s">
        <v>27</v>
      </c>
      <c r="M120" s="15" t="s">
        <v>28</v>
      </c>
      <c r="N120" s="141" t="s">
        <v>29</v>
      </c>
      <c r="O120" s="15" t="s">
        <v>30</v>
      </c>
      <c r="P120" s="141" t="s">
        <v>31</v>
      </c>
      <c r="Q120" s="19" t="s">
        <v>32</v>
      </c>
      <c r="R120" s="19"/>
      <c r="S120" s="141" t="s">
        <v>33</v>
      </c>
      <c r="T120" s="19" t="s">
        <v>34</v>
      </c>
      <c r="U120" s="19" t="s">
        <v>35</v>
      </c>
      <c r="V120" s="142" t="s">
        <v>36</v>
      </c>
    </row>
    <row r="121" spans="1:33" s="143" customFormat="1" ht="14" customHeight="1">
      <c r="A121" s="227" t="s">
        <v>702</v>
      </c>
      <c r="B121" s="228"/>
      <c r="C121" s="228"/>
      <c r="D121" s="228"/>
      <c r="E121" s="228"/>
      <c r="F121" s="228"/>
      <c r="G121" s="228"/>
      <c r="H121" s="228"/>
      <c r="I121" s="228"/>
      <c r="J121" s="228"/>
      <c r="K121" s="228"/>
      <c r="L121" s="228"/>
      <c r="M121" s="228"/>
      <c r="N121" s="228"/>
      <c r="O121" s="228"/>
      <c r="P121" s="228"/>
      <c r="Q121" s="228"/>
      <c r="R121" s="228"/>
      <c r="S121" s="228"/>
      <c r="T121" s="272"/>
      <c r="U121" s="272"/>
      <c r="V121" s="273"/>
    </row>
    <row r="122" spans="1:33" s="118" customFormat="1" ht="30">
      <c r="A122" s="95">
        <v>1</v>
      </c>
      <c r="B122" s="124" t="s">
        <v>1003</v>
      </c>
      <c r="C122" s="149" t="s">
        <v>1004</v>
      </c>
      <c r="D122" s="149" t="s">
        <v>1004</v>
      </c>
      <c r="E122" s="113"/>
      <c r="F122" s="78" t="s">
        <v>1006</v>
      </c>
      <c r="G122" s="78" t="s">
        <v>1122</v>
      </c>
      <c r="H122" s="85" t="s">
        <v>1007</v>
      </c>
      <c r="I122" s="86" t="s">
        <v>1008</v>
      </c>
      <c r="J122" s="87">
        <v>500</v>
      </c>
      <c r="K122" s="87">
        <v>500</v>
      </c>
      <c r="L122" s="112"/>
      <c r="M122" s="33">
        <v>1</v>
      </c>
      <c r="N122" s="33"/>
      <c r="O122" s="33">
        <v>1</v>
      </c>
      <c r="P122" s="33"/>
      <c r="Q122" s="30">
        <f t="shared" ref="Q122:Q134" si="49">O122*M122*J122</f>
        <v>500</v>
      </c>
      <c r="R122" s="30">
        <v>500</v>
      </c>
      <c r="S122" s="30">
        <f t="shared" ref="S122:S123" si="50">L122*N122*P122</f>
        <v>0</v>
      </c>
      <c r="T122" s="96">
        <f t="shared" ref="T122:T142" si="51">S122-Q122</f>
        <v>-500</v>
      </c>
      <c r="U122" s="97" t="s">
        <v>1123</v>
      </c>
      <c r="V122" s="116"/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</row>
    <row r="123" spans="1:33" s="118" customFormat="1" ht="30">
      <c r="A123" s="95">
        <v>2</v>
      </c>
      <c r="B123" s="124" t="s">
        <v>1003</v>
      </c>
      <c r="C123" s="149" t="s">
        <v>1004</v>
      </c>
      <c r="D123" s="149" t="s">
        <v>1004</v>
      </c>
      <c r="E123" s="113"/>
      <c r="F123" s="78" t="s">
        <v>1006</v>
      </c>
      <c r="G123" s="78" t="s">
        <v>1009</v>
      </c>
      <c r="H123" s="85" t="s">
        <v>1124</v>
      </c>
      <c r="I123" s="86" t="s">
        <v>1008</v>
      </c>
      <c r="J123" s="87">
        <v>50</v>
      </c>
      <c r="K123" s="87">
        <v>50</v>
      </c>
      <c r="L123" s="112"/>
      <c r="M123" s="33">
        <v>320</v>
      </c>
      <c r="N123" s="33"/>
      <c r="O123" s="33">
        <v>1</v>
      </c>
      <c r="P123" s="33"/>
      <c r="Q123" s="30">
        <f t="shared" si="49"/>
        <v>16000</v>
      </c>
      <c r="R123" s="30">
        <v>16000</v>
      </c>
      <c r="S123" s="30">
        <f t="shared" si="50"/>
        <v>0</v>
      </c>
      <c r="T123" s="96">
        <f t="shared" si="51"/>
        <v>-16000</v>
      </c>
      <c r="U123" s="97"/>
      <c r="V123" s="116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</row>
    <row r="124" spans="1:33" s="118" customFormat="1" ht="24">
      <c r="A124" s="95">
        <v>3</v>
      </c>
      <c r="B124" s="124" t="s">
        <v>1003</v>
      </c>
      <c r="C124" s="124" t="s">
        <v>1003</v>
      </c>
      <c r="D124" s="124" t="s">
        <v>1003</v>
      </c>
      <c r="E124" s="123"/>
      <c r="F124" s="110" t="s">
        <v>1010</v>
      </c>
      <c r="G124" s="110" t="s">
        <v>1010</v>
      </c>
      <c r="H124" s="85" t="s">
        <v>1011</v>
      </c>
      <c r="I124" s="86" t="s">
        <v>1012</v>
      </c>
      <c r="J124" s="87">
        <v>120</v>
      </c>
      <c r="K124" s="87">
        <v>120</v>
      </c>
      <c r="L124" s="112"/>
      <c r="M124" s="33">
        <v>25</v>
      </c>
      <c r="N124" s="33"/>
      <c r="O124" s="33">
        <v>1</v>
      </c>
      <c r="P124" s="33"/>
      <c r="Q124" s="30">
        <f t="shared" si="49"/>
        <v>3000</v>
      </c>
      <c r="R124" s="30">
        <v>3000</v>
      </c>
      <c r="S124" s="30"/>
      <c r="T124" s="96">
        <f t="shared" si="51"/>
        <v>-3000</v>
      </c>
      <c r="U124" s="97" t="s">
        <v>1013</v>
      </c>
      <c r="V124" s="116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</row>
    <row r="125" spans="1:33" s="118" customFormat="1" ht="18">
      <c r="A125" s="95">
        <v>4</v>
      </c>
      <c r="B125" s="124"/>
      <c r="C125" s="124"/>
      <c r="D125" s="124"/>
      <c r="E125" s="123"/>
      <c r="F125" s="110" t="s">
        <v>1125</v>
      </c>
      <c r="G125" s="150" t="s">
        <v>1139</v>
      </c>
      <c r="H125" s="85" t="s">
        <v>1140</v>
      </c>
      <c r="I125" s="86" t="s">
        <v>1126</v>
      </c>
      <c r="J125" s="87">
        <v>25.8</v>
      </c>
      <c r="K125" s="87">
        <v>25.8</v>
      </c>
      <c r="L125" s="112"/>
      <c r="M125" s="33">
        <v>10</v>
      </c>
      <c r="N125" s="33"/>
      <c r="O125" s="33">
        <v>1</v>
      </c>
      <c r="P125" s="33"/>
      <c r="Q125" s="30">
        <f t="shared" si="49"/>
        <v>258</v>
      </c>
      <c r="R125" s="30">
        <v>258</v>
      </c>
      <c r="S125" s="30"/>
      <c r="T125" s="96"/>
      <c r="U125" s="97"/>
      <c r="V125" s="116"/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</row>
    <row r="126" spans="1:33" s="118" customFormat="1" ht="15">
      <c r="A126" s="95">
        <v>5</v>
      </c>
      <c r="B126" s="124" t="s">
        <v>1003</v>
      </c>
      <c r="C126" s="124" t="s">
        <v>1003</v>
      </c>
      <c r="D126" s="124" t="s">
        <v>1003</v>
      </c>
      <c r="E126" s="123"/>
      <c r="F126" s="110" t="s">
        <v>1014</v>
      </c>
      <c r="G126" s="110" t="s">
        <v>1014</v>
      </c>
      <c r="H126" s="85" t="s">
        <v>1045</v>
      </c>
      <c r="I126" s="86" t="s">
        <v>1025</v>
      </c>
      <c r="J126" s="87">
        <v>250</v>
      </c>
      <c r="K126" s="87">
        <v>250</v>
      </c>
      <c r="L126" s="112"/>
      <c r="M126" s="33">
        <v>5</v>
      </c>
      <c r="N126" s="33"/>
      <c r="O126" s="33">
        <v>1</v>
      </c>
      <c r="P126" s="33"/>
      <c r="Q126" s="30">
        <f t="shared" si="49"/>
        <v>1250</v>
      </c>
      <c r="R126" s="30">
        <v>1250</v>
      </c>
      <c r="S126" s="30"/>
      <c r="T126" s="96">
        <f t="shared" si="51"/>
        <v>-1250</v>
      </c>
      <c r="U126" s="97"/>
      <c r="V126" s="116"/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</row>
    <row r="127" spans="1:33" s="118" customFormat="1" ht="15">
      <c r="A127" s="95">
        <v>6</v>
      </c>
      <c r="B127" s="124" t="s">
        <v>1003</v>
      </c>
      <c r="C127" s="124" t="s">
        <v>1003</v>
      </c>
      <c r="D127" s="124" t="s">
        <v>1003</v>
      </c>
      <c r="E127" s="123"/>
      <c r="F127" s="110" t="s">
        <v>1006</v>
      </c>
      <c r="G127" s="110" t="s">
        <v>1050</v>
      </c>
      <c r="H127" s="125" t="s">
        <v>1050</v>
      </c>
      <c r="I127" s="86" t="s">
        <v>1025</v>
      </c>
      <c r="J127" s="87">
        <v>300</v>
      </c>
      <c r="K127" s="87">
        <v>300</v>
      </c>
      <c r="L127" s="112"/>
      <c r="M127" s="33">
        <v>1</v>
      </c>
      <c r="N127" s="33"/>
      <c r="O127" s="33">
        <v>1</v>
      </c>
      <c r="P127" s="33"/>
      <c r="Q127" s="30">
        <f t="shared" si="49"/>
        <v>300</v>
      </c>
      <c r="R127" s="30">
        <v>300</v>
      </c>
      <c r="S127" s="30"/>
      <c r="T127" s="96">
        <f t="shared" si="51"/>
        <v>-300</v>
      </c>
      <c r="U127" s="97"/>
      <c r="V127" s="116"/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</row>
    <row r="128" spans="1:33" s="118" customFormat="1" ht="15">
      <c r="A128" s="95">
        <v>7</v>
      </c>
      <c r="B128" s="124" t="s">
        <v>1003</v>
      </c>
      <c r="C128" s="124" t="s">
        <v>1003</v>
      </c>
      <c r="D128" s="124" t="s">
        <v>1003</v>
      </c>
      <c r="E128" s="123"/>
      <c r="F128" s="110" t="s">
        <v>1051</v>
      </c>
      <c r="G128" s="110" t="s">
        <v>1051</v>
      </c>
      <c r="H128" s="125" t="s">
        <v>1051</v>
      </c>
      <c r="I128" s="86" t="s">
        <v>1008</v>
      </c>
      <c r="J128" s="87">
        <v>40000</v>
      </c>
      <c r="K128" s="87">
        <v>40000</v>
      </c>
      <c r="L128" s="112"/>
      <c r="M128" s="33">
        <v>1</v>
      </c>
      <c r="N128" s="33"/>
      <c r="O128" s="33">
        <v>1</v>
      </c>
      <c r="P128" s="33"/>
      <c r="Q128" s="30">
        <f t="shared" si="49"/>
        <v>40000</v>
      </c>
      <c r="R128" s="30">
        <v>40000</v>
      </c>
      <c r="S128" s="30"/>
      <c r="T128" s="96">
        <f t="shared" si="51"/>
        <v>-40000</v>
      </c>
      <c r="U128" s="97" t="s">
        <v>1127</v>
      </c>
      <c r="V128" s="116"/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</row>
    <row r="129" spans="1:33" s="118" customFormat="1" ht="15">
      <c r="A129" s="95">
        <v>8</v>
      </c>
      <c r="B129" s="124" t="s">
        <v>1003</v>
      </c>
      <c r="C129" s="124" t="s">
        <v>1003</v>
      </c>
      <c r="D129" s="124" t="s">
        <v>1003</v>
      </c>
      <c r="E129" s="123"/>
      <c r="F129" s="110" t="s">
        <v>1074</v>
      </c>
      <c r="G129" s="110" t="s">
        <v>1074</v>
      </c>
      <c r="H129" s="125" t="s">
        <v>1074</v>
      </c>
      <c r="I129" s="86" t="s">
        <v>1075</v>
      </c>
      <c r="J129" s="87">
        <v>20</v>
      </c>
      <c r="K129" s="87">
        <v>20</v>
      </c>
      <c r="L129" s="112"/>
      <c r="M129" s="33">
        <v>30</v>
      </c>
      <c r="N129" s="33"/>
      <c r="O129" s="33">
        <v>1</v>
      </c>
      <c r="P129" s="33"/>
      <c r="Q129" s="30">
        <f t="shared" si="49"/>
        <v>600</v>
      </c>
      <c r="R129" s="30">
        <v>600</v>
      </c>
      <c r="S129" s="30"/>
      <c r="T129" s="96">
        <f t="shared" si="51"/>
        <v>-600</v>
      </c>
      <c r="U129" s="97"/>
      <c r="V129" s="116"/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</row>
    <row r="130" spans="1:33" s="118" customFormat="1" ht="15">
      <c r="A130" s="95">
        <v>10</v>
      </c>
      <c r="B130" s="124" t="s">
        <v>1003</v>
      </c>
      <c r="C130" s="124" t="s">
        <v>1003</v>
      </c>
      <c r="D130" s="124" t="s">
        <v>1003</v>
      </c>
      <c r="E130" s="123"/>
      <c r="F130" s="124" t="s">
        <v>1088</v>
      </c>
      <c r="G130" s="124" t="s">
        <v>1088</v>
      </c>
      <c r="H130" s="151" t="s">
        <v>1088</v>
      </c>
      <c r="I130" s="86" t="s">
        <v>1008</v>
      </c>
      <c r="J130" s="87">
        <v>10000</v>
      </c>
      <c r="K130" s="87">
        <v>10000</v>
      </c>
      <c r="L130" s="112"/>
      <c r="M130" s="33">
        <v>1</v>
      </c>
      <c r="N130" s="33"/>
      <c r="O130" s="33">
        <v>1</v>
      </c>
      <c r="P130" s="33"/>
      <c r="Q130" s="30">
        <f t="shared" si="49"/>
        <v>10000</v>
      </c>
      <c r="R130" s="30">
        <v>10000</v>
      </c>
      <c r="S130" s="30"/>
      <c r="T130" s="96">
        <f t="shared" si="51"/>
        <v>-10000</v>
      </c>
      <c r="U130" s="97"/>
      <c r="V130" s="116"/>
      <c r="W130" s="117"/>
      <c r="X130" s="117"/>
      <c r="Y130" s="117"/>
      <c r="Z130" s="117"/>
      <c r="AA130" s="117"/>
      <c r="AB130" s="117"/>
      <c r="AC130" s="117"/>
      <c r="AD130" s="117"/>
      <c r="AE130" s="117"/>
      <c r="AF130" s="117"/>
      <c r="AG130" s="117"/>
    </row>
    <row r="131" spans="1:33" s="118" customFormat="1" ht="24">
      <c r="A131" s="95">
        <v>11</v>
      </c>
      <c r="B131" s="124" t="s">
        <v>1003</v>
      </c>
      <c r="C131" s="124" t="s">
        <v>1003</v>
      </c>
      <c r="D131" s="124" t="s">
        <v>1003</v>
      </c>
      <c r="E131" s="123"/>
      <c r="F131" s="124" t="s">
        <v>1090</v>
      </c>
      <c r="G131" s="124" t="s">
        <v>1091</v>
      </c>
      <c r="H131" s="124" t="s">
        <v>1130</v>
      </c>
      <c r="I131" s="86" t="s">
        <v>1008</v>
      </c>
      <c r="J131" s="87">
        <v>5000</v>
      </c>
      <c r="K131" s="87">
        <v>5000</v>
      </c>
      <c r="L131" s="112"/>
      <c r="M131" s="33">
        <v>1</v>
      </c>
      <c r="N131" s="33"/>
      <c r="O131" s="33">
        <v>1</v>
      </c>
      <c r="P131" s="33"/>
      <c r="Q131" s="30">
        <f t="shared" si="49"/>
        <v>5000</v>
      </c>
      <c r="R131" s="30">
        <v>5000</v>
      </c>
      <c r="S131" s="30"/>
      <c r="T131" s="96">
        <f t="shared" si="51"/>
        <v>-5000</v>
      </c>
      <c r="U131" s="97"/>
      <c r="V131" s="116"/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</row>
    <row r="132" spans="1:33" s="118" customFormat="1" ht="15">
      <c r="A132" s="95">
        <v>12</v>
      </c>
      <c r="B132" s="124" t="s">
        <v>1003</v>
      </c>
      <c r="C132" s="124" t="s">
        <v>1003</v>
      </c>
      <c r="D132" s="124" t="s">
        <v>1003</v>
      </c>
      <c r="E132" s="123"/>
      <c r="F132" s="124" t="s">
        <v>1128</v>
      </c>
      <c r="G132" s="124" t="s">
        <v>1128</v>
      </c>
      <c r="H132" s="124" t="s">
        <v>1128</v>
      </c>
      <c r="I132" s="86" t="s">
        <v>1008</v>
      </c>
      <c r="J132" s="87">
        <v>58</v>
      </c>
      <c r="K132" s="87">
        <v>58</v>
      </c>
      <c r="L132" s="112"/>
      <c r="M132" s="33">
        <v>2</v>
      </c>
      <c r="N132" s="33"/>
      <c r="O132" s="33">
        <v>1</v>
      </c>
      <c r="P132" s="33"/>
      <c r="Q132" s="30">
        <f t="shared" si="49"/>
        <v>116</v>
      </c>
      <c r="R132" s="30">
        <v>116</v>
      </c>
      <c r="S132" s="30"/>
      <c r="T132" s="96">
        <f t="shared" si="51"/>
        <v>-116</v>
      </c>
      <c r="U132" s="97"/>
      <c r="V132" s="116"/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</row>
    <row r="133" spans="1:33" s="118" customFormat="1" ht="24">
      <c r="A133" s="95">
        <v>13</v>
      </c>
      <c r="B133" s="124" t="s">
        <v>1003</v>
      </c>
      <c r="C133" s="124" t="s">
        <v>1003</v>
      </c>
      <c r="D133" s="124" t="s">
        <v>1003</v>
      </c>
      <c r="E133" s="123"/>
      <c r="F133" s="124" t="s">
        <v>1129</v>
      </c>
      <c r="G133" s="124" t="s">
        <v>1129</v>
      </c>
      <c r="H133" s="124" t="s">
        <v>1129</v>
      </c>
      <c r="I133" s="86" t="s">
        <v>1008</v>
      </c>
      <c r="J133" s="87">
        <v>200</v>
      </c>
      <c r="K133" s="87">
        <v>200</v>
      </c>
      <c r="L133" s="112"/>
      <c r="M133" s="33">
        <v>1</v>
      </c>
      <c r="N133" s="33"/>
      <c r="O133" s="33">
        <v>1</v>
      </c>
      <c r="P133" s="33"/>
      <c r="Q133" s="30">
        <f t="shared" si="49"/>
        <v>200</v>
      </c>
      <c r="R133" s="30">
        <v>200</v>
      </c>
      <c r="S133" s="30"/>
      <c r="T133" s="96">
        <f t="shared" si="51"/>
        <v>-200</v>
      </c>
      <c r="U133" s="97"/>
      <c r="V133" s="116"/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</row>
    <row r="134" spans="1:33" s="118" customFormat="1" ht="30">
      <c r="A134" s="95">
        <v>14</v>
      </c>
      <c r="B134" s="124" t="s">
        <v>1003</v>
      </c>
      <c r="C134" s="124" t="s">
        <v>1003</v>
      </c>
      <c r="D134" s="124" t="s">
        <v>1003</v>
      </c>
      <c r="E134" s="123"/>
      <c r="F134" s="78" t="s">
        <v>1089</v>
      </c>
      <c r="G134" s="78" t="s">
        <v>1089</v>
      </c>
      <c r="H134" s="78" t="s">
        <v>1089</v>
      </c>
      <c r="I134" s="86" t="s">
        <v>1008</v>
      </c>
      <c r="J134" s="87">
        <v>46</v>
      </c>
      <c r="K134" s="87">
        <v>46</v>
      </c>
      <c r="L134" s="112"/>
      <c r="M134" s="33">
        <v>10</v>
      </c>
      <c r="N134" s="33"/>
      <c r="O134" s="33">
        <v>1</v>
      </c>
      <c r="P134" s="33"/>
      <c r="Q134" s="30">
        <f t="shared" si="49"/>
        <v>460</v>
      </c>
      <c r="R134" s="30">
        <v>460</v>
      </c>
      <c r="S134" s="30"/>
      <c r="T134" s="96">
        <f t="shared" si="51"/>
        <v>-460</v>
      </c>
      <c r="U134" s="97"/>
      <c r="V134" s="116"/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</row>
    <row r="135" spans="1:33" s="118" customFormat="1" ht="15">
      <c r="A135" s="95">
        <v>15</v>
      </c>
      <c r="B135" s="200" t="s">
        <v>1158</v>
      </c>
      <c r="C135" s="200" t="s">
        <v>1003</v>
      </c>
      <c r="D135" s="200" t="s">
        <v>1003</v>
      </c>
      <c r="E135" s="209"/>
      <c r="F135" s="200" t="s">
        <v>1159</v>
      </c>
      <c r="G135" s="200" t="s">
        <v>1159</v>
      </c>
      <c r="H135" s="200" t="s">
        <v>1160</v>
      </c>
      <c r="I135" s="175" t="s">
        <v>1008</v>
      </c>
      <c r="J135" s="202"/>
      <c r="K135" s="201">
        <v>130</v>
      </c>
      <c r="L135" s="202"/>
      <c r="M135" s="179">
        <v>310</v>
      </c>
      <c r="N135" s="179"/>
      <c r="O135" s="179">
        <v>1</v>
      </c>
      <c r="P135" s="179"/>
      <c r="Q135" s="180"/>
      <c r="R135" s="203">
        <f>K135*M135*O135</f>
        <v>40300</v>
      </c>
      <c r="S135" s="95"/>
      <c r="T135" s="112">
        <f t="shared" si="51"/>
        <v>0</v>
      </c>
    </row>
    <row r="136" spans="1:33" s="118" customFormat="1" ht="15">
      <c r="A136" s="95">
        <v>16</v>
      </c>
      <c r="B136" s="200" t="s">
        <v>1158</v>
      </c>
      <c r="C136" s="200" t="s">
        <v>1003</v>
      </c>
      <c r="D136" s="200" t="s">
        <v>1003</v>
      </c>
      <c r="E136" s="209"/>
      <c r="F136" s="200" t="s">
        <v>1148</v>
      </c>
      <c r="G136" s="200" t="s">
        <v>1148</v>
      </c>
      <c r="H136" s="200" t="s">
        <v>1148</v>
      </c>
      <c r="I136" s="175" t="s">
        <v>1025</v>
      </c>
      <c r="J136" s="202"/>
      <c r="K136" s="201">
        <v>29.9</v>
      </c>
      <c r="L136" s="202"/>
      <c r="M136" s="179">
        <v>310</v>
      </c>
      <c r="N136" s="179"/>
      <c r="O136" s="179">
        <v>1</v>
      </c>
      <c r="P136" s="179"/>
      <c r="Q136" s="180"/>
      <c r="R136" s="203">
        <f t="shared" ref="R136:R140" si="52">K136*M136*O136</f>
        <v>9269</v>
      </c>
      <c r="T136" s="112"/>
      <c r="U136" s="95" t="s">
        <v>1149</v>
      </c>
    </row>
    <row r="137" spans="1:33" s="118" customFormat="1" ht="15">
      <c r="A137" s="95">
        <v>17</v>
      </c>
      <c r="B137" s="200" t="s">
        <v>1158</v>
      </c>
      <c r="C137" s="200" t="s">
        <v>1003</v>
      </c>
      <c r="D137" s="200" t="s">
        <v>1003</v>
      </c>
      <c r="E137" s="209"/>
      <c r="F137" s="200" t="s">
        <v>1150</v>
      </c>
      <c r="G137" s="200" t="s">
        <v>1150</v>
      </c>
      <c r="H137" s="200" t="s">
        <v>1151</v>
      </c>
      <c r="I137" s="175" t="s">
        <v>1025</v>
      </c>
      <c r="J137" s="202"/>
      <c r="K137" s="201">
        <v>1.4</v>
      </c>
      <c r="L137" s="202"/>
      <c r="M137" s="179">
        <v>620</v>
      </c>
      <c r="N137" s="179"/>
      <c r="O137" s="179">
        <v>1</v>
      </c>
      <c r="P137" s="179"/>
      <c r="Q137" s="180"/>
      <c r="R137" s="203">
        <f t="shared" si="52"/>
        <v>868</v>
      </c>
      <c r="S137" s="95"/>
      <c r="T137" s="112"/>
    </row>
    <row r="138" spans="1:33" s="118" customFormat="1" ht="15">
      <c r="A138" s="95">
        <v>18</v>
      </c>
      <c r="B138" s="200" t="s">
        <v>1158</v>
      </c>
      <c r="C138" s="200" t="s">
        <v>1003</v>
      </c>
      <c r="D138" s="200" t="s">
        <v>1003</v>
      </c>
      <c r="E138" s="209"/>
      <c r="F138" s="200" t="s">
        <v>1152</v>
      </c>
      <c r="G138" s="200" t="s">
        <v>1152</v>
      </c>
      <c r="H138" s="200" t="s">
        <v>1152</v>
      </c>
      <c r="I138" s="175" t="s">
        <v>1153</v>
      </c>
      <c r="J138" s="202"/>
      <c r="K138" s="201">
        <v>3</v>
      </c>
      <c r="L138" s="202"/>
      <c r="M138" s="179">
        <v>620</v>
      </c>
      <c r="N138" s="179"/>
      <c r="O138" s="179">
        <v>1</v>
      </c>
      <c r="P138" s="179"/>
      <c r="Q138" s="180"/>
      <c r="R138" s="203">
        <f t="shared" si="52"/>
        <v>1860</v>
      </c>
      <c r="S138" s="95"/>
      <c r="T138" s="112"/>
    </row>
    <row r="139" spans="1:33" s="118" customFormat="1" ht="15">
      <c r="A139" s="95">
        <v>19</v>
      </c>
      <c r="B139" s="200" t="s">
        <v>1158</v>
      </c>
      <c r="C139" s="200" t="s">
        <v>1003</v>
      </c>
      <c r="D139" s="200" t="s">
        <v>1003</v>
      </c>
      <c r="E139" s="209"/>
      <c r="F139" s="200" t="s">
        <v>1154</v>
      </c>
      <c r="G139" s="200" t="s">
        <v>1154</v>
      </c>
      <c r="H139" s="200" t="s">
        <v>1154</v>
      </c>
      <c r="I139" s="175" t="s">
        <v>1155</v>
      </c>
      <c r="J139" s="202"/>
      <c r="K139" s="201">
        <v>6</v>
      </c>
      <c r="L139" s="202"/>
      <c r="M139" s="179">
        <v>620</v>
      </c>
      <c r="N139" s="179"/>
      <c r="O139" s="179">
        <v>1</v>
      </c>
      <c r="P139" s="179"/>
      <c r="Q139" s="180"/>
      <c r="R139" s="203">
        <f t="shared" si="52"/>
        <v>3720</v>
      </c>
      <c r="S139" s="95"/>
      <c r="T139" s="112"/>
    </row>
    <row r="140" spans="1:33" s="118" customFormat="1" ht="15">
      <c r="A140" s="95">
        <v>20</v>
      </c>
      <c r="B140" s="200" t="s">
        <v>1158</v>
      </c>
      <c r="C140" s="200" t="s">
        <v>1003</v>
      </c>
      <c r="D140" s="200" t="s">
        <v>1003</v>
      </c>
      <c r="E140" s="209"/>
      <c r="F140" s="200" t="s">
        <v>1156</v>
      </c>
      <c r="G140" s="200" t="s">
        <v>1156</v>
      </c>
      <c r="H140" s="200" t="s">
        <v>1156</v>
      </c>
      <c r="I140" s="175" t="s">
        <v>1157</v>
      </c>
      <c r="J140" s="202"/>
      <c r="K140" s="201">
        <v>2.5</v>
      </c>
      <c r="L140" s="202"/>
      <c r="M140" s="179">
        <v>620</v>
      </c>
      <c r="N140" s="179"/>
      <c r="O140" s="179">
        <v>1</v>
      </c>
      <c r="P140" s="179"/>
      <c r="Q140" s="180"/>
      <c r="R140" s="203">
        <f t="shared" si="52"/>
        <v>1550</v>
      </c>
      <c r="S140" s="95"/>
      <c r="T140" s="112"/>
    </row>
    <row r="141" spans="1:33" s="118" customFormat="1">
      <c r="A141" s="191"/>
      <c r="B141" s="192"/>
      <c r="C141" s="192"/>
      <c r="D141" s="192"/>
      <c r="E141" s="193"/>
      <c r="F141" s="194"/>
      <c r="G141" s="194"/>
      <c r="H141" s="194"/>
      <c r="I141" s="195"/>
      <c r="J141" s="196"/>
      <c r="K141" s="196"/>
      <c r="L141" s="197"/>
      <c r="M141" s="198"/>
      <c r="N141" s="198"/>
      <c r="O141" s="199"/>
      <c r="P141" s="162"/>
      <c r="Q141" s="30"/>
      <c r="R141" s="30"/>
      <c r="S141" s="30"/>
      <c r="T141" s="96"/>
      <c r="U141" s="97"/>
      <c r="V141" s="116"/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</row>
    <row r="142" spans="1:33" s="118" customFormat="1" ht="14" customHeight="1">
      <c r="A142" s="221" t="s">
        <v>40</v>
      </c>
      <c r="B142" s="222"/>
      <c r="C142" s="222"/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3"/>
      <c r="P142" s="147"/>
      <c r="Q142" s="148">
        <f>SUM(Q122:Q135)</f>
        <v>77684</v>
      </c>
      <c r="R142" s="148">
        <f>SUM(R122:R140)</f>
        <v>135251</v>
      </c>
      <c r="S142" s="148">
        <f>SUM(S122:S123)</f>
        <v>0</v>
      </c>
      <c r="T142" s="96">
        <f t="shared" si="51"/>
        <v>-77684</v>
      </c>
      <c r="U142" s="97"/>
      <c r="V142" s="116"/>
      <c r="W142" s="117"/>
      <c r="X142" s="117"/>
      <c r="Y142" s="117"/>
      <c r="Z142" s="117"/>
      <c r="AA142" s="117"/>
      <c r="AB142" s="117"/>
      <c r="AC142" s="117"/>
      <c r="AD142" s="117"/>
      <c r="AE142" s="117"/>
      <c r="AF142" s="117"/>
      <c r="AG142" s="117"/>
    </row>
    <row r="143" spans="1:33" s="118" customFormat="1" ht="21" customHeight="1">
      <c r="A143" s="229" t="s">
        <v>715</v>
      </c>
      <c r="B143" s="230"/>
      <c r="C143" s="230"/>
      <c r="D143" s="230"/>
      <c r="E143" s="230"/>
      <c r="F143" s="230"/>
      <c r="G143" s="230"/>
      <c r="H143" s="230"/>
      <c r="I143" s="230"/>
      <c r="J143" s="230"/>
      <c r="K143" s="230"/>
      <c r="L143" s="230"/>
      <c r="M143" s="230"/>
      <c r="N143" s="230"/>
      <c r="O143" s="230"/>
      <c r="P143" s="230"/>
      <c r="Q143" s="230"/>
      <c r="R143" s="230"/>
      <c r="S143" s="230"/>
      <c r="T143" s="282"/>
      <c r="U143" s="282"/>
      <c r="V143" s="282"/>
      <c r="W143" s="117"/>
      <c r="X143" s="117"/>
      <c r="Y143" s="117"/>
      <c r="Z143" s="117"/>
      <c r="AA143" s="117"/>
      <c r="AB143" s="117"/>
      <c r="AC143" s="117"/>
      <c r="AD143" s="117"/>
      <c r="AE143" s="117"/>
      <c r="AF143" s="117"/>
      <c r="AG143" s="117"/>
    </row>
    <row r="144" spans="1:33" s="117" customFormat="1" ht="15">
      <c r="A144" s="15" t="s">
        <v>650</v>
      </c>
      <c r="B144" s="15" t="s">
        <v>405</v>
      </c>
      <c r="C144" s="15" t="s">
        <v>19</v>
      </c>
      <c r="D144" s="15" t="s">
        <v>20</v>
      </c>
      <c r="E144" s="35" t="s">
        <v>21</v>
      </c>
      <c r="F144" s="15" t="s">
        <v>22</v>
      </c>
      <c r="G144" s="15" t="s">
        <v>23</v>
      </c>
      <c r="H144" s="81" t="s">
        <v>24</v>
      </c>
      <c r="I144" s="15" t="s">
        <v>25</v>
      </c>
      <c r="J144" s="17" t="s">
        <v>26</v>
      </c>
      <c r="K144" s="17"/>
      <c r="L144" s="141" t="s">
        <v>27</v>
      </c>
      <c r="M144" s="15" t="s">
        <v>28</v>
      </c>
      <c r="N144" s="141" t="s">
        <v>29</v>
      </c>
      <c r="O144" s="15" t="s">
        <v>30</v>
      </c>
      <c r="P144" s="141" t="s">
        <v>31</v>
      </c>
      <c r="Q144" s="19" t="s">
        <v>32</v>
      </c>
      <c r="R144" s="19"/>
      <c r="S144" s="141" t="s">
        <v>33</v>
      </c>
      <c r="T144" s="19" t="s">
        <v>34</v>
      </c>
      <c r="U144" s="19" t="s">
        <v>35</v>
      </c>
      <c r="V144" s="142" t="s">
        <v>36</v>
      </c>
    </row>
    <row r="145" spans="1:33" s="118" customFormat="1">
      <c r="A145" s="95">
        <v>1</v>
      </c>
      <c r="B145" s="112"/>
      <c r="C145" s="112"/>
      <c r="D145" s="33"/>
      <c r="E145" s="113"/>
      <c r="F145" s="78"/>
      <c r="G145" s="78"/>
      <c r="H145" s="85"/>
      <c r="I145" s="78"/>
      <c r="J145" s="131"/>
      <c r="K145" s="131"/>
      <c r="L145" s="78"/>
      <c r="M145" s="33"/>
      <c r="N145" s="33"/>
      <c r="O145" s="33"/>
      <c r="P145" s="33"/>
      <c r="Q145" s="30">
        <f t="shared" ref="Q145:Q146" si="53">O145*M145*J145</f>
        <v>0</v>
      </c>
      <c r="R145" s="30"/>
      <c r="S145" s="30">
        <f t="shared" ref="S145:S146" si="54">L145*N145*P145</f>
        <v>0</v>
      </c>
      <c r="T145" s="96">
        <f t="shared" ref="T145:T147" si="55">S145-Q145</f>
        <v>0</v>
      </c>
      <c r="U145" s="97"/>
      <c r="V145" s="116"/>
      <c r="W145" s="117"/>
      <c r="X145" s="117"/>
      <c r="Y145" s="117"/>
      <c r="Z145" s="117"/>
      <c r="AA145" s="117"/>
      <c r="AB145" s="117"/>
      <c r="AC145" s="117"/>
      <c r="AD145" s="117"/>
      <c r="AE145" s="117"/>
      <c r="AF145" s="117"/>
      <c r="AG145" s="117"/>
    </row>
    <row r="146" spans="1:33" s="118" customFormat="1">
      <c r="A146" s="95">
        <v>2</v>
      </c>
      <c r="B146" s="112"/>
      <c r="C146" s="112"/>
      <c r="D146" s="33"/>
      <c r="E146" s="113"/>
      <c r="F146" s="78"/>
      <c r="G146" s="78"/>
      <c r="H146" s="85"/>
      <c r="I146" s="78"/>
      <c r="J146" s="131"/>
      <c r="K146" s="131"/>
      <c r="L146" s="78"/>
      <c r="M146" s="33"/>
      <c r="N146" s="33"/>
      <c r="O146" s="33"/>
      <c r="P146" s="33"/>
      <c r="Q146" s="30">
        <f t="shared" si="53"/>
        <v>0</v>
      </c>
      <c r="R146" s="30"/>
      <c r="S146" s="30">
        <f t="shared" si="54"/>
        <v>0</v>
      </c>
      <c r="T146" s="96">
        <f t="shared" si="55"/>
        <v>0</v>
      </c>
      <c r="U146" s="97"/>
      <c r="V146" s="116"/>
      <c r="W146" s="117"/>
      <c r="X146" s="117"/>
      <c r="Y146" s="117"/>
      <c r="Z146" s="117"/>
      <c r="AA146" s="117"/>
      <c r="AB146" s="117"/>
      <c r="AC146" s="117"/>
      <c r="AD146" s="117"/>
      <c r="AE146" s="117"/>
      <c r="AF146" s="117"/>
      <c r="AG146" s="117"/>
    </row>
    <row r="147" spans="1:33" s="118" customFormat="1" ht="14" customHeight="1">
      <c r="A147" s="221" t="s">
        <v>40</v>
      </c>
      <c r="B147" s="222"/>
      <c r="C147" s="222"/>
      <c r="D147" s="222"/>
      <c r="E147" s="222"/>
      <c r="F147" s="222"/>
      <c r="G147" s="222"/>
      <c r="H147" s="222"/>
      <c r="I147" s="222"/>
      <c r="J147" s="222"/>
      <c r="K147" s="222"/>
      <c r="L147" s="222"/>
      <c r="M147" s="222"/>
      <c r="N147" s="222"/>
      <c r="O147" s="223"/>
      <c r="P147" s="147"/>
      <c r="Q147" s="148">
        <f>SUM(Q145:Q146)</f>
        <v>0</v>
      </c>
      <c r="R147" s="148"/>
      <c r="S147" s="148">
        <f>SUM(S145:S146)</f>
        <v>0</v>
      </c>
      <c r="T147" s="96">
        <f t="shared" si="55"/>
        <v>0</v>
      </c>
      <c r="U147" s="97"/>
      <c r="V147" s="116"/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</row>
    <row r="148" spans="1:33" s="118" customFormat="1" ht="21" customHeight="1">
      <c r="A148" s="229" t="s">
        <v>714</v>
      </c>
      <c r="B148" s="230"/>
      <c r="C148" s="230"/>
      <c r="D148" s="230"/>
      <c r="E148" s="230"/>
      <c r="F148" s="230"/>
      <c r="G148" s="230"/>
      <c r="H148" s="230"/>
      <c r="I148" s="230"/>
      <c r="J148" s="230"/>
      <c r="K148" s="230"/>
      <c r="L148" s="230"/>
      <c r="M148" s="230"/>
      <c r="N148" s="230"/>
      <c r="O148" s="230"/>
      <c r="P148" s="230"/>
      <c r="Q148" s="230"/>
      <c r="R148" s="230"/>
      <c r="S148" s="230"/>
      <c r="T148" s="282"/>
      <c r="U148" s="282"/>
      <c r="V148" s="282"/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</row>
    <row r="149" spans="1:33" s="98" customFormat="1" ht="15">
      <c r="A149" s="152" t="s">
        <v>18</v>
      </c>
      <c r="B149" s="152" t="s">
        <v>42</v>
      </c>
      <c r="C149" s="152" t="s">
        <v>19</v>
      </c>
      <c r="D149" s="152" t="s">
        <v>43</v>
      </c>
      <c r="E149" s="35" t="s">
        <v>21</v>
      </c>
      <c r="F149" s="152" t="s">
        <v>643</v>
      </c>
      <c r="G149" s="152" t="s">
        <v>644</v>
      </c>
      <c r="H149" s="153" t="s">
        <v>24</v>
      </c>
      <c r="I149" s="15" t="s">
        <v>25</v>
      </c>
      <c r="J149" s="17" t="s">
        <v>26</v>
      </c>
      <c r="K149" s="17"/>
      <c r="L149" s="141" t="s">
        <v>27</v>
      </c>
      <c r="M149" s="15" t="s">
        <v>28</v>
      </c>
      <c r="N149" s="141" t="s">
        <v>29</v>
      </c>
      <c r="O149" s="15" t="s">
        <v>30</v>
      </c>
      <c r="P149" s="141" t="s">
        <v>31</v>
      </c>
      <c r="Q149" s="19" t="s">
        <v>32</v>
      </c>
      <c r="R149" s="19"/>
      <c r="S149" s="141" t="s">
        <v>33</v>
      </c>
      <c r="T149" s="19" t="s">
        <v>34</v>
      </c>
      <c r="U149" s="19" t="s">
        <v>35</v>
      </c>
      <c r="V149" s="142" t="s">
        <v>36</v>
      </c>
    </row>
    <row r="150" spans="1:33" s="143" customFormat="1" ht="14" customHeight="1">
      <c r="A150" s="227" t="s">
        <v>701</v>
      </c>
      <c r="B150" s="228"/>
      <c r="C150" s="228"/>
      <c r="D150" s="228"/>
      <c r="E150" s="228"/>
      <c r="F150" s="228"/>
      <c r="G150" s="228"/>
      <c r="H150" s="228"/>
      <c r="I150" s="228"/>
      <c r="J150" s="228"/>
      <c r="K150" s="228"/>
      <c r="L150" s="228"/>
      <c r="M150" s="228"/>
      <c r="N150" s="228"/>
      <c r="O150" s="228"/>
      <c r="P150" s="228"/>
      <c r="Q150" s="228"/>
      <c r="R150" s="228"/>
      <c r="S150" s="228"/>
      <c r="T150" s="154"/>
      <c r="U150" s="155"/>
      <c r="V150" s="156"/>
    </row>
    <row r="151" spans="1:33" s="118" customFormat="1" ht="30">
      <c r="A151" s="95">
        <v>1</v>
      </c>
      <c r="B151" s="111" t="s">
        <v>1066</v>
      </c>
      <c r="C151" s="112" t="s">
        <v>1066</v>
      </c>
      <c r="D151" s="112" t="s">
        <v>1066</v>
      </c>
      <c r="E151" s="157"/>
      <c r="F151" s="127" t="s">
        <v>979</v>
      </c>
      <c r="G151" s="127" t="s">
        <v>1099</v>
      </c>
      <c r="H151" s="111" t="s">
        <v>1067</v>
      </c>
      <c r="I151" s="127" t="s">
        <v>1068</v>
      </c>
      <c r="J151" s="158">
        <v>15000</v>
      </c>
      <c r="K151" s="158">
        <v>15000</v>
      </c>
      <c r="L151" s="159"/>
      <c r="M151" s="33">
        <v>1</v>
      </c>
      <c r="N151" s="33"/>
      <c r="O151" s="33">
        <v>1</v>
      </c>
      <c r="P151" s="33"/>
      <c r="Q151" s="30">
        <f t="shared" ref="Q151:Q152" si="56">O151*M151*J151</f>
        <v>15000</v>
      </c>
      <c r="R151" s="30">
        <f>K151*M151*O151</f>
        <v>15000</v>
      </c>
      <c r="S151" s="30">
        <f t="shared" ref="S151:S152" si="57">L151*N151*P151</f>
        <v>0</v>
      </c>
      <c r="T151" s="96">
        <f t="shared" ref="T151:T154" si="58">S151-Q151</f>
        <v>-15000</v>
      </c>
      <c r="U151" s="97"/>
      <c r="V151" s="116"/>
      <c r="W151" s="117"/>
      <c r="X151" s="117"/>
      <c r="Y151" s="117"/>
      <c r="Z151" s="117"/>
      <c r="AA151" s="117"/>
      <c r="AB151" s="117"/>
      <c r="AC151" s="117"/>
      <c r="AD151" s="117"/>
      <c r="AE151" s="117"/>
      <c r="AF151" s="117"/>
      <c r="AG151" s="117"/>
    </row>
    <row r="152" spans="1:33" s="118" customFormat="1" ht="30">
      <c r="A152" s="95">
        <v>2</v>
      </c>
      <c r="B152" s="111" t="s">
        <v>1066</v>
      </c>
      <c r="C152" s="111" t="s">
        <v>1066</v>
      </c>
      <c r="D152" s="111" t="s">
        <v>1066</v>
      </c>
      <c r="E152" s="157"/>
      <c r="F152" s="127" t="s">
        <v>979</v>
      </c>
      <c r="G152" s="127" t="s">
        <v>1100</v>
      </c>
      <c r="H152" s="127" t="s">
        <v>1102</v>
      </c>
      <c r="I152" s="128" t="s">
        <v>1065</v>
      </c>
      <c r="J152" s="158">
        <v>10000</v>
      </c>
      <c r="K152" s="158">
        <v>10000</v>
      </c>
      <c r="L152" s="159"/>
      <c r="M152" s="33">
        <v>1</v>
      </c>
      <c r="N152" s="33"/>
      <c r="O152" s="33">
        <v>1</v>
      </c>
      <c r="P152" s="33"/>
      <c r="Q152" s="30">
        <f t="shared" si="56"/>
        <v>10000</v>
      </c>
      <c r="R152" s="30">
        <f t="shared" ref="R152:R153" si="59">K152*M152*O152</f>
        <v>10000</v>
      </c>
      <c r="S152" s="30">
        <f t="shared" si="57"/>
        <v>0</v>
      </c>
      <c r="T152" s="96">
        <f t="shared" si="58"/>
        <v>-10000</v>
      </c>
      <c r="U152" s="97"/>
      <c r="V152" s="116"/>
      <c r="W152" s="117"/>
      <c r="X152" s="117"/>
      <c r="Y152" s="117"/>
      <c r="Z152" s="117"/>
      <c r="AA152" s="117"/>
      <c r="AB152" s="117"/>
      <c r="AC152" s="117"/>
      <c r="AD152" s="117"/>
      <c r="AE152" s="117"/>
      <c r="AF152" s="117"/>
      <c r="AG152" s="117"/>
    </row>
    <row r="153" spans="1:33" s="118" customFormat="1" ht="30">
      <c r="A153" s="95">
        <v>3</v>
      </c>
      <c r="B153" s="111" t="s">
        <v>1066</v>
      </c>
      <c r="C153" s="111" t="s">
        <v>1066</v>
      </c>
      <c r="D153" s="111" t="s">
        <v>1066</v>
      </c>
      <c r="E153" s="157"/>
      <c r="F153" s="127" t="s">
        <v>979</v>
      </c>
      <c r="G153" s="127" t="s">
        <v>1101</v>
      </c>
      <c r="H153" s="127" t="s">
        <v>1103</v>
      </c>
      <c r="I153" s="128" t="s">
        <v>1065</v>
      </c>
      <c r="J153" s="158">
        <v>8000</v>
      </c>
      <c r="K153" s="158">
        <v>8000</v>
      </c>
      <c r="L153" s="159"/>
      <c r="M153" s="33">
        <v>1</v>
      </c>
      <c r="N153" s="33"/>
      <c r="O153" s="33">
        <v>1</v>
      </c>
      <c r="P153" s="33"/>
      <c r="Q153" s="30">
        <f t="shared" ref="Q153" si="60">O153*M153*J153</f>
        <v>8000</v>
      </c>
      <c r="R153" s="30">
        <f t="shared" si="59"/>
        <v>8000</v>
      </c>
      <c r="S153" s="30">
        <f t="shared" ref="S153" si="61">L153*N153*P153</f>
        <v>0</v>
      </c>
      <c r="T153" s="96">
        <f t="shared" ref="T153" si="62">S153-Q153</f>
        <v>-8000</v>
      </c>
      <c r="U153" s="97"/>
      <c r="V153" s="116"/>
      <c r="W153" s="117"/>
      <c r="X153" s="117"/>
      <c r="Y153" s="117"/>
      <c r="Z153" s="117"/>
      <c r="AA153" s="117"/>
      <c r="AB153" s="117"/>
      <c r="AC153" s="117"/>
      <c r="AD153" s="117"/>
      <c r="AE153" s="117"/>
      <c r="AF153" s="117"/>
      <c r="AG153" s="117"/>
    </row>
    <row r="154" spans="1:33" s="118" customFormat="1" ht="14" customHeight="1">
      <c r="A154" s="221" t="s">
        <v>40</v>
      </c>
      <c r="B154" s="222"/>
      <c r="C154" s="222"/>
      <c r="D154" s="222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223"/>
      <c r="P154" s="147"/>
      <c r="Q154" s="148">
        <f>SUM(Q151:Q153)</f>
        <v>33000</v>
      </c>
      <c r="R154" s="148">
        <f>SUM(R151:R153)</f>
        <v>33000</v>
      </c>
      <c r="S154" s="148">
        <f>SUM(S151:S152)</f>
        <v>0</v>
      </c>
      <c r="T154" s="96">
        <f t="shared" si="58"/>
        <v>-33000</v>
      </c>
      <c r="U154" s="97"/>
      <c r="V154" s="116"/>
      <c r="W154" s="117"/>
      <c r="X154" s="117"/>
      <c r="Y154" s="117"/>
      <c r="Z154" s="117"/>
      <c r="AA154" s="117"/>
      <c r="AB154" s="117"/>
      <c r="AC154" s="117"/>
      <c r="AD154" s="117"/>
      <c r="AE154" s="117"/>
      <c r="AF154" s="117"/>
      <c r="AG154" s="117"/>
    </row>
    <row r="155" spans="1:33" s="118" customFormat="1" ht="21" customHeight="1">
      <c r="A155" s="229" t="s">
        <v>717</v>
      </c>
      <c r="B155" s="230"/>
      <c r="C155" s="230"/>
      <c r="D155" s="230"/>
      <c r="E155" s="230"/>
      <c r="F155" s="230"/>
      <c r="G155" s="230"/>
      <c r="H155" s="230"/>
      <c r="I155" s="230"/>
      <c r="J155" s="230"/>
      <c r="K155" s="230"/>
      <c r="L155" s="230"/>
      <c r="M155" s="230"/>
      <c r="N155" s="230"/>
      <c r="O155" s="230"/>
      <c r="P155" s="230"/>
      <c r="Q155" s="230"/>
      <c r="R155" s="230"/>
      <c r="S155" s="230"/>
      <c r="T155" s="282"/>
      <c r="U155" s="282"/>
      <c r="V155" s="282"/>
      <c r="W155" s="117"/>
      <c r="X155" s="117"/>
      <c r="Y155" s="117"/>
      <c r="Z155" s="117"/>
      <c r="AA155" s="117"/>
      <c r="AB155" s="117"/>
      <c r="AC155" s="117"/>
      <c r="AD155" s="117"/>
      <c r="AE155" s="117"/>
      <c r="AF155" s="117"/>
      <c r="AG155" s="117"/>
    </row>
    <row r="156" spans="1:33" s="117" customFormat="1" ht="15">
      <c r="A156" s="15" t="s">
        <v>650</v>
      </c>
      <c r="B156" s="15" t="s">
        <v>405</v>
      </c>
      <c r="C156" s="15" t="s">
        <v>19</v>
      </c>
      <c r="D156" s="15" t="s">
        <v>20</v>
      </c>
      <c r="E156" s="35" t="s">
        <v>21</v>
      </c>
      <c r="F156" s="15" t="s">
        <v>22</v>
      </c>
      <c r="G156" s="15" t="s">
        <v>23</v>
      </c>
      <c r="H156" s="81" t="s">
        <v>24</v>
      </c>
      <c r="I156" s="15" t="s">
        <v>25</v>
      </c>
      <c r="J156" s="17" t="s">
        <v>26</v>
      </c>
      <c r="K156" s="17"/>
      <c r="L156" s="141" t="s">
        <v>27</v>
      </c>
      <c r="M156" s="15" t="s">
        <v>28</v>
      </c>
      <c r="N156" s="141" t="s">
        <v>29</v>
      </c>
      <c r="O156" s="15" t="s">
        <v>30</v>
      </c>
      <c r="P156" s="141" t="s">
        <v>31</v>
      </c>
      <c r="Q156" s="19" t="s">
        <v>32</v>
      </c>
      <c r="R156" s="19"/>
      <c r="S156" s="141" t="s">
        <v>33</v>
      </c>
      <c r="T156" s="19" t="s">
        <v>34</v>
      </c>
      <c r="U156" s="19" t="s">
        <v>35</v>
      </c>
      <c r="V156" s="142" t="s">
        <v>36</v>
      </c>
    </row>
    <row r="157" spans="1:33" s="117" customFormat="1" ht="14" customHeight="1">
      <c r="A157" s="227" t="s">
        <v>706</v>
      </c>
      <c r="B157" s="228"/>
      <c r="C157" s="228"/>
      <c r="D157" s="228"/>
      <c r="E157" s="228"/>
      <c r="F157" s="228"/>
      <c r="G157" s="228"/>
      <c r="H157" s="228"/>
      <c r="I157" s="228"/>
      <c r="J157" s="228"/>
      <c r="K157" s="228"/>
      <c r="L157" s="228"/>
      <c r="M157" s="228"/>
      <c r="N157" s="228"/>
      <c r="O157" s="228"/>
      <c r="P157" s="228"/>
      <c r="Q157" s="228"/>
      <c r="R157" s="228"/>
      <c r="S157" s="228"/>
      <c r="T157" s="154"/>
      <c r="U157" s="155"/>
      <c r="V157" s="156"/>
    </row>
    <row r="158" spans="1:33" s="26" customFormat="1">
      <c r="A158" s="20">
        <v>2</v>
      </c>
      <c r="B158" s="22"/>
      <c r="C158" s="21"/>
      <c r="D158" s="22"/>
      <c r="E158" s="41"/>
      <c r="F158" s="37"/>
      <c r="G158" s="37"/>
      <c r="H158" s="83"/>
      <c r="I158" s="37"/>
      <c r="J158" s="39"/>
      <c r="K158" s="39"/>
      <c r="L158" s="37"/>
      <c r="M158" s="22"/>
      <c r="N158" s="22"/>
      <c r="O158" s="22"/>
      <c r="P158" s="22"/>
      <c r="Q158" s="30">
        <f t="shared" ref="Q158" si="63">O158*M158*J158</f>
        <v>0</v>
      </c>
      <c r="R158" s="30"/>
      <c r="S158" s="30">
        <f t="shared" ref="S158" si="64">L158*N158*P158</f>
        <v>0</v>
      </c>
      <c r="T158" s="25">
        <f t="shared" ref="T158:T159" si="65">S158-Q158</f>
        <v>0</v>
      </c>
      <c r="U158" s="92"/>
      <c r="V158" s="27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</row>
    <row r="159" spans="1:33" s="26" customFormat="1" ht="14" customHeight="1">
      <c r="A159" s="246" t="s">
        <v>40</v>
      </c>
      <c r="B159" s="247"/>
      <c r="C159" s="247"/>
      <c r="D159" s="247"/>
      <c r="E159" s="247"/>
      <c r="F159" s="247"/>
      <c r="G159" s="247"/>
      <c r="H159" s="247"/>
      <c r="I159" s="247"/>
      <c r="J159" s="247"/>
      <c r="K159" s="247"/>
      <c r="L159" s="247"/>
      <c r="M159" s="247"/>
      <c r="N159" s="247"/>
      <c r="O159" s="248"/>
      <c r="P159" s="34"/>
      <c r="Q159" s="38">
        <f>SUM(Q158:Q158)</f>
        <v>0</v>
      </c>
      <c r="R159" s="38"/>
      <c r="S159" s="38">
        <f>SUM(S158:S158)</f>
        <v>0</v>
      </c>
      <c r="T159" s="25">
        <f t="shared" si="65"/>
        <v>0</v>
      </c>
      <c r="U159" s="14"/>
      <c r="V159" s="27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</row>
    <row r="160" spans="1:33" s="26" customFormat="1" ht="14" customHeight="1">
      <c r="A160" s="238" t="s">
        <v>700</v>
      </c>
      <c r="B160" s="239"/>
      <c r="C160" s="239"/>
      <c r="D160" s="239"/>
      <c r="E160" s="239"/>
      <c r="F160" s="239"/>
      <c r="G160" s="239"/>
      <c r="H160" s="239"/>
      <c r="I160" s="239"/>
      <c r="J160" s="239"/>
      <c r="K160" s="239"/>
      <c r="L160" s="239"/>
      <c r="M160" s="239"/>
      <c r="N160" s="239"/>
      <c r="O160" s="239"/>
      <c r="P160" s="240"/>
      <c r="Q160" s="42">
        <f>Q69+Q142+Q147+Q154+Q159+Q118</f>
        <v>2661920.5</v>
      </c>
      <c r="R160" s="42">
        <f>R69+R142+R147+R154+R159+R118</f>
        <v>2455867.5</v>
      </c>
      <c r="S160" s="42">
        <f>S69+S142+S147+S154+S159</f>
        <v>0</v>
      </c>
      <c r="T160" s="43"/>
      <c r="U160" s="129"/>
      <c r="V160" s="44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</row>
    <row r="161" spans="1:22" s="62" customFormat="1" ht="17" customHeight="1">
      <c r="A161" s="249" t="s">
        <v>940</v>
      </c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1"/>
      <c r="P161" s="63">
        <v>0.05</v>
      </c>
      <c r="Q161" s="70">
        <f>(Q160-Q69)*P161</f>
        <v>125851.65000000001</v>
      </c>
      <c r="R161" s="70">
        <f>R160*P161</f>
        <v>122793.375</v>
      </c>
      <c r="S161" s="70">
        <f>S160*P161</f>
        <v>0</v>
      </c>
      <c r="T161" s="60"/>
      <c r="U161" s="130"/>
      <c r="V161" s="61"/>
    </row>
    <row r="162" spans="1:22" s="62" customFormat="1" ht="17" customHeight="1">
      <c r="A162" s="249" t="s">
        <v>941</v>
      </c>
      <c r="B162" s="250"/>
      <c r="C162" s="250"/>
      <c r="D162" s="250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1"/>
      <c r="P162" s="63">
        <v>0.1</v>
      </c>
      <c r="Q162" s="70">
        <f>Q69*P162</f>
        <v>14488.75</v>
      </c>
      <c r="R162" s="70">
        <f>R69*P162</f>
        <v>8126.75</v>
      </c>
      <c r="S162" s="70">
        <f>S161*P162</f>
        <v>0</v>
      </c>
      <c r="T162" s="60"/>
      <c r="U162" s="93"/>
      <c r="V162" s="61"/>
    </row>
    <row r="163" spans="1:22" s="26" customFormat="1" ht="15" customHeight="1">
      <c r="A163" s="242" t="s">
        <v>712</v>
      </c>
      <c r="B163" s="243"/>
      <c r="C163" s="243"/>
      <c r="D163" s="243"/>
      <c r="E163" s="243"/>
      <c r="F163" s="244"/>
      <c r="G163" s="45" t="s">
        <v>44</v>
      </c>
      <c r="H163" s="241" t="s">
        <v>713</v>
      </c>
      <c r="I163" s="241"/>
      <c r="J163" s="241"/>
      <c r="K163" s="241"/>
      <c r="L163" s="241"/>
      <c r="M163" s="241"/>
      <c r="N163" s="241"/>
      <c r="O163" s="241"/>
      <c r="P163" s="46">
        <v>0.06</v>
      </c>
      <c r="Q163" s="24">
        <f>(Q160+Q161+Q162)*P163</f>
        <v>168135.65399999998</v>
      </c>
      <c r="R163" s="24">
        <f>(R160-R154-R89-R88-R87-R86-R85-R84-R83-R82-R81)*0.06</f>
        <v>95728.89</v>
      </c>
      <c r="S163" s="24">
        <f>S160*P163</f>
        <v>0</v>
      </c>
      <c r="T163" s="25"/>
      <c r="U163" s="20"/>
      <c r="V163" s="36"/>
    </row>
    <row r="164" spans="1:22" s="26" customFormat="1" ht="14" customHeight="1">
      <c r="A164" s="218" t="s">
        <v>45</v>
      </c>
      <c r="B164" s="219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20"/>
      <c r="Q164" s="24">
        <f>SUM(Q160:Q163)</f>
        <v>2970396.554</v>
      </c>
      <c r="R164" s="24">
        <f>R160+R161+R162+R163</f>
        <v>2682516.5150000001</v>
      </c>
      <c r="S164" s="24">
        <f>SUM(S160:S163)</f>
        <v>0</v>
      </c>
      <c r="T164" s="25"/>
      <c r="U164" s="20"/>
      <c r="V164" s="36"/>
    </row>
    <row r="165" spans="1:22" ht="14" customHeight="1">
      <c r="A165" s="215" t="s">
        <v>46</v>
      </c>
      <c r="B165" s="216"/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7"/>
      <c r="Q165" s="47"/>
      <c r="R165" s="47"/>
      <c r="S165" s="47"/>
      <c r="T165" s="47"/>
      <c r="U165" s="47"/>
      <c r="V165" s="47"/>
    </row>
    <row r="166" spans="1:22" ht="15" customHeight="1">
      <c r="A166" s="213" t="s">
        <v>41</v>
      </c>
      <c r="B166" s="214"/>
      <c r="C166" s="214"/>
      <c r="D166" s="214"/>
      <c r="E166" s="214"/>
      <c r="F166" s="214"/>
      <c r="G166" s="214"/>
      <c r="H166" s="214"/>
      <c r="I166" s="214"/>
      <c r="J166" s="214"/>
      <c r="K166" s="214"/>
      <c r="L166" s="214"/>
      <c r="M166" s="214"/>
      <c r="N166" s="214"/>
      <c r="O166" s="48" t="s">
        <v>707</v>
      </c>
      <c r="P166" s="56" t="s">
        <v>726</v>
      </c>
      <c r="Q166" s="53">
        <f>SUMIF(报价结算清单!$E$12:$E$1070,A166,报价结算清单!$Q$12:$Q$1070)/Q160</f>
        <v>3.943769169665285E-2</v>
      </c>
      <c r="R166" s="53"/>
      <c r="S166" s="49" t="e">
        <f>SUMIF(报价结算清单!$E$12:$E$1070,B166,报价结算清单!$S$12:$S$1070)/S160</f>
        <v>#DIV/0!</v>
      </c>
      <c r="T166" s="25"/>
      <c r="U166" s="14"/>
      <c r="V166" s="27"/>
    </row>
    <row r="167" spans="1:22" ht="15" customHeight="1">
      <c r="A167" s="213" t="s">
        <v>925</v>
      </c>
      <c r="B167" s="214"/>
      <c r="C167" s="214"/>
      <c r="D167" s="214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48" t="s">
        <v>709</v>
      </c>
      <c r="P167" s="56" t="s">
        <v>726</v>
      </c>
      <c r="Q167" s="50">
        <f>Q118/Q160</f>
        <v>0.90398980735901013</v>
      </c>
      <c r="R167" s="53"/>
      <c r="S167" s="50" t="e">
        <f>S118/S160</f>
        <v>#DIV/0!</v>
      </c>
      <c r="T167" s="25"/>
      <c r="U167" s="14"/>
      <c r="V167" s="27"/>
    </row>
    <row r="168" spans="1:22" ht="15" customHeight="1">
      <c r="A168" s="213" t="s">
        <v>728</v>
      </c>
      <c r="B168" s="214"/>
      <c r="C168" s="214"/>
      <c r="D168" s="214"/>
      <c r="E168" s="214"/>
      <c r="F168" s="214"/>
      <c r="G168" s="214"/>
      <c r="H168" s="214"/>
      <c r="I168" s="214"/>
      <c r="J168" s="214"/>
      <c r="K168" s="214"/>
      <c r="L168" s="214"/>
      <c r="M168" s="214"/>
      <c r="N168" s="214"/>
      <c r="O168" s="48" t="s">
        <v>709</v>
      </c>
      <c r="P168" s="56" t="s">
        <v>726</v>
      </c>
      <c r="Q168" s="50">
        <f>Q142/Q160</f>
        <v>2.9183441053179462E-2</v>
      </c>
      <c r="R168" s="53"/>
      <c r="S168" s="50" t="e">
        <f>S142/S160</f>
        <v>#DIV/0!</v>
      </c>
      <c r="T168" s="25"/>
      <c r="U168" s="14"/>
      <c r="V168" s="27"/>
    </row>
    <row r="169" spans="1:22" ht="15" customHeight="1">
      <c r="A169" s="213" t="s">
        <v>729</v>
      </c>
      <c r="B169" s="214"/>
      <c r="C169" s="214"/>
      <c r="D169" s="214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48" t="s">
        <v>709</v>
      </c>
      <c r="P169" s="56" t="s">
        <v>726</v>
      </c>
      <c r="Q169" s="50">
        <f>Q147/Q160</f>
        <v>0</v>
      </c>
      <c r="R169" s="53"/>
      <c r="S169" s="50" t="e">
        <f>S147/S160</f>
        <v>#DIV/0!</v>
      </c>
      <c r="T169" s="25"/>
      <c r="U169" s="14"/>
      <c r="V169" s="27"/>
    </row>
    <row r="170" spans="1:22" ht="15" customHeight="1">
      <c r="A170" s="213" t="s">
        <v>695</v>
      </c>
      <c r="B170" s="214"/>
      <c r="C170" s="214"/>
      <c r="D170" s="214"/>
      <c r="E170" s="214"/>
      <c r="F170" s="214"/>
      <c r="G170" s="214"/>
      <c r="H170" s="214"/>
      <c r="I170" s="214"/>
      <c r="J170" s="214"/>
      <c r="K170" s="214"/>
      <c r="L170" s="214"/>
      <c r="M170" s="214"/>
      <c r="N170" s="214"/>
      <c r="O170" s="48" t="s">
        <v>709</v>
      </c>
      <c r="P170" s="56" t="s">
        <v>726</v>
      </c>
      <c r="Q170" s="50">
        <f>Q154/Q160</f>
        <v>1.2397064450271899E-2</v>
      </c>
      <c r="R170" s="53"/>
      <c r="S170" s="50" t="e">
        <f>S154/S160</f>
        <v>#DIV/0!</v>
      </c>
      <c r="T170" s="25"/>
      <c r="U170" s="14"/>
      <c r="V170" s="27"/>
    </row>
    <row r="171" spans="1:22" ht="15" customHeight="1">
      <c r="A171" s="213" t="s">
        <v>727</v>
      </c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48" t="s">
        <v>708</v>
      </c>
      <c r="P171" s="56" t="s">
        <v>726</v>
      </c>
      <c r="Q171" s="50">
        <f>Q159/Q160</f>
        <v>0</v>
      </c>
      <c r="R171" s="53"/>
      <c r="S171" s="50" t="e">
        <f>S159/S160</f>
        <v>#DIV/0!</v>
      </c>
      <c r="T171" s="25"/>
      <c r="U171" s="14"/>
      <c r="V171" s="27"/>
    </row>
  </sheetData>
  <sheetProtection formatCells="0" formatColumns="0" formatRows="0" insertColumns="0" insertRows="0" insertHyperlinks="0" deleteColumns="0" deleteRows="0" sort="0" autoFilter="0" pivotTables="0"/>
  <mergeCells count="92">
    <mergeCell ref="B51:B52"/>
    <mergeCell ref="C51:C52"/>
    <mergeCell ref="B62:B63"/>
    <mergeCell ref="B64:B65"/>
    <mergeCell ref="T155:V155"/>
    <mergeCell ref="T148:V148"/>
    <mergeCell ref="T119:V119"/>
    <mergeCell ref="T70:V70"/>
    <mergeCell ref="T72:V72"/>
    <mergeCell ref="T143:V143"/>
    <mergeCell ref="T121:V121"/>
    <mergeCell ref="C41:C42"/>
    <mergeCell ref="C43:C44"/>
    <mergeCell ref="B45:B50"/>
    <mergeCell ref="C45:C46"/>
    <mergeCell ref="C47:C48"/>
    <mergeCell ref="C49:C50"/>
    <mergeCell ref="T38:V38"/>
    <mergeCell ref="T54:V54"/>
    <mergeCell ref="A9:S9"/>
    <mergeCell ref="T9:V9"/>
    <mergeCell ref="A11:S11"/>
    <mergeCell ref="T11:V11"/>
    <mergeCell ref="A37:O37"/>
    <mergeCell ref="A53:O53"/>
    <mergeCell ref="B12:B31"/>
    <mergeCell ref="B33:B34"/>
    <mergeCell ref="B35:B36"/>
    <mergeCell ref="C27:C31"/>
    <mergeCell ref="C33:C34"/>
    <mergeCell ref="C35:C36"/>
    <mergeCell ref="B39:B44"/>
    <mergeCell ref="A38:S38"/>
    <mergeCell ref="A7:B7"/>
    <mergeCell ref="C7:G7"/>
    <mergeCell ref="I7:N7"/>
    <mergeCell ref="A8:V8"/>
    <mergeCell ref="P7:T7"/>
    <mergeCell ref="P4:T4"/>
    <mergeCell ref="C6:T6"/>
    <mergeCell ref="A5:B5"/>
    <mergeCell ref="C5:G5"/>
    <mergeCell ref="I5:N5"/>
    <mergeCell ref="P5:T5"/>
    <mergeCell ref="A170:N170"/>
    <mergeCell ref="A171:N171"/>
    <mergeCell ref="A161:O161"/>
    <mergeCell ref="A162:O162"/>
    <mergeCell ref="A1:V1"/>
    <mergeCell ref="A2:B2"/>
    <mergeCell ref="C2:G2"/>
    <mergeCell ref="A3:B3"/>
    <mergeCell ref="C3:G3"/>
    <mergeCell ref="I2:T2"/>
    <mergeCell ref="I3:T3"/>
    <mergeCell ref="U2:V3"/>
    <mergeCell ref="A4:B4"/>
    <mergeCell ref="C4:G4"/>
    <mergeCell ref="I4:N4"/>
    <mergeCell ref="A6:B6"/>
    <mergeCell ref="A168:N168"/>
    <mergeCell ref="A169:N169"/>
    <mergeCell ref="B66:B67"/>
    <mergeCell ref="A69:O69"/>
    <mergeCell ref="A68:O68"/>
    <mergeCell ref="A160:P160"/>
    <mergeCell ref="H163:O163"/>
    <mergeCell ref="A163:F163"/>
    <mergeCell ref="A142:O142"/>
    <mergeCell ref="A121:S121"/>
    <mergeCell ref="A118:O118"/>
    <mergeCell ref="A72:S72"/>
    <mergeCell ref="A70:S70"/>
    <mergeCell ref="A159:O159"/>
    <mergeCell ref="A155:S155"/>
    <mergeCell ref="A154:O154"/>
    <mergeCell ref="C12:C26"/>
    <mergeCell ref="A167:N167"/>
    <mergeCell ref="A166:N166"/>
    <mergeCell ref="A165:P165"/>
    <mergeCell ref="A164:P164"/>
    <mergeCell ref="A147:O147"/>
    <mergeCell ref="D55:D61"/>
    <mergeCell ref="C55:C61"/>
    <mergeCell ref="B55:B61"/>
    <mergeCell ref="A54:S54"/>
    <mergeCell ref="A119:S119"/>
    <mergeCell ref="A143:S143"/>
    <mergeCell ref="A148:S148"/>
    <mergeCell ref="A150:S150"/>
    <mergeCell ref="A157:S157"/>
    <mergeCell ref="C39:C40"/>
  </mergeCells>
  <phoneticPr fontId="10" type="noConversion"/>
  <dataValidations count="3">
    <dataValidation type="list" allowBlank="1" showInputMessage="1" showErrorMessage="1" sqref="G163" xr:uid="{00000000-0002-0000-0100-000000000000}">
      <formula1>"是,否"</formula1>
    </dataValidation>
    <dataValidation type="list" allowBlank="1" showInputMessage="1" showErrorMessage="1" sqref="P163" xr:uid="{00000000-0002-0000-0100-000001000000}">
      <formula1>"0%,1%,3%,6%"</formula1>
    </dataValidation>
    <dataValidation type="list" allowBlank="1" showInputMessage="1" showErrorMessage="1" sqref="P161:P162" xr:uid="{00000000-0002-0000-0100-000002000000}">
      <formula1>"0%,5%,10%"</formula1>
    </dataValidation>
  </dataValidations>
  <hyperlinks>
    <hyperlink ref="P7" r:id="rId1" xr:uid="{60C81472-9A26-F84D-AE76-45066F5C6414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8" max="1048575" man="1"/>
  </colBreaks>
  <ignoredErrors>
    <ignoredError sqref="Q76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" activePane="bottomLeft" state="frozen"/>
      <selection pane="bottomLeft" activeCell="K15" sqref="K15"/>
    </sheetView>
  </sheetViews>
  <sheetFormatPr baseColWidth="10" defaultColWidth="11.6640625" defaultRowHeight="14"/>
  <cols>
    <col min="1" max="2" width="11" style="8" bestFit="1" customWidth="1"/>
    <col min="3" max="3" width="21.83203125" style="8" bestFit="1" customWidth="1"/>
    <col min="4" max="4" width="22.1640625" style="8" bestFit="1" customWidth="1"/>
    <col min="5" max="5" width="28.5" style="8" customWidth="1"/>
    <col min="6" max="6" width="9.5" style="8" bestFit="1" customWidth="1"/>
    <col min="7" max="16384" width="11.6640625" style="8"/>
  </cols>
  <sheetData>
    <row r="1" spans="1:8" s="3" customFormat="1" ht="15">
      <c r="A1" s="64" t="s">
        <v>650</v>
      </c>
      <c r="B1" s="64" t="s">
        <v>942</v>
      </c>
      <c r="C1" s="64" t="s">
        <v>917</v>
      </c>
      <c r="D1" s="64" t="s">
        <v>943</v>
      </c>
      <c r="E1" s="64" t="s">
        <v>918</v>
      </c>
      <c r="F1" s="64" t="s">
        <v>919</v>
      </c>
      <c r="G1" s="64" t="s">
        <v>645</v>
      </c>
      <c r="H1" s="65" t="s">
        <v>404</v>
      </c>
    </row>
    <row r="2" spans="1:8" s="6" customFormat="1">
      <c r="A2" s="66"/>
      <c r="B2" s="66"/>
      <c r="C2" s="66"/>
      <c r="D2" s="66"/>
      <c r="E2" s="66"/>
      <c r="F2" s="66"/>
      <c r="G2" s="66"/>
      <c r="H2" s="67"/>
    </row>
    <row r="3" spans="1:8" s="7" customFormat="1" ht="15">
      <c r="A3" s="57" t="s">
        <v>710</v>
      </c>
      <c r="B3" s="57" t="s">
        <v>47</v>
      </c>
      <c r="C3" s="57" t="s">
        <v>48</v>
      </c>
      <c r="D3" s="57" t="s">
        <v>49</v>
      </c>
      <c r="E3" s="57" t="s">
        <v>50</v>
      </c>
      <c r="F3" s="71" t="s">
        <v>51</v>
      </c>
      <c r="G3" s="72">
        <v>100</v>
      </c>
      <c r="H3" s="73" t="e">
        <f>SUMIF([2]报价结算清单!$E$12:$E$573,A3,[2]报价结算清单!$P$12:$P$573)</f>
        <v>#VALUE!</v>
      </c>
    </row>
    <row r="4" spans="1:8" s="7" customFormat="1" ht="30">
      <c r="A4" s="57" t="s">
        <v>952</v>
      </c>
      <c r="B4" s="57" t="s">
        <v>47</v>
      </c>
      <c r="C4" s="57" t="s">
        <v>731</v>
      </c>
      <c r="D4" s="57" t="s">
        <v>732</v>
      </c>
      <c r="E4" s="57" t="s">
        <v>733</v>
      </c>
      <c r="F4" s="71" t="s">
        <v>51</v>
      </c>
      <c r="G4" s="72">
        <v>240</v>
      </c>
      <c r="H4" s="73" t="e">
        <f>SUMIF([2]报价结算清单!$E$12:$E$573,A4,[2]报价结算清单!$P$12:$P$573)</f>
        <v>#VALUE!</v>
      </c>
    </row>
    <row r="5" spans="1:8" s="7" customFormat="1" ht="30">
      <c r="A5" s="57" t="s">
        <v>407</v>
      </c>
      <c r="B5" s="57" t="s">
        <v>47</v>
      </c>
      <c r="C5" s="57" t="s">
        <v>731</v>
      </c>
      <c r="D5" s="57" t="s">
        <v>732</v>
      </c>
      <c r="E5" s="57" t="s">
        <v>734</v>
      </c>
      <c r="F5" s="71" t="s">
        <v>51</v>
      </c>
      <c r="G5" s="72">
        <v>240</v>
      </c>
      <c r="H5" s="73" t="e">
        <f>SUMIF([2]报价结算清单!$E$12:$E$573,A5,[2]报价结算清单!$P$12:$P$573)</f>
        <v>#VALUE!</v>
      </c>
    </row>
    <row r="6" spans="1:8" s="7" customFormat="1" ht="15">
      <c r="A6" s="57" t="s">
        <v>408</v>
      </c>
      <c r="B6" s="57" t="s">
        <v>47</v>
      </c>
      <c r="C6" s="57" t="s">
        <v>56</v>
      </c>
      <c r="D6" s="57" t="s">
        <v>57</v>
      </c>
      <c r="E6" s="57" t="s">
        <v>58</v>
      </c>
      <c r="F6" s="71" t="s">
        <v>51</v>
      </c>
      <c r="G6" s="72">
        <v>48</v>
      </c>
      <c r="H6" s="73" t="e">
        <f>SUMIF([2]报价结算清单!$E$12:$E$573,A6,[2]报价结算清单!$P$12:$P$573)</f>
        <v>#VALUE!</v>
      </c>
    </row>
    <row r="7" spans="1:8" s="7" customFormat="1" ht="15">
      <c r="A7" s="57" t="s">
        <v>409</v>
      </c>
      <c r="B7" s="57" t="s">
        <v>47</v>
      </c>
      <c r="C7" s="57" t="s">
        <v>56</v>
      </c>
      <c r="D7" s="57" t="s">
        <v>59</v>
      </c>
      <c r="E7" s="57" t="s">
        <v>60</v>
      </c>
      <c r="F7" s="71" t="s">
        <v>51</v>
      </c>
      <c r="G7" s="72">
        <v>60</v>
      </c>
      <c r="H7" s="73" t="e">
        <f>SUMIF([2]报价结算清单!$E$12:$E$573,A7,[2]报价结算清单!$P$12:$P$573)</f>
        <v>#VALUE!</v>
      </c>
    </row>
    <row r="8" spans="1:8" ht="15">
      <c r="A8" s="57" t="s">
        <v>410</v>
      </c>
      <c r="B8" s="57" t="s">
        <v>47</v>
      </c>
      <c r="C8" s="57" t="s">
        <v>61</v>
      </c>
      <c r="D8" s="57" t="s">
        <v>62</v>
      </c>
      <c r="E8" s="57" t="s">
        <v>63</v>
      </c>
      <c r="F8" s="71" t="s">
        <v>51</v>
      </c>
      <c r="G8" s="72">
        <v>16</v>
      </c>
      <c r="H8" s="73" t="e">
        <f>SUMIF([2]报价结算清单!$E$12:$E$573,A8,[2]报价结算清单!$P$12:$P$573)</f>
        <v>#VALUE!</v>
      </c>
    </row>
    <row r="9" spans="1:8" ht="15">
      <c r="A9" s="57" t="s">
        <v>411</v>
      </c>
      <c r="B9" s="57" t="s">
        <v>47</v>
      </c>
      <c r="C9" s="57" t="s">
        <v>61</v>
      </c>
      <c r="D9" s="57" t="s">
        <v>64</v>
      </c>
      <c r="E9" s="57" t="s">
        <v>65</v>
      </c>
      <c r="F9" s="71" t="s">
        <v>51</v>
      </c>
      <c r="G9" s="72">
        <v>20</v>
      </c>
      <c r="H9" s="73" t="e">
        <f>SUMIF([2]报价结算清单!$E$12:$E$573,A9,[2]报价结算清单!$P$12:$P$573)</f>
        <v>#VALUE!</v>
      </c>
    </row>
    <row r="10" spans="1:8" ht="15">
      <c r="A10" s="57" t="s">
        <v>412</v>
      </c>
      <c r="B10" s="57" t="s">
        <v>47</v>
      </c>
      <c r="C10" s="57" t="s">
        <v>66</v>
      </c>
      <c r="D10" s="57" t="s">
        <v>736</v>
      </c>
      <c r="E10" s="57" t="s">
        <v>737</v>
      </c>
      <c r="F10" s="71" t="s">
        <v>51</v>
      </c>
      <c r="G10" s="72">
        <v>100</v>
      </c>
      <c r="H10" s="73" t="e">
        <f>SUMIF([2]报价结算清单!$E$12:$E$573,A10,[2]报价结算清单!$P$12:$P$573)</f>
        <v>#VALUE!</v>
      </c>
    </row>
    <row r="11" spans="1:8" ht="15">
      <c r="A11" s="57" t="s">
        <v>413</v>
      </c>
      <c r="B11" s="57" t="s">
        <v>47</v>
      </c>
      <c r="C11" s="57" t="s">
        <v>66</v>
      </c>
      <c r="D11" s="57" t="s">
        <v>736</v>
      </c>
      <c r="E11" s="57" t="s">
        <v>738</v>
      </c>
      <c r="F11" s="71" t="s">
        <v>51</v>
      </c>
      <c r="G11" s="72">
        <v>100</v>
      </c>
      <c r="H11" s="73" t="e">
        <f>SUMIF([2]报价结算清单!$E$12:$E$573,A11,[2]报价结算清单!$P$12:$P$573)</f>
        <v>#VALUE!</v>
      </c>
    </row>
    <row r="12" spans="1:8" ht="15">
      <c r="A12" s="57" t="s">
        <v>414</v>
      </c>
      <c r="B12" s="57" t="s">
        <v>47</v>
      </c>
      <c r="C12" s="57" t="s">
        <v>66</v>
      </c>
      <c r="D12" s="57" t="s">
        <v>736</v>
      </c>
      <c r="E12" s="57" t="s">
        <v>739</v>
      </c>
      <c r="F12" s="71" t="s">
        <v>51</v>
      </c>
      <c r="G12" s="74">
        <v>110</v>
      </c>
      <c r="H12" s="73" t="e">
        <f>SUMIF([2]报价结算清单!$E$12:$E$573,A12,[2]报价结算清单!$P$12:$P$573)</f>
        <v>#VALUE!</v>
      </c>
    </row>
    <row r="13" spans="1:8" ht="15">
      <c r="A13" s="57" t="s">
        <v>415</v>
      </c>
      <c r="B13" s="57" t="s">
        <v>47</v>
      </c>
      <c r="C13" s="57" t="s">
        <v>66</v>
      </c>
      <c r="D13" s="57" t="s">
        <v>736</v>
      </c>
      <c r="E13" s="57" t="s">
        <v>740</v>
      </c>
      <c r="F13" s="71" t="s">
        <v>51</v>
      </c>
      <c r="G13" s="74">
        <v>120</v>
      </c>
      <c r="H13" s="73" t="e">
        <f>SUMIF([2]报价结算清单!$E$12:$E$573,A13,[2]报价结算清单!$P$12:$P$573)</f>
        <v>#VALUE!</v>
      </c>
    </row>
    <row r="14" spans="1:8" ht="15">
      <c r="A14" s="57" t="s">
        <v>416</v>
      </c>
      <c r="B14" s="57" t="s">
        <v>47</v>
      </c>
      <c r="C14" s="57" t="s">
        <v>66</v>
      </c>
      <c r="D14" s="57" t="s">
        <v>736</v>
      </c>
      <c r="E14" s="57" t="s">
        <v>741</v>
      </c>
      <c r="F14" s="71" t="s">
        <v>51</v>
      </c>
      <c r="G14" s="74">
        <v>180</v>
      </c>
      <c r="H14" s="73" t="e">
        <f>SUMIF([2]报价结算清单!$E$12:$E$573,A14,[2]报价结算清单!$P$12:$P$573)</f>
        <v>#VALUE!</v>
      </c>
    </row>
    <row r="15" spans="1:8" ht="15">
      <c r="A15" s="57" t="s">
        <v>417</v>
      </c>
      <c r="B15" s="57" t="s">
        <v>47</v>
      </c>
      <c r="C15" s="57" t="s">
        <v>66</v>
      </c>
      <c r="D15" s="57" t="s">
        <v>736</v>
      </c>
      <c r="E15" s="57" t="s">
        <v>742</v>
      </c>
      <c r="F15" s="71" t="s">
        <v>51</v>
      </c>
      <c r="G15" s="74">
        <v>180</v>
      </c>
      <c r="H15" s="73" t="e">
        <f>SUMIF([2]报价结算清单!$E$12:$E$573,A15,[2]报价结算清单!$P$12:$P$573)</f>
        <v>#VALUE!</v>
      </c>
    </row>
    <row r="16" spans="1:8" ht="15">
      <c r="A16" s="57" t="s">
        <v>418</v>
      </c>
      <c r="B16" s="57" t="s">
        <v>47</v>
      </c>
      <c r="C16" s="57" t="s">
        <v>66</v>
      </c>
      <c r="D16" s="57" t="s">
        <v>736</v>
      </c>
      <c r="E16" s="57" t="s">
        <v>743</v>
      </c>
      <c r="F16" s="71" t="s">
        <v>51</v>
      </c>
      <c r="G16" s="72">
        <v>220</v>
      </c>
      <c r="H16" s="73" t="e">
        <f>SUMIF([2]报价结算清单!$E$12:$E$573,A16,[2]报价结算清单!$P$12:$P$573)</f>
        <v>#VALUE!</v>
      </c>
    </row>
    <row r="17" spans="1:8" ht="15">
      <c r="A17" s="57" t="s">
        <v>419</v>
      </c>
      <c r="B17" s="57" t="s">
        <v>47</v>
      </c>
      <c r="C17" s="57" t="s">
        <v>66</v>
      </c>
      <c r="D17" s="57" t="s">
        <v>736</v>
      </c>
      <c r="E17" s="57" t="s">
        <v>744</v>
      </c>
      <c r="F17" s="71" t="s">
        <v>54</v>
      </c>
      <c r="G17" s="72">
        <v>100</v>
      </c>
      <c r="H17" s="73" t="e">
        <f>SUMIF([2]报价结算清单!$E$12:$E$573,A17,[2]报价结算清单!$P$12:$P$573)</f>
        <v>#VALUE!</v>
      </c>
    </row>
    <row r="18" spans="1:8" ht="15">
      <c r="A18" s="57" t="s">
        <v>420</v>
      </c>
      <c r="B18" s="57" t="s">
        <v>47</v>
      </c>
      <c r="C18" s="57" t="s">
        <v>66</v>
      </c>
      <c r="D18" s="57" t="s">
        <v>736</v>
      </c>
      <c r="E18" s="57" t="s">
        <v>745</v>
      </c>
      <c r="F18" s="71" t="s">
        <v>54</v>
      </c>
      <c r="G18" s="72">
        <v>120</v>
      </c>
      <c r="H18" s="73" t="e">
        <f>SUMIF([2]报价结算清单!$E$12:$E$573,A18,[2]报价结算清单!$P$12:$P$573)</f>
        <v>#VALUE!</v>
      </c>
    </row>
    <row r="19" spans="1:8" ht="15">
      <c r="A19" s="57" t="s">
        <v>421</v>
      </c>
      <c r="B19" s="57" t="s">
        <v>47</v>
      </c>
      <c r="C19" s="57" t="s">
        <v>66</v>
      </c>
      <c r="D19" s="57" t="s">
        <v>736</v>
      </c>
      <c r="E19" s="57" t="s">
        <v>746</v>
      </c>
      <c r="F19" s="71" t="s">
        <v>54</v>
      </c>
      <c r="G19" s="72">
        <v>120</v>
      </c>
      <c r="H19" s="73" t="e">
        <f>SUMIF([2]报价结算清单!$E$12:$E$573,A19,[2]报价结算清单!$P$12:$P$573)</f>
        <v>#VALUE!</v>
      </c>
    </row>
    <row r="20" spans="1:8" ht="15">
      <c r="A20" s="57" t="s">
        <v>422</v>
      </c>
      <c r="B20" s="57" t="s">
        <v>47</v>
      </c>
      <c r="C20" s="57" t="s">
        <v>66</v>
      </c>
      <c r="D20" s="57" t="s">
        <v>736</v>
      </c>
      <c r="E20" s="57" t="s">
        <v>747</v>
      </c>
      <c r="F20" s="71" t="s">
        <v>54</v>
      </c>
      <c r="G20" s="72">
        <v>140</v>
      </c>
      <c r="H20" s="73" t="e">
        <f>SUMIF([2]报价结算清单!$E$12:$E$573,A20,[2]报价结算清单!$P$12:$P$573)</f>
        <v>#VALUE!</v>
      </c>
    </row>
    <row r="21" spans="1:8" ht="15">
      <c r="A21" s="57" t="s">
        <v>423</v>
      </c>
      <c r="B21" s="57" t="s">
        <v>47</v>
      </c>
      <c r="C21" s="57" t="s">
        <v>66</v>
      </c>
      <c r="D21" s="57" t="s">
        <v>736</v>
      </c>
      <c r="E21" s="57" t="s">
        <v>748</v>
      </c>
      <c r="F21" s="71" t="s">
        <v>54</v>
      </c>
      <c r="G21" s="72">
        <v>140</v>
      </c>
      <c r="H21" s="73" t="e">
        <f>SUMIF([2]报价结算清单!$E$12:$E$573,A21,[2]报价结算清单!$P$12:$P$573)</f>
        <v>#VALUE!</v>
      </c>
    </row>
    <row r="22" spans="1:8" ht="15">
      <c r="A22" s="57" t="s">
        <v>424</v>
      </c>
      <c r="B22" s="57" t="s">
        <v>47</v>
      </c>
      <c r="C22" s="57" t="s">
        <v>67</v>
      </c>
      <c r="D22" s="57" t="s">
        <v>68</v>
      </c>
      <c r="E22" s="57" t="s">
        <v>69</v>
      </c>
      <c r="F22" s="71" t="s">
        <v>70</v>
      </c>
      <c r="G22" s="72">
        <v>130</v>
      </c>
      <c r="H22" s="73" t="e">
        <f>SUMIF([2]报价结算清单!$E$12:$E$573,A22,[2]报价结算清单!$P$12:$P$573)</f>
        <v>#VALUE!</v>
      </c>
    </row>
    <row r="23" spans="1:8" s="7" customFormat="1" ht="15">
      <c r="A23" s="57" t="s">
        <v>425</v>
      </c>
      <c r="B23" s="57" t="s">
        <v>47</v>
      </c>
      <c r="C23" s="57" t="s">
        <v>67</v>
      </c>
      <c r="D23" s="57" t="s">
        <v>749</v>
      </c>
      <c r="E23" s="57" t="s">
        <v>750</v>
      </c>
      <c r="F23" s="71" t="s">
        <v>70</v>
      </c>
      <c r="G23" s="74">
        <v>280</v>
      </c>
      <c r="H23" s="73" t="e">
        <f>SUMIF([2]报价结算清单!$E$12:$E$573,A23,[2]报价结算清单!$P$12:$P$573)</f>
        <v>#VALUE!</v>
      </c>
    </row>
    <row r="24" spans="1:8" s="7" customFormat="1" ht="15">
      <c r="A24" s="57" t="s">
        <v>426</v>
      </c>
      <c r="B24" s="57" t="s">
        <v>47</v>
      </c>
      <c r="C24" s="57" t="s">
        <v>71</v>
      </c>
      <c r="D24" s="57" t="s">
        <v>71</v>
      </c>
      <c r="E24" s="57" t="s">
        <v>72</v>
      </c>
      <c r="F24" s="71" t="s">
        <v>55</v>
      </c>
      <c r="G24" s="72">
        <v>220</v>
      </c>
      <c r="H24" s="73" t="e">
        <f>SUMIF([2]报价结算清单!$E$12:$E$573,A24,[2]报价结算清单!$P$12:$P$573)</f>
        <v>#VALUE!</v>
      </c>
    </row>
    <row r="25" spans="1:8" s="7" customFormat="1" ht="15">
      <c r="A25" s="57" t="s">
        <v>427</v>
      </c>
      <c r="B25" s="57" t="s">
        <v>47</v>
      </c>
      <c r="C25" s="57" t="s">
        <v>73</v>
      </c>
      <c r="D25" s="57" t="s">
        <v>73</v>
      </c>
      <c r="E25" s="57" t="s">
        <v>74</v>
      </c>
      <c r="F25" s="71" t="s">
        <v>55</v>
      </c>
      <c r="G25" s="72">
        <v>50</v>
      </c>
      <c r="H25" s="73" t="e">
        <f>SUMIF([2]报价结算清单!$E$12:$E$573,A25,[2]报价结算清单!$P$12:$P$573)</f>
        <v>#VALUE!</v>
      </c>
    </row>
    <row r="26" spans="1:8" s="7" customFormat="1" ht="15">
      <c r="A26" s="57" t="s">
        <v>428</v>
      </c>
      <c r="B26" s="57" t="s">
        <v>47</v>
      </c>
      <c r="C26" s="57" t="s">
        <v>75</v>
      </c>
      <c r="D26" s="57" t="s">
        <v>76</v>
      </c>
      <c r="E26" s="57" t="s">
        <v>77</v>
      </c>
      <c r="F26" s="71" t="s">
        <v>51</v>
      </c>
      <c r="G26" s="72">
        <v>69</v>
      </c>
      <c r="H26" s="73" t="e">
        <f>SUMIF([2]报价结算清单!$E$12:$E$573,A26,[2]报价结算清单!$P$12:$P$573)</f>
        <v>#VALUE!</v>
      </c>
    </row>
    <row r="27" spans="1:8" s="7" customFormat="1" ht="15">
      <c r="A27" s="57" t="s">
        <v>429</v>
      </c>
      <c r="B27" s="57" t="s">
        <v>47</v>
      </c>
      <c r="C27" s="57" t="s">
        <v>78</v>
      </c>
      <c r="D27" s="57" t="s">
        <v>79</v>
      </c>
      <c r="E27" s="57" t="s">
        <v>63</v>
      </c>
      <c r="F27" s="71" t="s">
        <v>55</v>
      </c>
      <c r="G27" s="72">
        <v>95</v>
      </c>
      <c r="H27" s="73" t="e">
        <f>SUMIF([2]报价结算清单!$E$12:$E$573,A27,[2]报价结算清单!$P$12:$P$573)</f>
        <v>#VALUE!</v>
      </c>
    </row>
    <row r="28" spans="1:8" s="7" customFormat="1" ht="15">
      <c r="A28" s="57" t="s">
        <v>430</v>
      </c>
      <c r="B28" s="57" t="s">
        <v>47</v>
      </c>
      <c r="C28" s="57" t="s">
        <v>78</v>
      </c>
      <c r="D28" s="57" t="s">
        <v>751</v>
      </c>
      <c r="E28" s="57" t="s">
        <v>735</v>
      </c>
      <c r="F28" s="71" t="s">
        <v>51</v>
      </c>
      <c r="G28" s="72">
        <v>300</v>
      </c>
      <c r="H28" s="73" t="e">
        <f>SUMIF([2]报价结算清单!$E$12:$E$573,A28,[2]报价结算清单!$P$12:$P$573)</f>
        <v>#VALUE!</v>
      </c>
    </row>
    <row r="29" spans="1:8" s="7" customFormat="1" ht="15">
      <c r="A29" s="57" t="s">
        <v>431</v>
      </c>
      <c r="B29" s="57" t="s">
        <v>47</v>
      </c>
      <c r="C29" s="57" t="s">
        <v>78</v>
      </c>
      <c r="D29" s="57" t="s">
        <v>752</v>
      </c>
      <c r="E29" s="57" t="s">
        <v>735</v>
      </c>
      <c r="F29" s="71" t="s">
        <v>55</v>
      </c>
      <c r="G29" s="72">
        <v>1080</v>
      </c>
      <c r="H29" s="73" t="e">
        <f>SUMIF([2]报价结算清单!$E$12:$E$573,A29,[2]报价结算清单!$P$12:$P$573)</f>
        <v>#VALUE!</v>
      </c>
    </row>
    <row r="30" spans="1:8" s="7" customFormat="1" ht="15">
      <c r="A30" s="57" t="s">
        <v>432</v>
      </c>
      <c r="B30" s="57" t="s">
        <v>47</v>
      </c>
      <c r="C30" s="57" t="s">
        <v>78</v>
      </c>
      <c r="D30" s="57" t="s">
        <v>753</v>
      </c>
      <c r="E30" s="57" t="s">
        <v>735</v>
      </c>
      <c r="F30" s="71" t="s">
        <v>55</v>
      </c>
      <c r="G30" s="74">
        <v>770</v>
      </c>
      <c r="H30" s="73" t="e">
        <f>SUMIF([2]报价结算清单!$E$12:$E$573,A30,[2]报价结算清单!$P$12:$P$573)</f>
        <v>#VALUE!</v>
      </c>
    </row>
    <row r="31" spans="1:8" s="7" customFormat="1" ht="30">
      <c r="A31" s="57" t="s">
        <v>433</v>
      </c>
      <c r="B31" s="57" t="s">
        <v>47</v>
      </c>
      <c r="C31" s="57" t="s">
        <v>80</v>
      </c>
      <c r="D31" s="57" t="s">
        <v>81</v>
      </c>
      <c r="E31" s="57" t="s">
        <v>82</v>
      </c>
      <c r="F31" s="71" t="s">
        <v>54</v>
      </c>
      <c r="G31" s="74">
        <v>40</v>
      </c>
      <c r="H31" s="73" t="e">
        <f>SUMIF([2]报价结算清单!$E$12:$E$573,A31,[2]报价结算清单!$P$12:$P$573)</f>
        <v>#VALUE!</v>
      </c>
    </row>
    <row r="32" spans="1:8" s="7" customFormat="1" ht="15">
      <c r="A32" s="57" t="s">
        <v>434</v>
      </c>
      <c r="B32" s="57" t="s">
        <v>47</v>
      </c>
      <c r="C32" s="57" t="s">
        <v>80</v>
      </c>
      <c r="D32" s="57" t="s">
        <v>83</v>
      </c>
      <c r="E32" s="57" t="s">
        <v>84</v>
      </c>
      <c r="F32" s="71" t="s">
        <v>54</v>
      </c>
      <c r="G32" s="74">
        <v>60</v>
      </c>
      <c r="H32" s="73" t="e">
        <f>SUMIF([2]报价结算清单!$E$12:$E$573,A32,[2]报价结算清单!$P$12:$P$573)</f>
        <v>#VALUE!</v>
      </c>
    </row>
    <row r="33" spans="1:8" s="7" customFormat="1" ht="15">
      <c r="A33" s="57" t="s">
        <v>435</v>
      </c>
      <c r="B33" s="57" t="s">
        <v>47</v>
      </c>
      <c r="C33" s="57" t="s">
        <v>80</v>
      </c>
      <c r="D33" s="57" t="s">
        <v>754</v>
      </c>
      <c r="E33" s="57" t="s">
        <v>85</v>
      </c>
      <c r="F33" s="71" t="s">
        <v>54</v>
      </c>
      <c r="G33" s="72">
        <v>90</v>
      </c>
      <c r="H33" s="73" t="e">
        <f>SUMIF([2]报价结算清单!$E$12:$E$573,A33,[2]报价结算清单!$P$12:$P$573)</f>
        <v>#VALUE!</v>
      </c>
    </row>
    <row r="34" spans="1:8" s="7" customFormat="1" ht="30">
      <c r="A34" s="57" t="s">
        <v>436</v>
      </c>
      <c r="B34" s="57" t="s">
        <v>47</v>
      </c>
      <c r="C34" s="57" t="s">
        <v>87</v>
      </c>
      <c r="D34" s="57" t="s">
        <v>88</v>
      </c>
      <c r="E34" s="57" t="s">
        <v>89</v>
      </c>
      <c r="F34" s="71" t="s">
        <v>51</v>
      </c>
      <c r="G34" s="72">
        <v>460</v>
      </c>
      <c r="H34" s="73" t="e">
        <f>SUMIF([2]报价结算清单!$E$12:$E$573,A34,[2]报价结算清单!$P$12:$P$573)</f>
        <v>#VALUE!</v>
      </c>
    </row>
    <row r="35" spans="1:8" s="7" customFormat="1" ht="30">
      <c r="A35" s="57" t="s">
        <v>437</v>
      </c>
      <c r="B35" s="57" t="s">
        <v>47</v>
      </c>
      <c r="C35" s="57" t="s">
        <v>87</v>
      </c>
      <c r="D35" s="57" t="s">
        <v>90</v>
      </c>
      <c r="E35" s="57" t="s">
        <v>91</v>
      </c>
      <c r="F35" s="71" t="s">
        <v>51</v>
      </c>
      <c r="G35" s="72">
        <v>570</v>
      </c>
      <c r="H35" s="73" t="e">
        <f>SUMIF([2]报价结算清单!$E$12:$E$573,A35,[2]报价结算清单!$P$12:$P$573)</f>
        <v>#VALUE!</v>
      </c>
    </row>
    <row r="36" spans="1:8" s="7" customFormat="1" ht="30">
      <c r="A36" s="57" t="s">
        <v>438</v>
      </c>
      <c r="B36" s="57" t="s">
        <v>47</v>
      </c>
      <c r="C36" s="57" t="s">
        <v>87</v>
      </c>
      <c r="D36" s="57" t="s">
        <v>92</v>
      </c>
      <c r="E36" s="57" t="s">
        <v>93</v>
      </c>
      <c r="F36" s="71" t="s">
        <v>51</v>
      </c>
      <c r="G36" s="72">
        <v>600</v>
      </c>
      <c r="H36" s="73" t="e">
        <f>SUMIF([2]报价结算清单!$E$12:$E$573,A36,[2]报价结算清单!$P$12:$P$573)</f>
        <v>#VALUE!</v>
      </c>
    </row>
    <row r="37" spans="1:8" s="7" customFormat="1" ht="15">
      <c r="A37" s="57" t="s">
        <v>439</v>
      </c>
      <c r="B37" s="57" t="s">
        <v>47</v>
      </c>
      <c r="C37" s="57" t="s">
        <v>87</v>
      </c>
      <c r="D37" s="57" t="s">
        <v>94</v>
      </c>
      <c r="E37" s="57" t="s">
        <v>95</v>
      </c>
      <c r="F37" s="71" t="s">
        <v>51</v>
      </c>
      <c r="G37" s="72">
        <v>570</v>
      </c>
      <c r="H37" s="73" t="e">
        <f>SUMIF([2]报价结算清单!$E$12:$E$573,A37,[2]报价结算清单!$P$12:$P$573)</f>
        <v>#VALUE!</v>
      </c>
    </row>
    <row r="38" spans="1:8" s="7" customFormat="1" ht="30">
      <c r="A38" s="57" t="s">
        <v>440</v>
      </c>
      <c r="B38" s="57" t="s">
        <v>47</v>
      </c>
      <c r="C38" s="57" t="s">
        <v>96</v>
      </c>
      <c r="D38" s="57" t="s">
        <v>97</v>
      </c>
      <c r="E38" s="57" t="s">
        <v>98</v>
      </c>
      <c r="F38" s="71" t="s">
        <v>55</v>
      </c>
      <c r="G38" s="72">
        <v>600</v>
      </c>
      <c r="H38" s="73" t="e">
        <f>SUMIF([2]报价结算清单!$E$12:$E$573,A38,[2]报价结算清单!$P$12:$P$573)</f>
        <v>#VALUE!</v>
      </c>
    </row>
    <row r="39" spans="1:8" s="7" customFormat="1" ht="15">
      <c r="A39" s="57" t="s">
        <v>441</v>
      </c>
      <c r="B39" s="57" t="s">
        <v>47</v>
      </c>
      <c r="C39" s="57" t="s">
        <v>96</v>
      </c>
      <c r="D39" s="57" t="s">
        <v>99</v>
      </c>
      <c r="E39" s="57" t="s">
        <v>100</v>
      </c>
      <c r="F39" s="71" t="s">
        <v>55</v>
      </c>
      <c r="G39" s="72">
        <v>650</v>
      </c>
      <c r="H39" s="73" t="e">
        <f>SUMIF([2]报价结算清单!$E$12:$E$573,A39,[2]报价结算清单!$P$12:$P$573)</f>
        <v>#VALUE!</v>
      </c>
    </row>
    <row r="40" spans="1:8" s="7" customFormat="1" ht="15">
      <c r="A40" s="57" t="s">
        <v>442</v>
      </c>
      <c r="B40" s="57" t="s">
        <v>47</v>
      </c>
      <c r="C40" s="57" t="s">
        <v>96</v>
      </c>
      <c r="D40" s="57" t="s">
        <v>101</v>
      </c>
      <c r="E40" s="57" t="s">
        <v>100</v>
      </c>
      <c r="F40" s="71" t="s">
        <v>55</v>
      </c>
      <c r="G40" s="72">
        <v>800</v>
      </c>
      <c r="H40" s="73" t="e">
        <f>SUMIF([2]报价结算清单!$E$12:$E$573,A40,[2]报价结算清单!$P$12:$P$573)</f>
        <v>#VALUE!</v>
      </c>
    </row>
    <row r="41" spans="1:8" s="7" customFormat="1" ht="15">
      <c r="A41" s="57" t="s">
        <v>443</v>
      </c>
      <c r="B41" s="57" t="s">
        <v>47</v>
      </c>
      <c r="C41" s="57" t="s">
        <v>102</v>
      </c>
      <c r="D41" s="57" t="s">
        <v>103</v>
      </c>
      <c r="E41" s="57" t="s">
        <v>104</v>
      </c>
      <c r="F41" s="71" t="s">
        <v>86</v>
      </c>
      <c r="G41" s="72">
        <v>100</v>
      </c>
      <c r="H41" s="73" t="e">
        <f>SUMIF([2]报价结算清单!$E$12:$E$573,A41,[2]报价结算清单!$P$12:$P$573)</f>
        <v>#VALUE!</v>
      </c>
    </row>
    <row r="42" spans="1:8" s="7" customFormat="1" ht="15">
      <c r="A42" s="57" t="s">
        <v>953</v>
      </c>
      <c r="B42" s="57" t="s">
        <v>47</v>
      </c>
      <c r="C42" s="57" t="s">
        <v>102</v>
      </c>
      <c r="D42" s="57" t="s">
        <v>105</v>
      </c>
      <c r="E42" s="57" t="s">
        <v>106</v>
      </c>
      <c r="F42" s="71" t="s">
        <v>86</v>
      </c>
      <c r="G42" s="72">
        <v>780</v>
      </c>
      <c r="H42" s="73" t="e">
        <f>SUMIF([2]报价结算清单!$E$12:$E$573,A42,[2]报价结算清单!$P$12:$P$573)</f>
        <v>#VALUE!</v>
      </c>
    </row>
    <row r="43" spans="1:8" s="7" customFormat="1" ht="15">
      <c r="A43" s="57" t="s">
        <v>444</v>
      </c>
      <c r="B43" s="57" t="s">
        <v>47</v>
      </c>
      <c r="C43" s="57" t="s">
        <v>102</v>
      </c>
      <c r="D43" s="57" t="s">
        <v>107</v>
      </c>
      <c r="E43" s="57" t="s">
        <v>106</v>
      </c>
      <c r="F43" s="71" t="s">
        <v>86</v>
      </c>
      <c r="G43" s="72">
        <v>400</v>
      </c>
      <c r="H43" s="73" t="e">
        <f>SUMIF([2]报价结算清单!$E$12:$E$573,A43,[2]报价结算清单!$P$12:$P$573)</f>
        <v>#VALUE!</v>
      </c>
    </row>
    <row r="44" spans="1:8" s="7" customFormat="1" ht="45">
      <c r="A44" s="57" t="s">
        <v>445</v>
      </c>
      <c r="B44" s="57" t="s">
        <v>47</v>
      </c>
      <c r="C44" s="57" t="s">
        <v>102</v>
      </c>
      <c r="D44" s="57" t="s">
        <v>108</v>
      </c>
      <c r="E44" s="57" t="s">
        <v>755</v>
      </c>
      <c r="F44" s="71" t="s">
        <v>86</v>
      </c>
      <c r="G44" s="72">
        <v>370</v>
      </c>
      <c r="H44" s="73" t="e">
        <f>SUMIF([2]报价结算清单!$E$12:$E$573,A44,[2]报价结算清单!$P$12:$P$573)</f>
        <v>#VALUE!</v>
      </c>
    </row>
    <row r="45" spans="1:8" s="7" customFormat="1" ht="45">
      <c r="A45" s="57" t="s">
        <v>446</v>
      </c>
      <c r="B45" s="57" t="s">
        <v>47</v>
      </c>
      <c r="C45" s="57" t="s">
        <v>102</v>
      </c>
      <c r="D45" s="57" t="s">
        <v>108</v>
      </c>
      <c r="E45" s="57" t="s">
        <v>109</v>
      </c>
      <c r="F45" s="71" t="s">
        <v>86</v>
      </c>
      <c r="G45" s="72">
        <v>425</v>
      </c>
      <c r="H45" s="73" t="e">
        <f>SUMIF([2]报价结算清单!$E$12:$E$573,A45,[2]报价结算清单!$P$12:$P$573)</f>
        <v>#VALUE!</v>
      </c>
    </row>
    <row r="46" spans="1:8" s="7" customFormat="1" ht="15">
      <c r="A46" s="57" t="s">
        <v>447</v>
      </c>
      <c r="B46" s="57" t="s">
        <v>47</v>
      </c>
      <c r="C46" s="57" t="s">
        <v>102</v>
      </c>
      <c r="D46" s="57" t="s">
        <v>110</v>
      </c>
      <c r="E46" s="57" t="s">
        <v>111</v>
      </c>
      <c r="F46" s="71" t="s">
        <v>112</v>
      </c>
      <c r="G46" s="72">
        <v>100</v>
      </c>
      <c r="H46" s="73" t="e">
        <f>SUMIF([2]报价结算清单!$E$12:$E$573,A46,[2]报价结算清单!$P$12:$P$573)</f>
        <v>#VALUE!</v>
      </c>
    </row>
    <row r="47" spans="1:8" s="7" customFormat="1" ht="15">
      <c r="A47" s="57" t="s">
        <v>448</v>
      </c>
      <c r="B47" s="57" t="s">
        <v>47</v>
      </c>
      <c r="C47" s="57" t="s">
        <v>102</v>
      </c>
      <c r="D47" s="57" t="s">
        <v>110</v>
      </c>
      <c r="E47" s="57" t="s">
        <v>113</v>
      </c>
      <c r="F47" s="71" t="s">
        <v>112</v>
      </c>
      <c r="G47" s="72">
        <v>120</v>
      </c>
      <c r="H47" s="73" t="e">
        <f>SUMIF([2]报价结算清单!$E$12:$E$573,A47,[2]报价结算清单!$P$12:$P$573)</f>
        <v>#VALUE!</v>
      </c>
    </row>
    <row r="48" spans="1:8" s="7" customFormat="1" ht="15">
      <c r="A48" s="57" t="s">
        <v>449</v>
      </c>
      <c r="B48" s="57" t="s">
        <v>47</v>
      </c>
      <c r="C48" s="57" t="s">
        <v>102</v>
      </c>
      <c r="D48" s="57" t="s">
        <v>114</v>
      </c>
      <c r="E48" s="57" t="s">
        <v>115</v>
      </c>
      <c r="F48" s="71" t="s">
        <v>112</v>
      </c>
      <c r="G48" s="72">
        <v>120</v>
      </c>
      <c r="H48" s="73" t="e">
        <f>SUMIF([2]报价结算清单!$E$12:$E$573,A48,[2]报价结算清单!$P$12:$P$573)</f>
        <v>#VALUE!</v>
      </c>
    </row>
    <row r="49" spans="1:8" s="7" customFormat="1" ht="15">
      <c r="A49" s="57" t="s">
        <v>954</v>
      </c>
      <c r="B49" s="57" t="s">
        <v>47</v>
      </c>
      <c r="C49" s="57" t="s">
        <v>102</v>
      </c>
      <c r="D49" s="57" t="s">
        <v>114</v>
      </c>
      <c r="E49" s="57" t="s">
        <v>116</v>
      </c>
      <c r="F49" s="71" t="s">
        <v>112</v>
      </c>
      <c r="G49" s="72">
        <v>190</v>
      </c>
      <c r="H49" s="73" t="e">
        <f>SUMIF([2]报价结算清单!$E$12:$E$573,A49,[2]报价结算清单!$P$12:$P$573)</f>
        <v>#VALUE!</v>
      </c>
    </row>
    <row r="50" spans="1:8" s="7" customFormat="1" ht="15">
      <c r="A50" s="57" t="s">
        <v>450</v>
      </c>
      <c r="B50" s="57" t="s">
        <v>47</v>
      </c>
      <c r="C50" s="57" t="s">
        <v>102</v>
      </c>
      <c r="D50" s="57" t="s">
        <v>117</v>
      </c>
      <c r="E50" s="57" t="s">
        <v>118</v>
      </c>
      <c r="F50" s="71" t="s">
        <v>86</v>
      </c>
      <c r="G50" s="72">
        <v>120</v>
      </c>
      <c r="H50" s="73" t="e">
        <f>SUMIF([2]报价结算清单!$E$12:$E$573,A50,[2]报价结算清单!$P$12:$P$573)</f>
        <v>#VALUE!</v>
      </c>
    </row>
    <row r="51" spans="1:8" s="7" customFormat="1" ht="15">
      <c r="A51" s="57" t="s">
        <v>451</v>
      </c>
      <c r="B51" s="57" t="s">
        <v>47</v>
      </c>
      <c r="C51" s="57" t="s">
        <v>119</v>
      </c>
      <c r="D51" s="57" t="s">
        <v>120</v>
      </c>
      <c r="E51" s="57" t="s">
        <v>756</v>
      </c>
      <c r="F51" s="71" t="s">
        <v>121</v>
      </c>
      <c r="G51" s="72">
        <v>162</v>
      </c>
      <c r="H51" s="73" t="e">
        <f>SUMIF([2]报价结算清单!$E$12:$E$573,A51,[2]报价结算清单!$P$12:$P$573)</f>
        <v>#VALUE!</v>
      </c>
    </row>
    <row r="52" spans="1:8" s="7" customFormat="1" ht="15">
      <c r="A52" s="57" t="s">
        <v>452</v>
      </c>
      <c r="B52" s="57" t="s">
        <v>47</v>
      </c>
      <c r="C52" s="57" t="s">
        <v>119</v>
      </c>
      <c r="D52" s="57" t="s">
        <v>122</v>
      </c>
      <c r="E52" s="57" t="s">
        <v>756</v>
      </c>
      <c r="F52" s="71" t="s">
        <v>121</v>
      </c>
      <c r="G52" s="72">
        <v>110</v>
      </c>
      <c r="H52" s="73" t="e">
        <f>SUMIF([2]报价结算清单!$E$12:$E$573,A52,[2]报价结算清单!$P$12:$P$573)</f>
        <v>#VALUE!</v>
      </c>
    </row>
    <row r="53" spans="1:8" s="7" customFormat="1" ht="15">
      <c r="A53" s="57" t="s">
        <v>453</v>
      </c>
      <c r="B53" s="57" t="s">
        <v>47</v>
      </c>
      <c r="C53" s="57" t="s">
        <v>123</v>
      </c>
      <c r="D53" s="57" t="s">
        <v>124</v>
      </c>
      <c r="E53" s="57" t="s">
        <v>735</v>
      </c>
      <c r="F53" s="71" t="s">
        <v>51</v>
      </c>
      <c r="G53" s="72">
        <v>50</v>
      </c>
      <c r="H53" s="73" t="e">
        <f>SUMIF([2]报价结算清单!$E$12:$E$573,A53,[2]报价结算清单!$P$12:$P$573)</f>
        <v>#VALUE!</v>
      </c>
    </row>
    <row r="54" spans="1:8" s="7" customFormat="1" ht="15">
      <c r="A54" s="57" t="s">
        <v>454</v>
      </c>
      <c r="B54" s="57" t="s">
        <v>47</v>
      </c>
      <c r="C54" s="57" t="s">
        <v>123</v>
      </c>
      <c r="D54" s="57" t="s">
        <v>125</v>
      </c>
      <c r="E54" s="57" t="s">
        <v>126</v>
      </c>
      <c r="F54" s="71" t="s">
        <v>51</v>
      </c>
      <c r="G54" s="72">
        <v>20</v>
      </c>
      <c r="H54" s="73" t="e">
        <f>SUMIF([2]报价结算清单!$E$12:$E$573,A54,[2]报价结算清单!$P$12:$P$573)</f>
        <v>#VALUE!</v>
      </c>
    </row>
    <row r="55" spans="1:8" s="7" customFormat="1" ht="15">
      <c r="A55" s="57" t="s">
        <v>455</v>
      </c>
      <c r="B55" s="57" t="s">
        <v>47</v>
      </c>
      <c r="C55" s="57" t="s">
        <v>123</v>
      </c>
      <c r="D55" s="57" t="s">
        <v>127</v>
      </c>
      <c r="E55" s="57" t="s">
        <v>735</v>
      </c>
      <c r="F55" s="71" t="s">
        <v>51</v>
      </c>
      <c r="G55" s="72">
        <v>75</v>
      </c>
      <c r="H55" s="73" t="e">
        <f>SUMIF([2]报价结算清单!$E$12:$E$573,A55,[2]报价结算清单!$P$12:$P$573)</f>
        <v>#VALUE!</v>
      </c>
    </row>
    <row r="56" spans="1:8" s="7" customFormat="1" ht="15">
      <c r="A56" s="57" t="s">
        <v>456</v>
      </c>
      <c r="B56" s="57" t="s">
        <v>128</v>
      </c>
      <c r="C56" s="57" t="s">
        <v>129</v>
      </c>
      <c r="D56" s="57" t="s">
        <v>130</v>
      </c>
      <c r="E56" s="57" t="s">
        <v>52</v>
      </c>
      <c r="F56" s="71" t="s">
        <v>51</v>
      </c>
      <c r="G56" s="72">
        <v>50</v>
      </c>
      <c r="H56" s="73" t="e">
        <f>SUMIF([2]报价结算清单!$E$12:$E$573,A56,[2]报价结算清单!$P$12:$P$573)</f>
        <v>#VALUE!</v>
      </c>
    </row>
    <row r="57" spans="1:8" s="7" customFormat="1" ht="15">
      <c r="A57" s="57" t="s">
        <v>457</v>
      </c>
      <c r="B57" s="57" t="s">
        <v>128</v>
      </c>
      <c r="C57" s="57" t="s">
        <v>129</v>
      </c>
      <c r="D57" s="57" t="s">
        <v>130</v>
      </c>
      <c r="E57" s="57" t="s">
        <v>131</v>
      </c>
      <c r="F57" s="71" t="s">
        <v>51</v>
      </c>
      <c r="G57" s="72">
        <v>80</v>
      </c>
      <c r="H57" s="73" t="e">
        <f>SUMIF([2]报价结算清单!$E$12:$E$573,A57,[2]报价结算清单!$P$12:$P$573)</f>
        <v>#VALUE!</v>
      </c>
    </row>
    <row r="58" spans="1:8" s="7" customFormat="1" ht="15">
      <c r="A58" s="57" t="s">
        <v>458</v>
      </c>
      <c r="B58" s="57" t="s">
        <v>128</v>
      </c>
      <c r="C58" s="57" t="s">
        <v>132</v>
      </c>
      <c r="D58" s="57" t="s">
        <v>133</v>
      </c>
      <c r="E58" s="57" t="s">
        <v>52</v>
      </c>
      <c r="F58" s="71" t="s">
        <v>51</v>
      </c>
      <c r="G58" s="72">
        <v>50</v>
      </c>
      <c r="H58" s="73" t="e">
        <f>SUMIF([2]报价结算清单!$E$12:$E$573,A58,[2]报价结算清单!$P$12:$P$573)</f>
        <v>#VALUE!</v>
      </c>
    </row>
    <row r="59" spans="1:8" s="7" customFormat="1" ht="15">
      <c r="A59" s="57" t="s">
        <v>459</v>
      </c>
      <c r="B59" s="57" t="s">
        <v>128</v>
      </c>
      <c r="C59" s="57" t="s">
        <v>132</v>
      </c>
      <c r="D59" s="57" t="s">
        <v>133</v>
      </c>
      <c r="E59" s="57" t="s">
        <v>53</v>
      </c>
      <c r="F59" s="71" t="s">
        <v>51</v>
      </c>
      <c r="G59" s="72">
        <v>60</v>
      </c>
      <c r="H59" s="73" t="e">
        <f>SUMIF([2]报价结算清单!$E$12:$E$573,A59,[2]报价结算清单!$P$12:$P$573)</f>
        <v>#VALUE!</v>
      </c>
    </row>
    <row r="60" spans="1:8" s="7" customFormat="1" ht="30">
      <c r="A60" s="57" t="s">
        <v>460</v>
      </c>
      <c r="B60" s="57" t="s">
        <v>128</v>
      </c>
      <c r="C60" s="57" t="s">
        <v>132</v>
      </c>
      <c r="D60" s="57" t="s">
        <v>133</v>
      </c>
      <c r="E60" s="57" t="s">
        <v>134</v>
      </c>
      <c r="F60" s="71" t="s">
        <v>51</v>
      </c>
      <c r="G60" s="72">
        <v>70</v>
      </c>
      <c r="H60" s="73" t="e">
        <f>SUMIF([2]报价结算清单!$E$12:$E$573,A60,[2]报价结算清单!$P$12:$P$573)</f>
        <v>#VALUE!</v>
      </c>
    </row>
    <row r="61" spans="1:8" s="7" customFormat="1" ht="30">
      <c r="A61" s="57" t="s">
        <v>461</v>
      </c>
      <c r="B61" s="57" t="s">
        <v>128</v>
      </c>
      <c r="C61" s="57" t="s">
        <v>132</v>
      </c>
      <c r="D61" s="57" t="s">
        <v>133</v>
      </c>
      <c r="E61" s="57" t="s">
        <v>757</v>
      </c>
      <c r="F61" s="71" t="s">
        <v>51</v>
      </c>
      <c r="G61" s="72">
        <v>110</v>
      </c>
      <c r="H61" s="73" t="e">
        <f>SUMIF([2]报价结算清单!$E$12:$E$573,A61,[2]报价结算清单!$P$12:$P$573)</f>
        <v>#VALUE!</v>
      </c>
    </row>
    <row r="62" spans="1:8" s="7" customFormat="1" ht="30">
      <c r="A62" s="57" t="s">
        <v>462</v>
      </c>
      <c r="B62" s="57" t="s">
        <v>128</v>
      </c>
      <c r="C62" s="57" t="s">
        <v>135</v>
      </c>
      <c r="D62" s="57" t="s">
        <v>136</v>
      </c>
      <c r="E62" s="57" t="s">
        <v>758</v>
      </c>
      <c r="F62" s="71" t="s">
        <v>51</v>
      </c>
      <c r="G62" s="72">
        <v>50</v>
      </c>
      <c r="H62" s="73" t="e">
        <f>SUMIF([2]报价结算清单!$E$12:$E$573,A62,[2]报价结算清单!$P$12:$P$573)</f>
        <v>#VALUE!</v>
      </c>
    </row>
    <row r="63" spans="1:8" s="7" customFormat="1" ht="30">
      <c r="A63" s="57" t="s">
        <v>463</v>
      </c>
      <c r="B63" s="57" t="s">
        <v>128</v>
      </c>
      <c r="C63" s="57" t="s">
        <v>135</v>
      </c>
      <c r="D63" s="57" t="s">
        <v>136</v>
      </c>
      <c r="E63" s="57" t="s">
        <v>759</v>
      </c>
      <c r="F63" s="71" t="s">
        <v>51</v>
      </c>
      <c r="G63" s="72">
        <v>79</v>
      </c>
      <c r="H63" s="73" t="e">
        <f>SUMIF([2]报价结算清单!$E$12:$E$573,A63,[2]报价结算清单!$P$12:$P$573)</f>
        <v>#VALUE!</v>
      </c>
    </row>
    <row r="64" spans="1:8" s="7" customFormat="1" ht="30">
      <c r="A64" s="57" t="s">
        <v>464</v>
      </c>
      <c r="B64" s="57" t="s">
        <v>128</v>
      </c>
      <c r="C64" s="57" t="s">
        <v>137</v>
      </c>
      <c r="D64" s="57" t="s">
        <v>138</v>
      </c>
      <c r="E64" s="57" t="s">
        <v>760</v>
      </c>
      <c r="F64" s="71" t="s">
        <v>51</v>
      </c>
      <c r="G64" s="72">
        <v>60</v>
      </c>
      <c r="H64" s="73" t="e">
        <f>SUMIF([2]报价结算清单!$E$12:$E$573,A64,[2]报价结算清单!$P$12:$P$573)</f>
        <v>#VALUE!</v>
      </c>
    </row>
    <row r="65" spans="1:8" s="7" customFormat="1" ht="30">
      <c r="A65" s="57" t="s">
        <v>465</v>
      </c>
      <c r="B65" s="57" t="s">
        <v>128</v>
      </c>
      <c r="C65" s="57" t="s">
        <v>137</v>
      </c>
      <c r="D65" s="57" t="s">
        <v>138</v>
      </c>
      <c r="E65" s="57" t="s">
        <v>761</v>
      </c>
      <c r="F65" s="71" t="s">
        <v>51</v>
      </c>
      <c r="G65" s="72">
        <v>90</v>
      </c>
      <c r="H65" s="73" t="e">
        <f>SUMIF([2]报价结算清单!$E$12:$E$573,A65,[2]报价结算清单!$P$12:$P$573)</f>
        <v>#VALUE!</v>
      </c>
    </row>
    <row r="66" spans="1:8" s="7" customFormat="1" ht="15">
      <c r="A66" s="57" t="s">
        <v>466</v>
      </c>
      <c r="B66" s="57" t="s">
        <v>128</v>
      </c>
      <c r="C66" s="57" t="s">
        <v>139</v>
      </c>
      <c r="D66" s="57" t="s">
        <v>140</v>
      </c>
      <c r="E66" s="57" t="s">
        <v>141</v>
      </c>
      <c r="F66" s="71" t="s">
        <v>51</v>
      </c>
      <c r="G66" s="72">
        <v>70</v>
      </c>
      <c r="H66" s="73" t="e">
        <f>SUMIF([2]报价结算清单!$E$12:$E$573,A66,[2]报价结算清单!$P$12:$P$573)</f>
        <v>#VALUE!</v>
      </c>
    </row>
    <row r="67" spans="1:8" s="7" customFormat="1" ht="15">
      <c r="A67" s="57" t="s">
        <v>467</v>
      </c>
      <c r="B67" s="57" t="s">
        <v>128</v>
      </c>
      <c r="C67" s="57" t="s">
        <v>142</v>
      </c>
      <c r="D67" s="57" t="s">
        <v>143</v>
      </c>
      <c r="E67" s="57" t="s">
        <v>144</v>
      </c>
      <c r="F67" s="71" t="s">
        <v>51</v>
      </c>
      <c r="G67" s="72">
        <v>42</v>
      </c>
      <c r="H67" s="73" t="e">
        <f>SUMIF([2]报价结算清单!$E$12:$E$573,A67,[2]报价结算清单!$P$12:$P$573)</f>
        <v>#VALUE!</v>
      </c>
    </row>
    <row r="68" spans="1:8" s="7" customFormat="1" ht="15">
      <c r="A68" s="57" t="s">
        <v>468</v>
      </c>
      <c r="B68" s="57" t="s">
        <v>128</v>
      </c>
      <c r="C68" s="57" t="s">
        <v>142</v>
      </c>
      <c r="D68" s="57" t="s">
        <v>145</v>
      </c>
      <c r="E68" s="57" t="s">
        <v>144</v>
      </c>
      <c r="F68" s="71" t="s">
        <v>51</v>
      </c>
      <c r="G68" s="72">
        <v>55</v>
      </c>
      <c r="H68" s="73" t="e">
        <f>SUMIF([2]报价结算清单!$E$12:$E$573,A68,[2]报价结算清单!$P$12:$P$573)</f>
        <v>#VALUE!</v>
      </c>
    </row>
    <row r="69" spans="1:8" s="7" customFormat="1" ht="15">
      <c r="A69" s="57" t="s">
        <v>469</v>
      </c>
      <c r="B69" s="57" t="s">
        <v>128</v>
      </c>
      <c r="C69" s="57" t="s">
        <v>142</v>
      </c>
      <c r="D69" s="57" t="s">
        <v>146</v>
      </c>
      <c r="E69" s="57" t="s">
        <v>144</v>
      </c>
      <c r="F69" s="71" t="s">
        <v>51</v>
      </c>
      <c r="G69" s="72">
        <v>64</v>
      </c>
      <c r="H69" s="73" t="e">
        <f>SUMIF([2]报价结算清单!$E$12:$E$573,A69,[2]报价结算清单!$P$12:$P$573)</f>
        <v>#VALUE!</v>
      </c>
    </row>
    <row r="70" spans="1:8" s="7" customFormat="1" ht="15">
      <c r="A70" s="57" t="s">
        <v>470</v>
      </c>
      <c r="B70" s="57" t="s">
        <v>128</v>
      </c>
      <c r="C70" s="57" t="s">
        <v>142</v>
      </c>
      <c r="D70" s="57" t="s">
        <v>147</v>
      </c>
      <c r="E70" s="57" t="s">
        <v>148</v>
      </c>
      <c r="F70" s="71" t="s">
        <v>51</v>
      </c>
      <c r="G70" s="72">
        <v>60</v>
      </c>
      <c r="H70" s="73" t="e">
        <f>SUMIF([2]报价结算清单!$E$12:$E$573,A70,[2]报价结算清单!$P$12:$P$573)</f>
        <v>#VALUE!</v>
      </c>
    </row>
    <row r="71" spans="1:8" s="7" customFormat="1" ht="15">
      <c r="A71" s="57" t="s">
        <v>471</v>
      </c>
      <c r="B71" s="57" t="s">
        <v>128</v>
      </c>
      <c r="C71" s="57" t="s">
        <v>142</v>
      </c>
      <c r="D71" s="57" t="s">
        <v>762</v>
      </c>
      <c r="E71" s="57" t="s">
        <v>763</v>
      </c>
      <c r="F71" s="71" t="s">
        <v>51</v>
      </c>
      <c r="G71" s="74">
        <v>70</v>
      </c>
      <c r="H71" s="73" t="e">
        <f>SUMIF([2]报价结算清单!$E$12:$E$573,A71,[2]报价结算清单!$P$12:$P$573)</f>
        <v>#VALUE!</v>
      </c>
    </row>
    <row r="72" spans="1:8" s="7" customFormat="1" ht="15">
      <c r="A72" s="57" t="s">
        <v>472</v>
      </c>
      <c r="B72" s="57" t="s">
        <v>128</v>
      </c>
      <c r="C72" s="57" t="s">
        <v>149</v>
      </c>
      <c r="D72" s="57" t="s">
        <v>150</v>
      </c>
      <c r="E72" s="57" t="s">
        <v>151</v>
      </c>
      <c r="F72" s="71" t="s">
        <v>152</v>
      </c>
      <c r="G72" s="72">
        <v>1.4</v>
      </c>
      <c r="H72" s="73" t="e">
        <f>SUMIF([2]报价结算清单!$E$12:$E$573,A72,[2]报价结算清单!$P$12:$P$573)</f>
        <v>#VALUE!</v>
      </c>
    </row>
    <row r="73" spans="1:8" s="7" customFormat="1" ht="15">
      <c r="A73" s="57" t="s">
        <v>473</v>
      </c>
      <c r="B73" s="57" t="s">
        <v>128</v>
      </c>
      <c r="C73" s="57" t="s">
        <v>149</v>
      </c>
      <c r="D73" s="57" t="s">
        <v>150</v>
      </c>
      <c r="E73" s="57" t="s">
        <v>153</v>
      </c>
      <c r="F73" s="71" t="s">
        <v>152</v>
      </c>
      <c r="G73" s="72">
        <v>1</v>
      </c>
      <c r="H73" s="73" t="e">
        <f>SUMIF([2]报价结算清单!$E$12:$E$573,A73,[2]报价结算清单!$P$12:$P$573)</f>
        <v>#VALUE!</v>
      </c>
    </row>
    <row r="74" spans="1:8" s="7" customFormat="1" ht="15">
      <c r="A74" s="57" t="s">
        <v>474</v>
      </c>
      <c r="B74" s="57" t="s">
        <v>128</v>
      </c>
      <c r="C74" s="57" t="s">
        <v>149</v>
      </c>
      <c r="D74" s="57" t="s">
        <v>154</v>
      </c>
      <c r="E74" s="57" t="s">
        <v>151</v>
      </c>
      <c r="F74" s="71" t="s">
        <v>152</v>
      </c>
      <c r="G74" s="72">
        <v>1.5</v>
      </c>
      <c r="H74" s="73" t="e">
        <f>SUMIF([2]报价结算清单!$E$12:$E$573,A74,[2]报价结算清单!$P$12:$P$573)</f>
        <v>#VALUE!</v>
      </c>
    </row>
    <row r="75" spans="1:8" s="7" customFormat="1" ht="15">
      <c r="A75" s="57" t="s">
        <v>475</v>
      </c>
      <c r="B75" s="57" t="s">
        <v>128</v>
      </c>
      <c r="C75" s="57" t="s">
        <v>149</v>
      </c>
      <c r="D75" s="57" t="s">
        <v>154</v>
      </c>
      <c r="E75" s="57" t="s">
        <v>153</v>
      </c>
      <c r="F75" s="71" t="s">
        <v>152</v>
      </c>
      <c r="G75" s="72">
        <v>1.1499999999999999</v>
      </c>
      <c r="H75" s="73" t="e">
        <f>SUMIF([2]报价结算清单!$E$12:$E$573,A75,[2]报价结算清单!$P$12:$P$573)</f>
        <v>#VALUE!</v>
      </c>
    </row>
    <row r="76" spans="1:8" s="7" customFormat="1" ht="15">
      <c r="A76" s="57" t="s">
        <v>476</v>
      </c>
      <c r="B76" s="57" t="s">
        <v>128</v>
      </c>
      <c r="C76" s="57" t="s">
        <v>149</v>
      </c>
      <c r="D76" s="57" t="s">
        <v>155</v>
      </c>
      <c r="E76" s="57" t="s">
        <v>151</v>
      </c>
      <c r="F76" s="71" t="s">
        <v>152</v>
      </c>
      <c r="G76" s="72">
        <v>1.8</v>
      </c>
      <c r="H76" s="73" t="e">
        <f>SUMIF([2]报价结算清单!$E$12:$E$573,A76,[2]报价结算清单!$P$12:$P$573)</f>
        <v>#VALUE!</v>
      </c>
    </row>
    <row r="77" spans="1:8" s="7" customFormat="1" ht="15">
      <c r="A77" s="57" t="s">
        <v>477</v>
      </c>
      <c r="B77" s="57" t="s">
        <v>128</v>
      </c>
      <c r="C77" s="57" t="s">
        <v>149</v>
      </c>
      <c r="D77" s="57" t="s">
        <v>155</v>
      </c>
      <c r="E77" s="57" t="s">
        <v>153</v>
      </c>
      <c r="F77" s="71" t="s">
        <v>152</v>
      </c>
      <c r="G77" s="72">
        <v>1.5</v>
      </c>
      <c r="H77" s="73" t="e">
        <f>SUMIF([2]报价结算清单!$E$12:$E$573,A77,[2]报价结算清单!$P$12:$P$573)</f>
        <v>#VALUE!</v>
      </c>
    </row>
    <row r="78" spans="1:8" s="7" customFormat="1" ht="15">
      <c r="A78" s="57" t="s">
        <v>478</v>
      </c>
      <c r="B78" s="57" t="s">
        <v>128</v>
      </c>
      <c r="C78" s="57" t="s">
        <v>149</v>
      </c>
      <c r="D78" s="57" t="s">
        <v>156</v>
      </c>
      <c r="E78" s="57" t="s">
        <v>151</v>
      </c>
      <c r="F78" s="71" t="s">
        <v>152</v>
      </c>
      <c r="G78" s="72">
        <v>2</v>
      </c>
      <c r="H78" s="73" t="e">
        <f>SUMIF([2]报价结算清单!$E$12:$E$573,A78,[2]报价结算清单!$P$12:$P$573)</f>
        <v>#VALUE!</v>
      </c>
    </row>
    <row r="79" spans="1:8" s="7" customFormat="1" ht="15">
      <c r="A79" s="57" t="s">
        <v>479</v>
      </c>
      <c r="B79" s="57" t="s">
        <v>128</v>
      </c>
      <c r="C79" s="57" t="s">
        <v>149</v>
      </c>
      <c r="D79" s="57" t="s">
        <v>156</v>
      </c>
      <c r="E79" s="57" t="s">
        <v>153</v>
      </c>
      <c r="F79" s="71" t="s">
        <v>152</v>
      </c>
      <c r="G79" s="72">
        <v>1.8</v>
      </c>
      <c r="H79" s="73" t="e">
        <f>SUMIF([2]报价结算清单!$E$12:$E$573,A79,[2]报价结算清单!$P$12:$P$573)</f>
        <v>#VALUE!</v>
      </c>
    </row>
    <row r="80" spans="1:8" s="7" customFormat="1" ht="15">
      <c r="A80" s="57" t="s">
        <v>480</v>
      </c>
      <c r="B80" s="57" t="s">
        <v>128</v>
      </c>
      <c r="C80" s="57" t="s">
        <v>149</v>
      </c>
      <c r="D80" s="57" t="s">
        <v>944</v>
      </c>
      <c r="E80" s="57" t="s">
        <v>945</v>
      </c>
      <c r="F80" s="71" t="s">
        <v>152</v>
      </c>
      <c r="G80" s="72">
        <v>2</v>
      </c>
      <c r="H80" s="73" t="e">
        <f>SUMIF([2]报价结算清单!$E$12:$E$573,A80,[2]报价结算清单!$P$12:$P$573)</f>
        <v>#VALUE!</v>
      </c>
    </row>
    <row r="81" spans="1:8" s="7" customFormat="1" ht="15">
      <c r="A81" s="57" t="s">
        <v>481</v>
      </c>
      <c r="B81" s="57" t="s">
        <v>128</v>
      </c>
      <c r="C81" s="57" t="s">
        <v>149</v>
      </c>
      <c r="D81" s="57" t="s">
        <v>157</v>
      </c>
      <c r="E81" s="57" t="s">
        <v>153</v>
      </c>
      <c r="F81" s="71" t="s">
        <v>152</v>
      </c>
      <c r="G81" s="72">
        <v>1.8</v>
      </c>
      <c r="H81" s="73" t="e">
        <f>SUMIF([2]报价结算清单!$E$12:$E$573,A81,[2]报价结算清单!$P$12:$P$573)</f>
        <v>#VALUE!</v>
      </c>
    </row>
    <row r="82" spans="1:8" s="7" customFormat="1" ht="15">
      <c r="A82" s="57" t="s">
        <v>1018</v>
      </c>
      <c r="B82" s="57" t="s">
        <v>128</v>
      </c>
      <c r="C82" s="57" t="s">
        <v>149</v>
      </c>
      <c r="D82" s="57" t="s">
        <v>158</v>
      </c>
      <c r="E82" s="57" t="s">
        <v>151</v>
      </c>
      <c r="F82" s="71" t="s">
        <v>152</v>
      </c>
      <c r="G82" s="72">
        <v>2.2999999999999998</v>
      </c>
      <c r="H82" s="73" t="e">
        <f>SUMIF([2]报价结算清单!$E$12:$E$573,A82,[2]报价结算清单!$P$12:$P$573)</f>
        <v>#VALUE!</v>
      </c>
    </row>
    <row r="83" spans="1:8" s="7" customFormat="1" ht="15">
      <c r="A83" s="57" t="s">
        <v>482</v>
      </c>
      <c r="B83" s="57" t="s">
        <v>128</v>
      </c>
      <c r="C83" s="57" t="s">
        <v>149</v>
      </c>
      <c r="D83" s="57" t="s">
        <v>158</v>
      </c>
      <c r="E83" s="57" t="s">
        <v>153</v>
      </c>
      <c r="F83" s="71" t="s">
        <v>152</v>
      </c>
      <c r="G83" s="72">
        <v>2.2999999999999998</v>
      </c>
      <c r="H83" s="73" t="e">
        <f>SUMIF([2]报价结算清单!$E$12:$E$573,A83,[2]报价结算清单!$P$12:$P$573)</f>
        <v>#VALUE!</v>
      </c>
    </row>
    <row r="84" spans="1:8" s="7" customFormat="1" ht="15">
      <c r="A84" s="57" t="s">
        <v>483</v>
      </c>
      <c r="B84" s="57" t="s">
        <v>128</v>
      </c>
      <c r="C84" s="57" t="s">
        <v>159</v>
      </c>
      <c r="D84" s="57" t="s">
        <v>160</v>
      </c>
      <c r="E84" s="57" t="s">
        <v>161</v>
      </c>
      <c r="F84" s="71" t="s">
        <v>152</v>
      </c>
      <c r="G84" s="72">
        <v>5.5</v>
      </c>
      <c r="H84" s="73" t="e">
        <f>SUMIF([2]报价结算清单!$E$12:$E$573,A84,[2]报价结算清单!$P$12:$P$573)</f>
        <v>#VALUE!</v>
      </c>
    </row>
    <row r="85" spans="1:8" s="7" customFormat="1" ht="15">
      <c r="A85" s="57" t="s">
        <v>484</v>
      </c>
      <c r="B85" s="57" t="s">
        <v>128</v>
      </c>
      <c r="C85" s="57" t="s">
        <v>162</v>
      </c>
      <c r="D85" s="57" t="s">
        <v>163</v>
      </c>
      <c r="E85" s="57" t="s">
        <v>164</v>
      </c>
      <c r="F85" s="71" t="s">
        <v>112</v>
      </c>
      <c r="G85" s="72">
        <v>4.5</v>
      </c>
      <c r="H85" s="73" t="e">
        <f>SUMIF([2]报价结算清单!$E$12:$E$573,A85,[2]报价结算清单!$P$12:$P$573)</f>
        <v>#VALUE!</v>
      </c>
    </row>
    <row r="86" spans="1:8" s="7" customFormat="1" ht="30">
      <c r="A86" s="57" t="s">
        <v>485</v>
      </c>
      <c r="B86" s="57" t="s">
        <v>128</v>
      </c>
      <c r="C86" s="57" t="s">
        <v>165</v>
      </c>
      <c r="D86" s="57" t="s">
        <v>166</v>
      </c>
      <c r="E86" s="57" t="s">
        <v>946</v>
      </c>
      <c r="F86" s="71" t="s">
        <v>112</v>
      </c>
      <c r="G86" s="74">
        <v>10</v>
      </c>
      <c r="H86" s="73" t="e">
        <f>SUMIF([2]报价结算清单!$E$12:$E$573,A86,[2]报价结算清单!$P$12:$P$573)</f>
        <v>#VALUE!</v>
      </c>
    </row>
    <row r="87" spans="1:8" s="7" customFormat="1" ht="30">
      <c r="A87" s="57" t="s">
        <v>486</v>
      </c>
      <c r="B87" s="57" t="s">
        <v>128</v>
      </c>
      <c r="C87" s="57" t="s">
        <v>165</v>
      </c>
      <c r="D87" s="57" t="s">
        <v>168</v>
      </c>
      <c r="E87" s="57" t="s">
        <v>167</v>
      </c>
      <c r="F87" s="71" t="s">
        <v>112</v>
      </c>
      <c r="G87" s="74">
        <v>10</v>
      </c>
      <c r="H87" s="73" t="e">
        <f>SUMIF([2]报价结算清单!$E$12:$E$573,A87,[2]报价结算清单!$P$12:$P$573)</f>
        <v>#VALUE!</v>
      </c>
    </row>
    <row r="88" spans="1:8" s="7" customFormat="1" ht="30">
      <c r="A88" s="57" t="s">
        <v>487</v>
      </c>
      <c r="B88" s="57" t="s">
        <v>128</v>
      </c>
      <c r="C88" s="57" t="s">
        <v>165</v>
      </c>
      <c r="D88" s="57" t="s">
        <v>169</v>
      </c>
      <c r="E88" s="57" t="s">
        <v>167</v>
      </c>
      <c r="F88" s="71" t="s">
        <v>112</v>
      </c>
      <c r="G88" s="72">
        <v>6</v>
      </c>
      <c r="H88" s="73" t="e">
        <f>SUMIF([2]报价结算清单!$E$12:$E$573,A88,[2]报价结算清单!$P$12:$P$573)</f>
        <v>#VALUE!</v>
      </c>
    </row>
    <row r="89" spans="1:8" s="7" customFormat="1" ht="15">
      <c r="A89" s="57" t="s">
        <v>488</v>
      </c>
      <c r="B89" s="57" t="s">
        <v>128</v>
      </c>
      <c r="C89" s="57" t="s">
        <v>170</v>
      </c>
      <c r="D89" s="57" t="s">
        <v>171</v>
      </c>
      <c r="E89" s="57" t="s">
        <v>172</v>
      </c>
      <c r="F89" s="71" t="s">
        <v>86</v>
      </c>
      <c r="G89" s="72">
        <v>20</v>
      </c>
      <c r="H89" s="73" t="e">
        <f>SUMIF([2]报价结算清单!$E$12:$E$573,A89,[2]报价结算清单!$P$12:$P$573)</f>
        <v>#VALUE!</v>
      </c>
    </row>
    <row r="90" spans="1:8" s="7" customFormat="1" ht="15">
      <c r="A90" s="57" t="s">
        <v>489</v>
      </c>
      <c r="B90" s="57" t="s">
        <v>128</v>
      </c>
      <c r="C90" s="57" t="s">
        <v>173</v>
      </c>
      <c r="D90" s="57" t="s">
        <v>174</v>
      </c>
      <c r="E90" s="57" t="s">
        <v>175</v>
      </c>
      <c r="F90" s="71" t="s">
        <v>152</v>
      </c>
      <c r="G90" s="74">
        <v>2</v>
      </c>
      <c r="H90" s="73" t="e">
        <f>SUMIF([2]报价结算清单!$E$12:$E$573,A90,[2]报价结算清单!$P$12:$P$573)</f>
        <v>#VALUE!</v>
      </c>
    </row>
    <row r="91" spans="1:8" s="7" customFormat="1" ht="15">
      <c r="A91" s="57" t="s">
        <v>490</v>
      </c>
      <c r="B91" s="57" t="s">
        <v>128</v>
      </c>
      <c r="C91" s="57" t="s">
        <v>947</v>
      </c>
      <c r="D91" s="57" t="s">
        <v>948</v>
      </c>
      <c r="E91" s="57" t="s">
        <v>175</v>
      </c>
      <c r="F91" s="71" t="s">
        <v>152</v>
      </c>
      <c r="G91" s="72">
        <v>0.9</v>
      </c>
      <c r="H91" s="73" t="e">
        <f>SUMIF([2]报价结算清单!$E$12:$E$573,A91,[2]报价结算清单!$P$12:$P$573)</f>
        <v>#VALUE!</v>
      </c>
    </row>
    <row r="92" spans="1:8" s="7" customFormat="1" ht="15">
      <c r="A92" s="57" t="s">
        <v>491</v>
      </c>
      <c r="B92" s="57" t="s">
        <v>128</v>
      </c>
      <c r="C92" s="57" t="s">
        <v>176</v>
      </c>
      <c r="D92" s="57" t="s">
        <v>949</v>
      </c>
      <c r="E92" s="57" t="s">
        <v>177</v>
      </c>
      <c r="F92" s="71" t="s">
        <v>152</v>
      </c>
      <c r="G92" s="72">
        <v>0.9</v>
      </c>
      <c r="H92" s="73" t="e">
        <f>SUMIF([2]报价结算清单!$E$12:$E$573,A92,[2]报价结算清单!$P$12:$P$573)</f>
        <v>#VALUE!</v>
      </c>
    </row>
    <row r="93" spans="1:8" ht="30">
      <c r="A93" s="57" t="s">
        <v>492</v>
      </c>
      <c r="B93" s="57" t="s">
        <v>128</v>
      </c>
      <c r="C93" s="57" t="s">
        <v>178</v>
      </c>
      <c r="D93" s="57" t="s">
        <v>179</v>
      </c>
      <c r="E93" s="57" t="s">
        <v>180</v>
      </c>
      <c r="F93" s="71" t="s">
        <v>181</v>
      </c>
      <c r="G93" s="72">
        <v>50</v>
      </c>
      <c r="H93" s="73" t="e">
        <f>SUMIF([2]报价结算清单!$E$12:$E$573,A93,[2]报价结算清单!$P$12:$P$573)</f>
        <v>#VALUE!</v>
      </c>
    </row>
    <row r="94" spans="1:8" ht="30">
      <c r="A94" s="57" t="s">
        <v>493</v>
      </c>
      <c r="B94" s="57" t="s">
        <v>128</v>
      </c>
      <c r="C94" s="57" t="s">
        <v>178</v>
      </c>
      <c r="D94" s="57" t="s">
        <v>182</v>
      </c>
      <c r="E94" s="57" t="s">
        <v>180</v>
      </c>
      <c r="F94" s="71" t="s">
        <v>181</v>
      </c>
      <c r="G94" s="72">
        <v>63</v>
      </c>
      <c r="H94" s="73" t="e">
        <f>SUMIF([2]报价结算清单!$E$12:$E$573,A94,[2]报价结算清单!$P$12:$P$573)</f>
        <v>#VALUE!</v>
      </c>
    </row>
    <row r="95" spans="1:8" ht="30">
      <c r="A95" s="57" t="s">
        <v>494</v>
      </c>
      <c r="B95" s="57" t="s">
        <v>128</v>
      </c>
      <c r="C95" s="57" t="s">
        <v>178</v>
      </c>
      <c r="D95" s="57" t="s">
        <v>183</v>
      </c>
      <c r="E95" s="57" t="s">
        <v>184</v>
      </c>
      <c r="F95" s="71" t="s">
        <v>181</v>
      </c>
      <c r="G95" s="72">
        <v>30</v>
      </c>
      <c r="H95" s="73" t="e">
        <f>SUMIF([2]报价结算清单!$E$12:$E$573,A95,[2]报价结算清单!$P$12:$P$573)</f>
        <v>#VALUE!</v>
      </c>
    </row>
    <row r="96" spans="1:8" ht="30">
      <c r="A96" s="57" t="s">
        <v>495</v>
      </c>
      <c r="B96" s="57" t="s">
        <v>128</v>
      </c>
      <c r="C96" s="57" t="s">
        <v>178</v>
      </c>
      <c r="D96" s="57" t="s">
        <v>185</v>
      </c>
      <c r="E96" s="57" t="s">
        <v>186</v>
      </c>
      <c r="F96" s="71" t="s">
        <v>181</v>
      </c>
      <c r="G96" s="72">
        <v>81</v>
      </c>
      <c r="H96" s="73" t="e">
        <f>SUMIF([2]报价结算清单!$E$12:$E$573,A96,[2]报价结算清单!$P$12:$P$573)</f>
        <v>#VALUE!</v>
      </c>
    </row>
    <row r="97" spans="1:8" ht="15">
      <c r="A97" s="57" t="s">
        <v>496</v>
      </c>
      <c r="B97" s="57" t="s">
        <v>128</v>
      </c>
      <c r="C97" s="57" t="s">
        <v>187</v>
      </c>
      <c r="D97" s="57" t="s">
        <v>188</v>
      </c>
      <c r="E97" s="57" t="s">
        <v>189</v>
      </c>
      <c r="F97" s="71" t="s">
        <v>86</v>
      </c>
      <c r="G97" s="74">
        <v>9</v>
      </c>
      <c r="H97" s="73" t="e">
        <f>SUMIF([2]报价结算清单!$E$12:$E$573,A97,[2]报价结算清单!$P$12:$P$573)</f>
        <v>#VALUE!</v>
      </c>
    </row>
    <row r="98" spans="1:8" ht="15">
      <c r="A98" s="57" t="s">
        <v>497</v>
      </c>
      <c r="B98" s="57" t="s">
        <v>128</v>
      </c>
      <c r="C98" s="57" t="s">
        <v>187</v>
      </c>
      <c r="D98" s="57" t="s">
        <v>190</v>
      </c>
      <c r="E98" s="57" t="s">
        <v>191</v>
      </c>
      <c r="F98" s="71" t="s">
        <v>86</v>
      </c>
      <c r="G98" s="72">
        <v>5</v>
      </c>
      <c r="H98" s="73" t="e">
        <f>SUMIF([2]报价结算清单!$E$12:$E$573,A98,[2]报价结算清单!$P$12:$P$573)</f>
        <v>#VALUE!</v>
      </c>
    </row>
    <row r="99" spans="1:8" ht="30">
      <c r="A99" s="57" t="s">
        <v>498</v>
      </c>
      <c r="B99" s="57" t="s">
        <v>128</v>
      </c>
      <c r="C99" s="57" t="s">
        <v>187</v>
      </c>
      <c r="D99" s="57" t="s">
        <v>192</v>
      </c>
      <c r="E99" s="57" t="s">
        <v>193</v>
      </c>
      <c r="F99" s="71" t="s">
        <v>86</v>
      </c>
      <c r="G99" s="72">
        <v>9</v>
      </c>
      <c r="H99" s="73" t="e">
        <f>SUMIF([2]报价结算清单!$E$12:$E$573,A99,[2]报价结算清单!$P$12:$P$573)</f>
        <v>#VALUE!</v>
      </c>
    </row>
    <row r="100" spans="1:8" ht="30">
      <c r="A100" s="57" t="s">
        <v>499</v>
      </c>
      <c r="B100" s="57" t="s">
        <v>128</v>
      </c>
      <c r="C100" s="57" t="s">
        <v>187</v>
      </c>
      <c r="D100" s="57" t="s">
        <v>194</v>
      </c>
      <c r="E100" s="57" t="s">
        <v>193</v>
      </c>
      <c r="F100" s="71" t="s">
        <v>86</v>
      </c>
      <c r="G100" s="72">
        <v>18</v>
      </c>
      <c r="H100" s="73" t="e">
        <f>SUMIF([2]报价结算清单!$E$12:$E$573,A100,[2]报价结算清单!$P$12:$P$573)</f>
        <v>#VALUE!</v>
      </c>
    </row>
    <row r="101" spans="1:8" ht="15">
      <c r="A101" s="57" t="s">
        <v>500</v>
      </c>
      <c r="B101" s="57" t="s">
        <v>197</v>
      </c>
      <c r="C101" s="57" t="s">
        <v>197</v>
      </c>
      <c r="D101" s="57" t="s">
        <v>198</v>
      </c>
      <c r="E101" s="57" t="s">
        <v>764</v>
      </c>
      <c r="F101" s="71" t="s">
        <v>86</v>
      </c>
      <c r="G101" s="72">
        <v>31</v>
      </c>
      <c r="H101" s="73" t="e">
        <f>SUMIF([2]报价结算清单!$E$12:$E$573,A101,[2]报价结算清单!$P$12:$P$573)</f>
        <v>#VALUE!</v>
      </c>
    </row>
    <row r="102" spans="1:8" ht="15">
      <c r="A102" s="57" t="s">
        <v>501</v>
      </c>
      <c r="B102" s="57" t="s">
        <v>197</v>
      </c>
      <c r="C102" s="57" t="s">
        <v>197</v>
      </c>
      <c r="D102" s="57" t="s">
        <v>199</v>
      </c>
      <c r="E102" s="57" t="s">
        <v>764</v>
      </c>
      <c r="F102" s="71" t="s">
        <v>86</v>
      </c>
      <c r="G102" s="72">
        <v>50</v>
      </c>
      <c r="H102" s="73" t="e">
        <f>SUMIF([2]报价结算清单!$E$12:$E$573,A102,[2]报价结算清单!$P$12:$P$573)</f>
        <v>#VALUE!</v>
      </c>
    </row>
    <row r="103" spans="1:8" ht="15">
      <c r="A103" s="57" t="s">
        <v>502</v>
      </c>
      <c r="B103" s="57" t="s">
        <v>197</v>
      </c>
      <c r="C103" s="57" t="s">
        <v>197</v>
      </c>
      <c r="D103" s="57" t="s">
        <v>200</v>
      </c>
      <c r="E103" s="57" t="s">
        <v>764</v>
      </c>
      <c r="F103" s="71" t="s">
        <v>86</v>
      </c>
      <c r="G103" s="72">
        <v>100</v>
      </c>
      <c r="H103" s="73" t="e">
        <f>SUMIF([2]报价结算清单!$E$12:$E$573,A103,[2]报价结算清单!$P$12:$P$573)</f>
        <v>#VALUE!</v>
      </c>
    </row>
    <row r="104" spans="1:8" ht="15">
      <c r="A104" s="57" t="s">
        <v>955</v>
      </c>
      <c r="B104" s="57" t="s">
        <v>201</v>
      </c>
      <c r="C104" s="57" t="s">
        <v>926</v>
      </c>
      <c r="D104" s="57" t="s">
        <v>927</v>
      </c>
      <c r="E104" s="57" t="s">
        <v>928</v>
      </c>
      <c r="F104" s="71" t="s">
        <v>202</v>
      </c>
      <c r="G104" s="72">
        <v>280</v>
      </c>
      <c r="H104" s="73" t="e">
        <f>SUMIF([2]报价结算清单!$E$12:$E$573,A104,[2]报价结算清单!$P$12:$P$573)</f>
        <v>#VALUE!</v>
      </c>
    </row>
    <row r="105" spans="1:8" ht="15">
      <c r="A105" s="57" t="s">
        <v>503</v>
      </c>
      <c r="B105" s="57" t="s">
        <v>201</v>
      </c>
      <c r="C105" s="57" t="s">
        <v>926</v>
      </c>
      <c r="D105" s="57" t="s">
        <v>927</v>
      </c>
      <c r="E105" s="57" t="s">
        <v>929</v>
      </c>
      <c r="F105" s="71" t="s">
        <v>202</v>
      </c>
      <c r="G105" s="72">
        <v>800</v>
      </c>
      <c r="H105" s="73" t="e">
        <f>SUMIF([2]报价结算清单!$E$12:$E$573,A105,[2]报价结算清单!$P$12:$P$573)</f>
        <v>#VALUE!</v>
      </c>
    </row>
    <row r="106" spans="1:8" s="7" customFormat="1" ht="15">
      <c r="A106" s="57" t="s">
        <v>504</v>
      </c>
      <c r="B106" s="57" t="s">
        <v>201</v>
      </c>
      <c r="C106" s="57" t="s">
        <v>926</v>
      </c>
      <c r="D106" s="57" t="s">
        <v>927</v>
      </c>
      <c r="E106" s="57" t="s">
        <v>930</v>
      </c>
      <c r="F106" s="71" t="s">
        <v>202</v>
      </c>
      <c r="G106" s="72">
        <v>1500</v>
      </c>
      <c r="H106" s="73" t="e">
        <f>SUMIF([2]报价结算清单!$E$12:$E$573,A106,[2]报价结算清单!$P$12:$P$573)</f>
        <v>#VALUE!</v>
      </c>
    </row>
    <row r="107" spans="1:8" s="7" customFormat="1" ht="15">
      <c r="A107" s="57" t="s">
        <v>956</v>
      </c>
      <c r="B107" s="57" t="s">
        <v>201</v>
      </c>
      <c r="C107" s="57" t="s">
        <v>926</v>
      </c>
      <c r="D107" s="57" t="s">
        <v>927</v>
      </c>
      <c r="E107" s="57" t="s">
        <v>931</v>
      </c>
      <c r="F107" s="71" t="s">
        <v>202</v>
      </c>
      <c r="G107" s="72">
        <v>2000</v>
      </c>
      <c r="H107" s="73" t="e">
        <f>SUMIF([2]报价结算清单!$E$12:$E$573,A107,[2]报价结算清单!$P$12:$P$573)</f>
        <v>#VALUE!</v>
      </c>
    </row>
    <row r="108" spans="1:8" s="7" customFormat="1" ht="15">
      <c r="A108" s="57" t="s">
        <v>505</v>
      </c>
      <c r="B108" s="57" t="s">
        <v>201</v>
      </c>
      <c r="C108" s="57" t="s">
        <v>926</v>
      </c>
      <c r="D108" s="57" t="s">
        <v>927</v>
      </c>
      <c r="E108" s="57" t="s">
        <v>932</v>
      </c>
      <c r="F108" s="71" t="s">
        <v>202</v>
      </c>
      <c r="G108" s="72">
        <v>2880</v>
      </c>
      <c r="H108" s="73" t="e">
        <f>SUMIF([2]报价结算清单!$E$12:$E$573,A108,[2]报价结算清单!$P$12:$P$573)</f>
        <v>#VALUE!</v>
      </c>
    </row>
    <row r="109" spans="1:8" s="7" customFormat="1" ht="15">
      <c r="A109" s="57" t="s">
        <v>506</v>
      </c>
      <c r="B109" s="57" t="s">
        <v>204</v>
      </c>
      <c r="C109" s="57" t="s">
        <v>205</v>
      </c>
      <c r="D109" s="57" t="s">
        <v>206</v>
      </c>
      <c r="E109" s="57" t="s">
        <v>207</v>
      </c>
      <c r="F109" s="71" t="s">
        <v>195</v>
      </c>
      <c r="G109" s="72">
        <v>1000</v>
      </c>
      <c r="H109" s="73" t="e">
        <f>SUMIF([2]报价结算清单!$E$12:$E$573,A109,[2]报价结算清单!$P$12:$P$573)</f>
        <v>#VALUE!</v>
      </c>
    </row>
    <row r="110" spans="1:8" s="7" customFormat="1" ht="15">
      <c r="A110" s="59"/>
      <c r="B110" s="4"/>
      <c r="C110" s="4"/>
      <c r="D110" s="4"/>
      <c r="E110" s="4"/>
      <c r="F110" s="4"/>
      <c r="G110" s="72" t="e">
        <v>#DIV/0!</v>
      </c>
      <c r="H110" s="5"/>
    </row>
    <row r="111" spans="1:8" ht="45">
      <c r="A111" s="57" t="s">
        <v>765</v>
      </c>
      <c r="B111" s="57" t="s">
        <v>208</v>
      </c>
      <c r="C111" s="57" t="s">
        <v>209</v>
      </c>
      <c r="D111" s="57" t="s">
        <v>766</v>
      </c>
      <c r="E111" s="57" t="s">
        <v>767</v>
      </c>
      <c r="F111" s="71" t="s">
        <v>51</v>
      </c>
      <c r="G111" s="74">
        <v>1000</v>
      </c>
      <c r="H111" s="73" t="e">
        <f>SUMIF([2]报价结算清单!$E$12:$E$573,A111,[2]报价结算清单!$P$12:$P$573)</f>
        <v>#VALUE!</v>
      </c>
    </row>
    <row r="112" spans="1:8" ht="45">
      <c r="A112" s="57" t="s">
        <v>507</v>
      </c>
      <c r="B112" s="57" t="s">
        <v>208</v>
      </c>
      <c r="C112" s="57" t="s">
        <v>209</v>
      </c>
      <c r="D112" s="57" t="s">
        <v>768</v>
      </c>
      <c r="E112" s="57" t="s">
        <v>767</v>
      </c>
      <c r="F112" s="71" t="s">
        <v>51</v>
      </c>
      <c r="G112" s="74">
        <v>700</v>
      </c>
      <c r="H112" s="73" t="e">
        <f>SUMIF([2]报价结算清单!$E$12:$E$573,A112,[2]报价结算清单!$P$12:$P$573)</f>
        <v>#VALUE!</v>
      </c>
    </row>
    <row r="113" spans="1:8" s="7" customFormat="1" ht="45">
      <c r="A113" s="57" t="s">
        <v>508</v>
      </c>
      <c r="B113" s="57" t="s">
        <v>208</v>
      </c>
      <c r="C113" s="57" t="s">
        <v>209</v>
      </c>
      <c r="D113" s="57" t="s">
        <v>210</v>
      </c>
      <c r="E113" s="57" t="s">
        <v>769</v>
      </c>
      <c r="F113" s="71" t="s">
        <v>51</v>
      </c>
      <c r="G113" s="74">
        <v>500</v>
      </c>
      <c r="H113" s="73" t="e">
        <f>SUMIF([2]报价结算清单!$E$12:$E$573,A113,[2]报价结算清单!$P$12:$P$573)</f>
        <v>#VALUE!</v>
      </c>
    </row>
    <row r="114" spans="1:8" s="7" customFormat="1" ht="45">
      <c r="A114" s="57" t="s">
        <v>509</v>
      </c>
      <c r="B114" s="57" t="s">
        <v>208</v>
      </c>
      <c r="C114" s="57" t="s">
        <v>209</v>
      </c>
      <c r="D114" s="57" t="s">
        <v>211</v>
      </c>
      <c r="E114" s="57" t="s">
        <v>769</v>
      </c>
      <c r="F114" s="71" t="s">
        <v>51</v>
      </c>
      <c r="G114" s="72">
        <v>350</v>
      </c>
      <c r="H114" s="73" t="e">
        <f>SUMIF([2]报价结算清单!$E$12:$E$573,A114,[2]报价结算清单!$P$12:$P$573)</f>
        <v>#VALUE!</v>
      </c>
    </row>
    <row r="115" spans="1:8" s="7" customFormat="1" ht="45">
      <c r="A115" s="57" t="s">
        <v>510</v>
      </c>
      <c r="B115" s="57" t="s">
        <v>208</v>
      </c>
      <c r="C115" s="57" t="s">
        <v>209</v>
      </c>
      <c r="D115" s="57" t="s">
        <v>212</v>
      </c>
      <c r="E115" s="57" t="s">
        <v>933</v>
      </c>
      <c r="F115" s="71" t="s">
        <v>51</v>
      </c>
      <c r="G115" s="72">
        <v>400</v>
      </c>
      <c r="H115" s="73" t="e">
        <f>SUMIF([2]报价结算清单!$E$12:$E$573,A115,[2]报价结算清单!$P$12:$P$573)</f>
        <v>#VALUE!</v>
      </c>
    </row>
    <row r="116" spans="1:8" s="7" customFormat="1" ht="45">
      <c r="A116" s="57" t="s">
        <v>511</v>
      </c>
      <c r="B116" s="57" t="s">
        <v>208</v>
      </c>
      <c r="C116" s="57" t="s">
        <v>770</v>
      </c>
      <c r="D116" s="57" t="s">
        <v>213</v>
      </c>
      <c r="E116" s="57" t="s">
        <v>214</v>
      </c>
      <c r="F116" s="71" t="s">
        <v>195</v>
      </c>
      <c r="G116" s="74">
        <v>4200</v>
      </c>
      <c r="H116" s="73" t="e">
        <f>SUMIF([2]报价结算清单!$E$12:$E$573,A116,[2]报价结算清单!$P$12:$P$573)</f>
        <v>#VALUE!</v>
      </c>
    </row>
    <row r="117" spans="1:8" s="7" customFormat="1" ht="45">
      <c r="A117" s="57" t="s">
        <v>512</v>
      </c>
      <c r="B117" s="57" t="s">
        <v>208</v>
      </c>
      <c r="C117" s="57" t="s">
        <v>770</v>
      </c>
      <c r="D117" s="57" t="s">
        <v>215</v>
      </c>
      <c r="E117" s="57" t="s">
        <v>216</v>
      </c>
      <c r="F117" s="71" t="s">
        <v>195</v>
      </c>
      <c r="G117" s="74">
        <v>3600</v>
      </c>
      <c r="H117" s="73" t="e">
        <f>SUMIF([2]报价结算清单!$E$12:$E$573,A117,[2]报价结算清单!$P$12:$P$573)</f>
        <v>#VALUE!</v>
      </c>
    </row>
    <row r="118" spans="1:8" s="7" customFormat="1" ht="45">
      <c r="A118" s="57" t="s">
        <v>513</v>
      </c>
      <c r="B118" s="57" t="s">
        <v>208</v>
      </c>
      <c r="C118" s="57" t="s">
        <v>770</v>
      </c>
      <c r="D118" s="57" t="s">
        <v>217</v>
      </c>
      <c r="E118" s="57" t="s">
        <v>218</v>
      </c>
      <c r="F118" s="71" t="s">
        <v>195</v>
      </c>
      <c r="G118" s="74">
        <v>3000</v>
      </c>
      <c r="H118" s="73" t="e">
        <f>SUMIF([2]报价结算清单!$E$12:$E$573,A118,[2]报价结算清单!$P$12:$P$573)</f>
        <v>#VALUE!</v>
      </c>
    </row>
    <row r="119" spans="1:8" s="7" customFormat="1" ht="45">
      <c r="A119" s="57" t="s">
        <v>514</v>
      </c>
      <c r="B119" s="57" t="s">
        <v>208</v>
      </c>
      <c r="C119" s="57" t="s">
        <v>770</v>
      </c>
      <c r="D119" s="57" t="s">
        <v>219</v>
      </c>
      <c r="E119" s="57" t="s">
        <v>220</v>
      </c>
      <c r="F119" s="71" t="s">
        <v>195</v>
      </c>
      <c r="G119" s="72">
        <v>1500</v>
      </c>
      <c r="H119" s="73" t="e">
        <f>SUMIF([2]报价结算清单!$E$12:$E$573,A119,[2]报价结算清单!$P$12:$P$573)</f>
        <v>#VALUE!</v>
      </c>
    </row>
    <row r="120" spans="1:8" s="7" customFormat="1" ht="45">
      <c r="A120" s="57" t="s">
        <v>515</v>
      </c>
      <c r="B120" s="57" t="s">
        <v>208</v>
      </c>
      <c r="C120" s="57" t="s">
        <v>770</v>
      </c>
      <c r="D120" s="57" t="s">
        <v>221</v>
      </c>
      <c r="E120" s="57" t="s">
        <v>222</v>
      </c>
      <c r="F120" s="71" t="s">
        <v>195</v>
      </c>
      <c r="G120" s="72">
        <v>1100</v>
      </c>
      <c r="H120" s="73" t="e">
        <f>SUMIF([2]报价结算清单!$E$12:$E$573,A120,[2]报价结算清单!$P$12:$P$573)</f>
        <v>#VALUE!</v>
      </c>
    </row>
    <row r="121" spans="1:8" s="7" customFormat="1" ht="15">
      <c r="A121" s="57" t="s">
        <v>516</v>
      </c>
      <c r="B121" s="57" t="s">
        <v>208</v>
      </c>
      <c r="C121" s="57" t="s">
        <v>223</v>
      </c>
      <c r="D121" s="57" t="s">
        <v>224</v>
      </c>
      <c r="E121" s="57" t="s">
        <v>225</v>
      </c>
      <c r="F121" s="71" t="s">
        <v>195</v>
      </c>
      <c r="G121" s="72">
        <v>2061</v>
      </c>
      <c r="H121" s="73" t="e">
        <f>SUMIF([2]报价结算清单!$E$12:$E$573,A121,[2]报价结算清单!$P$12:$P$573)</f>
        <v>#VALUE!</v>
      </c>
    </row>
    <row r="122" spans="1:8" s="7" customFormat="1" ht="45">
      <c r="A122" s="57" t="s">
        <v>517</v>
      </c>
      <c r="B122" s="57" t="s">
        <v>208</v>
      </c>
      <c r="C122" s="57" t="s">
        <v>223</v>
      </c>
      <c r="D122" s="57" t="s">
        <v>226</v>
      </c>
      <c r="E122" s="57" t="s">
        <v>227</v>
      </c>
      <c r="F122" s="71" t="s">
        <v>195</v>
      </c>
      <c r="G122" s="72">
        <v>1500</v>
      </c>
      <c r="H122" s="73" t="e">
        <f>SUMIF([2]报价结算清单!$E$12:$E$573,A122,[2]报价结算清单!$P$12:$P$573)</f>
        <v>#VALUE!</v>
      </c>
    </row>
    <row r="123" spans="1:8" s="7" customFormat="1" ht="15">
      <c r="A123" s="57" t="s">
        <v>518</v>
      </c>
      <c r="B123" s="57" t="s">
        <v>208</v>
      </c>
      <c r="C123" s="57" t="s">
        <v>223</v>
      </c>
      <c r="D123" s="57" t="s">
        <v>228</v>
      </c>
      <c r="E123" s="57" t="s">
        <v>771</v>
      </c>
      <c r="F123" s="71" t="s">
        <v>195</v>
      </c>
      <c r="G123" s="74">
        <v>600</v>
      </c>
      <c r="H123" s="73" t="e">
        <f>SUMIF([2]报价结算清单!$E$12:$E$573,A123,[2]报价结算清单!$P$12:$P$573)</f>
        <v>#VALUE!</v>
      </c>
    </row>
    <row r="124" spans="1:8" s="7" customFormat="1" ht="45">
      <c r="A124" s="57" t="s">
        <v>519</v>
      </c>
      <c r="B124" s="57" t="s">
        <v>208</v>
      </c>
      <c r="C124" s="57" t="s">
        <v>223</v>
      </c>
      <c r="D124" s="57" t="s">
        <v>229</v>
      </c>
      <c r="E124" s="57" t="s">
        <v>230</v>
      </c>
      <c r="F124" s="71" t="s">
        <v>195</v>
      </c>
      <c r="G124" s="72">
        <v>779</v>
      </c>
      <c r="H124" s="73" t="e">
        <f>SUMIF([2]报价结算清单!$E$12:$E$573,A124,[2]报价结算清单!$P$12:$P$573)</f>
        <v>#VALUE!</v>
      </c>
    </row>
    <row r="125" spans="1:8" s="7" customFormat="1" ht="45">
      <c r="A125" s="57" t="s">
        <v>520</v>
      </c>
      <c r="B125" s="57" t="s">
        <v>208</v>
      </c>
      <c r="C125" s="57" t="s">
        <v>223</v>
      </c>
      <c r="D125" s="57" t="s">
        <v>231</v>
      </c>
      <c r="E125" s="57" t="s">
        <v>232</v>
      </c>
      <c r="F125" s="71" t="s">
        <v>195</v>
      </c>
      <c r="G125" s="72">
        <v>492</v>
      </c>
      <c r="H125" s="73" t="e">
        <f>SUMIF([2]报价结算清单!$E$12:$E$573,A125,[2]报价结算清单!$P$12:$P$573)</f>
        <v>#VALUE!</v>
      </c>
    </row>
    <row r="126" spans="1:8" s="7" customFormat="1" ht="30">
      <c r="A126" s="57" t="s">
        <v>521</v>
      </c>
      <c r="B126" s="57" t="s">
        <v>208</v>
      </c>
      <c r="C126" s="57" t="s">
        <v>223</v>
      </c>
      <c r="D126" s="57" t="s">
        <v>233</v>
      </c>
      <c r="E126" s="57" t="s">
        <v>735</v>
      </c>
      <c r="F126" s="71" t="s">
        <v>195</v>
      </c>
      <c r="G126" s="72">
        <v>233</v>
      </c>
      <c r="H126" s="73" t="e">
        <f>SUMIF([2]报价结算清单!$E$12:$E$573,A126,[2]报价结算清单!$P$12:$P$573)</f>
        <v>#VALUE!</v>
      </c>
    </row>
    <row r="127" spans="1:8" s="7" customFormat="1" ht="30">
      <c r="A127" s="57" t="s">
        <v>522</v>
      </c>
      <c r="B127" s="57" t="s">
        <v>208</v>
      </c>
      <c r="C127" s="57" t="s">
        <v>223</v>
      </c>
      <c r="D127" s="57" t="s">
        <v>234</v>
      </c>
      <c r="E127" s="57" t="s">
        <v>735</v>
      </c>
      <c r="F127" s="71" t="s">
        <v>195</v>
      </c>
      <c r="G127" s="72">
        <v>152</v>
      </c>
      <c r="H127" s="73" t="e">
        <f>SUMIF([2]报价结算清单!$E$12:$E$573,A127,[2]报价结算清单!$P$12:$P$573)</f>
        <v>#VALUE!</v>
      </c>
    </row>
    <row r="128" spans="1:8" s="7" customFormat="1" ht="30">
      <c r="A128" s="57" t="s">
        <v>523</v>
      </c>
      <c r="B128" s="57" t="s">
        <v>208</v>
      </c>
      <c r="C128" s="57" t="s">
        <v>235</v>
      </c>
      <c r="D128" s="57" t="s">
        <v>236</v>
      </c>
      <c r="E128" s="57" t="s">
        <v>237</v>
      </c>
      <c r="F128" s="71" t="s">
        <v>195</v>
      </c>
      <c r="G128" s="72">
        <v>1767</v>
      </c>
      <c r="H128" s="73" t="e">
        <f>SUMIF([2]报价结算清单!$E$12:$E$573,A128,[2]报价结算清单!$P$12:$P$573)</f>
        <v>#VALUE!</v>
      </c>
    </row>
    <row r="129" spans="1:8" s="7" customFormat="1" ht="30">
      <c r="A129" s="57" t="s">
        <v>524</v>
      </c>
      <c r="B129" s="57" t="s">
        <v>208</v>
      </c>
      <c r="C129" s="57" t="s">
        <v>235</v>
      </c>
      <c r="D129" s="57" t="s">
        <v>238</v>
      </c>
      <c r="E129" s="57" t="s">
        <v>772</v>
      </c>
      <c r="F129" s="71" t="s">
        <v>195</v>
      </c>
      <c r="G129" s="72">
        <v>200</v>
      </c>
      <c r="H129" s="73" t="e">
        <f>SUMIF([2]报价结算清单!$E$12:$E$573,A129,[2]报价结算清单!$P$12:$P$573)</f>
        <v>#VALUE!</v>
      </c>
    </row>
    <row r="130" spans="1:8" s="7" customFormat="1" ht="30">
      <c r="A130" s="57" t="s">
        <v>525</v>
      </c>
      <c r="B130" s="57" t="s">
        <v>208</v>
      </c>
      <c r="C130" s="57" t="s">
        <v>239</v>
      </c>
      <c r="D130" s="57" t="s">
        <v>240</v>
      </c>
      <c r="E130" s="57" t="s">
        <v>241</v>
      </c>
      <c r="F130" s="71" t="s">
        <v>112</v>
      </c>
      <c r="G130" s="72">
        <v>470</v>
      </c>
      <c r="H130" s="73" t="e">
        <f>SUMIF([2]报价结算清单!$E$12:$E$573,A130,[2]报价结算清单!$P$12:$P$573)</f>
        <v>#VALUE!</v>
      </c>
    </row>
    <row r="131" spans="1:8" s="7" customFormat="1" ht="30">
      <c r="A131" s="57" t="s">
        <v>526</v>
      </c>
      <c r="B131" s="57" t="s">
        <v>208</v>
      </c>
      <c r="C131" s="57" t="s">
        <v>239</v>
      </c>
      <c r="D131" s="57" t="s">
        <v>242</v>
      </c>
      <c r="E131" s="57" t="s">
        <v>241</v>
      </c>
      <c r="F131" s="71" t="s">
        <v>112</v>
      </c>
      <c r="G131" s="72">
        <v>806</v>
      </c>
      <c r="H131" s="73" t="e">
        <f>SUMIF([2]报价结算清单!$E$12:$E$573,A131,[2]报价结算清单!$P$12:$P$573)</f>
        <v>#VALUE!</v>
      </c>
    </row>
    <row r="132" spans="1:8" s="7" customFormat="1" ht="30">
      <c r="A132" s="57" t="s">
        <v>527</v>
      </c>
      <c r="B132" s="57" t="s">
        <v>208</v>
      </c>
      <c r="C132" s="57" t="s">
        <v>239</v>
      </c>
      <c r="D132" s="57" t="s">
        <v>243</v>
      </c>
      <c r="E132" s="57" t="s">
        <v>241</v>
      </c>
      <c r="F132" s="71" t="s">
        <v>112</v>
      </c>
      <c r="G132" s="72">
        <v>1374</v>
      </c>
      <c r="H132" s="73" t="e">
        <f>SUMIF([2]报价结算清单!$E$12:$E$573,A132,[2]报价结算清单!$P$12:$P$573)</f>
        <v>#VALUE!</v>
      </c>
    </row>
    <row r="133" spans="1:8" s="7" customFormat="1" ht="30">
      <c r="A133" s="57" t="s">
        <v>528</v>
      </c>
      <c r="B133" s="57" t="s">
        <v>208</v>
      </c>
      <c r="C133" s="57" t="s">
        <v>239</v>
      </c>
      <c r="D133" s="57" t="s">
        <v>244</v>
      </c>
      <c r="E133" s="57" t="s">
        <v>735</v>
      </c>
      <c r="F133" s="71" t="s">
        <v>86</v>
      </c>
      <c r="G133" s="72">
        <v>100</v>
      </c>
      <c r="H133" s="73" t="e">
        <f>SUMIF([2]报价结算清单!$E$12:$E$573,A133,[2]报价结算清单!$P$12:$P$573)</f>
        <v>#VALUE!</v>
      </c>
    </row>
    <row r="134" spans="1:8" s="7" customFormat="1" ht="30">
      <c r="A134" s="57" t="s">
        <v>529</v>
      </c>
      <c r="B134" s="57" t="s">
        <v>246</v>
      </c>
      <c r="C134" s="57" t="s">
        <v>247</v>
      </c>
      <c r="D134" s="57" t="s">
        <v>248</v>
      </c>
      <c r="E134" s="57" t="s">
        <v>699</v>
      </c>
      <c r="F134" s="71" t="s">
        <v>195</v>
      </c>
      <c r="G134" s="72">
        <v>950</v>
      </c>
      <c r="H134" s="73" t="e">
        <f>SUMIF([2]报价结算清单!$E$12:$E$573,A134,[2]报价结算清单!$P$12:$P$573)</f>
        <v>#VALUE!</v>
      </c>
    </row>
    <row r="135" spans="1:8" ht="30">
      <c r="A135" s="57" t="s">
        <v>530</v>
      </c>
      <c r="B135" s="57" t="s">
        <v>246</v>
      </c>
      <c r="C135" s="57" t="s">
        <v>247</v>
      </c>
      <c r="D135" s="57" t="s">
        <v>249</v>
      </c>
      <c r="E135" s="57" t="s">
        <v>699</v>
      </c>
      <c r="F135" s="71" t="s">
        <v>195</v>
      </c>
      <c r="G135" s="72">
        <v>1100</v>
      </c>
      <c r="H135" s="73" t="e">
        <f>SUMIF([2]报价结算清单!$E$12:$E$573,A135,[2]报价结算清单!$P$12:$P$573)</f>
        <v>#VALUE!</v>
      </c>
    </row>
    <row r="136" spans="1:8" ht="30">
      <c r="A136" s="57" t="s">
        <v>531</v>
      </c>
      <c r="B136" s="57" t="s">
        <v>246</v>
      </c>
      <c r="C136" s="57" t="s">
        <v>247</v>
      </c>
      <c r="D136" s="57" t="s">
        <v>250</v>
      </c>
      <c r="E136" s="57" t="s">
        <v>699</v>
      </c>
      <c r="F136" s="71" t="s">
        <v>195</v>
      </c>
      <c r="G136" s="74">
        <v>700</v>
      </c>
      <c r="H136" s="73" t="e">
        <f>SUMIF([2]报价结算清单!$E$12:$E$573,A136,[2]报价结算清单!$P$12:$P$573)</f>
        <v>#VALUE!</v>
      </c>
    </row>
    <row r="137" spans="1:8" ht="30">
      <c r="A137" s="57" t="s">
        <v>532</v>
      </c>
      <c r="B137" s="57" t="s">
        <v>246</v>
      </c>
      <c r="C137" s="57" t="s">
        <v>247</v>
      </c>
      <c r="D137" s="57" t="s">
        <v>251</v>
      </c>
      <c r="E137" s="57" t="s">
        <v>699</v>
      </c>
      <c r="F137" s="71" t="s">
        <v>195</v>
      </c>
      <c r="G137" s="72">
        <v>722</v>
      </c>
      <c r="H137" s="73" t="e">
        <f>SUMIF([2]报价结算清单!$E$12:$E$573,A137,[2]报价结算清单!$P$12:$P$573)</f>
        <v>#VALUE!</v>
      </c>
    </row>
    <row r="138" spans="1:8" ht="30">
      <c r="A138" s="57" t="s">
        <v>533</v>
      </c>
      <c r="B138" s="57" t="s">
        <v>246</v>
      </c>
      <c r="C138" s="57" t="s">
        <v>247</v>
      </c>
      <c r="D138" s="57" t="s">
        <v>252</v>
      </c>
      <c r="E138" s="57" t="s">
        <v>253</v>
      </c>
      <c r="F138" s="71" t="s">
        <v>195</v>
      </c>
      <c r="G138" s="72">
        <v>758</v>
      </c>
      <c r="H138" s="73" t="e">
        <f>SUMIF([2]报价结算清单!$E$12:$E$573,A138,[2]报价结算清单!$P$12:$P$573)</f>
        <v>#VALUE!</v>
      </c>
    </row>
    <row r="139" spans="1:8" ht="30">
      <c r="A139" s="57" t="s">
        <v>534</v>
      </c>
      <c r="B139" s="57" t="s">
        <v>246</v>
      </c>
      <c r="C139" s="57" t="s">
        <v>247</v>
      </c>
      <c r="D139" s="57" t="s">
        <v>254</v>
      </c>
      <c r="E139" s="57" t="s">
        <v>253</v>
      </c>
      <c r="F139" s="71" t="s">
        <v>195</v>
      </c>
      <c r="G139" s="72">
        <v>759</v>
      </c>
      <c r="H139" s="73" t="e">
        <f>SUMIF([2]报价结算清单!$E$12:$E$573,A139,[2]报价结算清单!$P$12:$P$573)</f>
        <v>#VALUE!</v>
      </c>
    </row>
    <row r="140" spans="1:8" ht="30">
      <c r="A140" s="57" t="s">
        <v>535</v>
      </c>
      <c r="B140" s="57" t="s">
        <v>246</v>
      </c>
      <c r="C140" s="57" t="s">
        <v>247</v>
      </c>
      <c r="D140" s="57" t="s">
        <v>255</v>
      </c>
      <c r="E140" s="57" t="s">
        <v>253</v>
      </c>
      <c r="F140" s="71" t="s">
        <v>195</v>
      </c>
      <c r="G140" s="72">
        <v>600</v>
      </c>
      <c r="H140" s="73" t="e">
        <f>SUMIF([2]报价结算清单!$E$12:$E$573,A140,[2]报价结算清单!$P$12:$P$573)</f>
        <v>#VALUE!</v>
      </c>
    </row>
    <row r="141" spans="1:8" ht="30">
      <c r="A141" s="57" t="s">
        <v>536</v>
      </c>
      <c r="B141" s="57" t="s">
        <v>246</v>
      </c>
      <c r="C141" s="57" t="s">
        <v>256</v>
      </c>
      <c r="D141" s="57" t="s">
        <v>248</v>
      </c>
      <c r="E141" s="57" t="s">
        <v>257</v>
      </c>
      <c r="F141" s="71" t="s">
        <v>195</v>
      </c>
      <c r="G141" s="72">
        <v>815</v>
      </c>
      <c r="H141" s="73" t="e">
        <f>SUMIF([2]报价结算清单!$E$12:$E$573,A141,[2]报价结算清单!$P$12:$P$573)</f>
        <v>#VALUE!</v>
      </c>
    </row>
    <row r="142" spans="1:8" ht="30">
      <c r="A142" s="57" t="s">
        <v>537</v>
      </c>
      <c r="B142" s="57" t="s">
        <v>246</v>
      </c>
      <c r="C142" s="57" t="s">
        <v>256</v>
      </c>
      <c r="D142" s="57" t="s">
        <v>249</v>
      </c>
      <c r="E142" s="57" t="s">
        <v>257</v>
      </c>
      <c r="F142" s="71" t="s">
        <v>195</v>
      </c>
      <c r="G142" s="72">
        <v>867</v>
      </c>
      <c r="H142" s="73" t="e">
        <f>SUMIF([2]报价结算清单!$E$12:$E$573,A142,[2]报价结算清单!$P$12:$P$573)</f>
        <v>#VALUE!</v>
      </c>
    </row>
    <row r="143" spans="1:8" s="7" customFormat="1" ht="30">
      <c r="A143" s="57" t="s">
        <v>538</v>
      </c>
      <c r="B143" s="57" t="s">
        <v>246</v>
      </c>
      <c r="C143" s="57" t="s">
        <v>256</v>
      </c>
      <c r="D143" s="57" t="s">
        <v>250</v>
      </c>
      <c r="E143" s="57" t="s">
        <v>257</v>
      </c>
      <c r="F143" s="71" t="s">
        <v>195</v>
      </c>
      <c r="G143" s="72">
        <v>821</v>
      </c>
      <c r="H143" s="73" t="e">
        <f>SUMIF([2]报价结算清单!$E$12:$E$573,A143,[2]报价结算清单!$P$12:$P$573)</f>
        <v>#VALUE!</v>
      </c>
    </row>
    <row r="144" spans="1:8" s="7" customFormat="1" ht="30">
      <c r="A144" s="57" t="s">
        <v>539</v>
      </c>
      <c r="B144" s="57" t="s">
        <v>246</v>
      </c>
      <c r="C144" s="57" t="s">
        <v>256</v>
      </c>
      <c r="D144" s="57" t="s">
        <v>251</v>
      </c>
      <c r="E144" s="57" t="s">
        <v>257</v>
      </c>
      <c r="F144" s="71" t="s">
        <v>195</v>
      </c>
      <c r="G144" s="72">
        <v>629</v>
      </c>
      <c r="H144" s="73" t="e">
        <f>SUMIF([2]报价结算清单!$E$12:$E$573,A144,[2]报价结算清单!$P$12:$P$573)</f>
        <v>#VALUE!</v>
      </c>
    </row>
    <row r="145" spans="1:8" s="7" customFormat="1" ht="30">
      <c r="A145" s="57" t="s">
        <v>540</v>
      </c>
      <c r="B145" s="57" t="s">
        <v>246</v>
      </c>
      <c r="C145" s="57" t="s">
        <v>256</v>
      </c>
      <c r="D145" s="57" t="s">
        <v>252</v>
      </c>
      <c r="E145" s="57" t="s">
        <v>258</v>
      </c>
      <c r="F145" s="71" t="s">
        <v>195</v>
      </c>
      <c r="G145" s="72">
        <v>540</v>
      </c>
      <c r="H145" s="73" t="e">
        <f>SUMIF([2]报价结算清单!$E$12:$E$573,A145,[2]报价结算清单!$P$12:$P$573)</f>
        <v>#VALUE!</v>
      </c>
    </row>
    <row r="146" spans="1:8" s="7" customFormat="1" ht="30">
      <c r="A146" s="57" t="s">
        <v>541</v>
      </c>
      <c r="B146" s="57" t="s">
        <v>246</v>
      </c>
      <c r="C146" s="57" t="s">
        <v>256</v>
      </c>
      <c r="D146" s="57" t="s">
        <v>254</v>
      </c>
      <c r="E146" s="57" t="s">
        <v>258</v>
      </c>
      <c r="F146" s="71" t="s">
        <v>195</v>
      </c>
      <c r="G146" s="72">
        <v>582</v>
      </c>
      <c r="H146" s="73" t="e">
        <f>SUMIF([2]报价结算清单!$E$12:$E$573,A146,[2]报价结算清单!$P$12:$P$573)</f>
        <v>#VALUE!</v>
      </c>
    </row>
    <row r="147" spans="1:8" s="7" customFormat="1" ht="30">
      <c r="A147" s="57" t="s">
        <v>542</v>
      </c>
      <c r="B147" s="57" t="s">
        <v>246</v>
      </c>
      <c r="C147" s="57" t="s">
        <v>256</v>
      </c>
      <c r="D147" s="57" t="s">
        <v>255</v>
      </c>
      <c r="E147" s="57" t="s">
        <v>258</v>
      </c>
      <c r="F147" s="71" t="s">
        <v>195</v>
      </c>
      <c r="G147" s="72">
        <v>514</v>
      </c>
      <c r="H147" s="73" t="e">
        <f>SUMIF([2]报价结算清单!$E$12:$E$573,A147,[2]报价结算清单!$P$12:$P$573)</f>
        <v>#VALUE!</v>
      </c>
    </row>
    <row r="148" spans="1:8" s="7" customFormat="1" ht="30">
      <c r="A148" s="57" t="s">
        <v>543</v>
      </c>
      <c r="B148" s="57" t="s">
        <v>246</v>
      </c>
      <c r="C148" s="57" t="s">
        <v>259</v>
      </c>
      <c r="D148" s="57" t="s">
        <v>248</v>
      </c>
      <c r="E148" s="57" t="s">
        <v>260</v>
      </c>
      <c r="F148" s="71" t="s">
        <v>195</v>
      </c>
      <c r="G148" s="72">
        <v>584</v>
      </c>
      <c r="H148" s="73" t="e">
        <f>SUMIF([2]报价结算清单!$E$12:$E$573,A148,[2]报价结算清单!$P$12:$P$573)</f>
        <v>#VALUE!</v>
      </c>
    </row>
    <row r="149" spans="1:8" s="7" customFormat="1" ht="30">
      <c r="A149" s="57" t="s">
        <v>544</v>
      </c>
      <c r="B149" s="57" t="s">
        <v>246</v>
      </c>
      <c r="C149" s="57" t="s">
        <v>259</v>
      </c>
      <c r="D149" s="57" t="s">
        <v>249</v>
      </c>
      <c r="E149" s="57" t="s">
        <v>260</v>
      </c>
      <c r="F149" s="71" t="s">
        <v>195</v>
      </c>
      <c r="G149" s="72">
        <v>580</v>
      </c>
      <c r="H149" s="73" t="e">
        <f>SUMIF([2]报价结算清单!$E$12:$E$573,A149,[2]报价结算清单!$P$12:$P$573)</f>
        <v>#VALUE!</v>
      </c>
    </row>
    <row r="150" spans="1:8" s="7" customFormat="1" ht="30">
      <c r="A150" s="57" t="s">
        <v>545</v>
      </c>
      <c r="B150" s="57" t="s">
        <v>246</v>
      </c>
      <c r="C150" s="57" t="s">
        <v>259</v>
      </c>
      <c r="D150" s="57" t="s">
        <v>250</v>
      </c>
      <c r="E150" s="57" t="s">
        <v>260</v>
      </c>
      <c r="F150" s="71" t="s">
        <v>195</v>
      </c>
      <c r="G150" s="72">
        <v>564</v>
      </c>
      <c r="H150" s="73" t="e">
        <f>SUMIF([2]报价结算清单!$E$12:$E$573,A150,[2]报价结算清单!$P$12:$P$573)</f>
        <v>#VALUE!</v>
      </c>
    </row>
    <row r="151" spans="1:8" s="7" customFormat="1" ht="30">
      <c r="A151" s="57" t="s">
        <v>546</v>
      </c>
      <c r="B151" s="57" t="s">
        <v>246</v>
      </c>
      <c r="C151" s="57" t="s">
        <v>259</v>
      </c>
      <c r="D151" s="57" t="s">
        <v>251</v>
      </c>
      <c r="E151" s="57" t="s">
        <v>260</v>
      </c>
      <c r="F151" s="71" t="s">
        <v>195</v>
      </c>
      <c r="G151" s="72">
        <v>485</v>
      </c>
      <c r="H151" s="73" t="e">
        <f>SUMIF([2]报价结算清单!$E$12:$E$573,A151,[2]报价结算清单!$P$12:$P$573)</f>
        <v>#VALUE!</v>
      </c>
    </row>
    <row r="152" spans="1:8" s="7" customFormat="1" ht="30">
      <c r="A152" s="57" t="s">
        <v>547</v>
      </c>
      <c r="B152" s="57" t="s">
        <v>246</v>
      </c>
      <c r="C152" s="57" t="s">
        <v>259</v>
      </c>
      <c r="D152" s="57" t="s">
        <v>252</v>
      </c>
      <c r="E152" s="57" t="s">
        <v>261</v>
      </c>
      <c r="F152" s="71" t="s">
        <v>195</v>
      </c>
      <c r="G152" s="72">
        <v>373</v>
      </c>
      <c r="H152" s="73" t="e">
        <f>SUMIF([2]报价结算清单!$E$12:$E$573,A152,[2]报价结算清单!$P$12:$P$573)</f>
        <v>#VALUE!</v>
      </c>
    </row>
    <row r="153" spans="1:8" s="7" customFormat="1" ht="30">
      <c r="A153" s="57" t="s">
        <v>548</v>
      </c>
      <c r="B153" s="57" t="s">
        <v>246</v>
      </c>
      <c r="C153" s="57" t="s">
        <v>259</v>
      </c>
      <c r="D153" s="57" t="s">
        <v>254</v>
      </c>
      <c r="E153" s="57" t="s">
        <v>261</v>
      </c>
      <c r="F153" s="71" t="s">
        <v>195</v>
      </c>
      <c r="G153" s="72">
        <v>400</v>
      </c>
      <c r="H153" s="73" t="e">
        <f>SUMIF([2]报价结算清单!$E$12:$E$573,A153,[2]报价结算清单!$P$12:$P$573)</f>
        <v>#VALUE!</v>
      </c>
    </row>
    <row r="154" spans="1:8" s="7" customFormat="1" ht="30">
      <c r="A154" s="57" t="s">
        <v>549</v>
      </c>
      <c r="B154" s="57" t="s">
        <v>246</v>
      </c>
      <c r="C154" s="57" t="s">
        <v>259</v>
      </c>
      <c r="D154" s="57" t="s">
        <v>255</v>
      </c>
      <c r="E154" s="57" t="s">
        <v>261</v>
      </c>
      <c r="F154" s="71" t="s">
        <v>195</v>
      </c>
      <c r="G154" s="72">
        <v>369</v>
      </c>
      <c r="H154" s="73" t="e">
        <f>SUMIF([2]报价结算清单!$E$12:$E$573,A154,[2]报价结算清单!$P$12:$P$573)</f>
        <v>#VALUE!</v>
      </c>
    </row>
    <row r="155" spans="1:8" s="7" customFormat="1" ht="15">
      <c r="A155" s="57" t="s">
        <v>550</v>
      </c>
      <c r="B155" s="57" t="s">
        <v>246</v>
      </c>
      <c r="C155" s="57" t="s">
        <v>262</v>
      </c>
      <c r="D155" s="57" t="s">
        <v>263</v>
      </c>
      <c r="E155" s="57" t="s">
        <v>264</v>
      </c>
      <c r="F155" s="71" t="s">
        <v>265</v>
      </c>
      <c r="G155" s="72">
        <v>368</v>
      </c>
      <c r="H155" s="73" t="e">
        <f>SUMIF([2]报价结算清单!$E$12:$E$573,A155,[2]报价结算清单!$P$12:$P$573)</f>
        <v>#VALUE!</v>
      </c>
    </row>
    <row r="156" spans="1:8" s="7" customFormat="1" ht="30">
      <c r="A156" s="57" t="s">
        <v>551</v>
      </c>
      <c r="B156" s="57" t="s">
        <v>246</v>
      </c>
      <c r="C156" s="57" t="s">
        <v>266</v>
      </c>
      <c r="D156" s="57" t="s">
        <v>267</v>
      </c>
      <c r="E156" s="57" t="s">
        <v>268</v>
      </c>
      <c r="F156" s="71" t="s">
        <v>195</v>
      </c>
      <c r="G156" s="72">
        <v>250</v>
      </c>
      <c r="H156" s="73" t="e">
        <f>SUMIF([2]报价结算清单!$E$12:$E$573,A156,[2]报价结算清单!$P$12:$P$573)</f>
        <v>#VALUE!</v>
      </c>
    </row>
    <row r="157" spans="1:8" s="7" customFormat="1" ht="60">
      <c r="A157" s="57" t="s">
        <v>552</v>
      </c>
      <c r="B157" s="57" t="s">
        <v>246</v>
      </c>
      <c r="C157" s="57" t="s">
        <v>269</v>
      </c>
      <c r="D157" s="57" t="s">
        <v>270</v>
      </c>
      <c r="E157" s="57" t="s">
        <v>271</v>
      </c>
      <c r="F157" s="71" t="s">
        <v>195</v>
      </c>
      <c r="G157" s="74">
        <v>1200</v>
      </c>
      <c r="H157" s="73" t="e">
        <f>SUMIF([2]报价结算清单!$E$12:$E$573,A157,[2]报价结算清单!$P$12:$P$573)</f>
        <v>#VALUE!</v>
      </c>
    </row>
    <row r="158" spans="1:8" s="7" customFormat="1" ht="30">
      <c r="A158" s="57" t="s">
        <v>553</v>
      </c>
      <c r="B158" s="57" t="s">
        <v>246</v>
      </c>
      <c r="C158" s="57" t="s">
        <v>272</v>
      </c>
      <c r="D158" s="57" t="s">
        <v>273</v>
      </c>
      <c r="E158" s="57" t="s">
        <v>274</v>
      </c>
      <c r="F158" s="71" t="s">
        <v>121</v>
      </c>
      <c r="G158" s="72">
        <v>150</v>
      </c>
      <c r="H158" s="73" t="e">
        <f>SUMIF([2]报价结算清单!$E$12:$E$573,A158,[2]报价结算清单!$P$12:$P$573)</f>
        <v>#VALUE!</v>
      </c>
    </row>
    <row r="159" spans="1:8" s="7" customFormat="1" ht="45">
      <c r="A159" s="57" t="s">
        <v>554</v>
      </c>
      <c r="B159" s="57" t="s">
        <v>246</v>
      </c>
      <c r="C159" s="57" t="s">
        <v>272</v>
      </c>
      <c r="D159" s="57" t="s">
        <v>275</v>
      </c>
      <c r="E159" s="57" t="s">
        <v>274</v>
      </c>
      <c r="F159" s="71" t="s">
        <v>121</v>
      </c>
      <c r="G159" s="72">
        <v>150</v>
      </c>
      <c r="H159" s="73" t="e">
        <f>SUMIF([2]报价结算清单!$E$12:$E$573,A159,[2]报价结算清单!$P$12:$P$573)</f>
        <v>#VALUE!</v>
      </c>
    </row>
    <row r="160" spans="1:8" s="7" customFormat="1" ht="60">
      <c r="A160" s="57" t="s">
        <v>555</v>
      </c>
      <c r="B160" s="57" t="s">
        <v>246</v>
      </c>
      <c r="C160" s="57" t="s">
        <v>272</v>
      </c>
      <c r="D160" s="57" t="s">
        <v>276</v>
      </c>
      <c r="E160" s="57" t="s">
        <v>274</v>
      </c>
      <c r="F160" s="71" t="s">
        <v>121</v>
      </c>
      <c r="G160" s="72">
        <v>190</v>
      </c>
      <c r="H160" s="73" t="e">
        <f>SUMIF([2]报价结算清单!$E$12:$E$573,A160,[2]报价结算清单!$P$12:$P$573)</f>
        <v>#VALUE!</v>
      </c>
    </row>
    <row r="161" spans="1:8" s="7" customFormat="1" ht="30">
      <c r="A161" s="57" t="s">
        <v>556</v>
      </c>
      <c r="B161" s="57" t="s">
        <v>246</v>
      </c>
      <c r="C161" s="57" t="s">
        <v>277</v>
      </c>
      <c r="D161" s="57" t="s">
        <v>278</v>
      </c>
      <c r="E161" s="57" t="s">
        <v>735</v>
      </c>
      <c r="F161" s="71" t="s">
        <v>195</v>
      </c>
      <c r="G161" s="72">
        <v>51</v>
      </c>
      <c r="H161" s="73" t="e">
        <f>SUMIF([2]报价结算清单!$E$12:$E$573,A161,[2]报价结算清单!$P$12:$P$573)</f>
        <v>#VALUE!</v>
      </c>
    </row>
    <row r="162" spans="1:8" s="7" customFormat="1" ht="30">
      <c r="A162" s="57" t="s">
        <v>557</v>
      </c>
      <c r="B162" s="57" t="s">
        <v>246</v>
      </c>
      <c r="C162" s="57" t="s">
        <v>277</v>
      </c>
      <c r="D162" s="57" t="s">
        <v>279</v>
      </c>
      <c r="E162" s="57" t="s">
        <v>773</v>
      </c>
      <c r="F162" s="71" t="s">
        <v>195</v>
      </c>
      <c r="G162" s="72">
        <v>200</v>
      </c>
      <c r="H162" s="73" t="e">
        <f>SUMIF([2]报价结算清单!$E$12:$E$573,A162,[2]报价结算清单!$P$12:$P$573)</f>
        <v>#VALUE!</v>
      </c>
    </row>
    <row r="163" spans="1:8" s="7" customFormat="1" ht="15">
      <c r="A163" s="57" t="s">
        <v>558</v>
      </c>
      <c r="B163" s="57" t="s">
        <v>280</v>
      </c>
      <c r="C163" s="57" t="s">
        <v>281</v>
      </c>
      <c r="D163" s="57" t="s">
        <v>282</v>
      </c>
      <c r="E163" s="57" t="s">
        <v>283</v>
      </c>
      <c r="F163" s="71" t="s">
        <v>284</v>
      </c>
      <c r="G163" s="72">
        <v>200</v>
      </c>
      <c r="H163" s="73" t="e">
        <f>SUMIF([2]报价结算清单!$E$12:$E$573,A163,[2]报价结算清单!$P$12:$P$573)</f>
        <v>#VALUE!</v>
      </c>
    </row>
    <row r="164" spans="1:8" s="7" customFormat="1" ht="15">
      <c r="A164" s="57" t="s">
        <v>559</v>
      </c>
      <c r="B164" s="57" t="s">
        <v>280</v>
      </c>
      <c r="C164" s="57" t="s">
        <v>281</v>
      </c>
      <c r="D164" s="57" t="s">
        <v>774</v>
      </c>
      <c r="E164" s="57" t="s">
        <v>775</v>
      </c>
      <c r="F164" s="71" t="s">
        <v>284</v>
      </c>
      <c r="G164" s="72">
        <v>120</v>
      </c>
      <c r="H164" s="73" t="e">
        <f>SUMIF([2]报价结算清单!$E$12:$E$573,A164,[2]报价结算清单!$P$12:$P$573)</f>
        <v>#VALUE!</v>
      </c>
    </row>
    <row r="165" spans="1:8" s="7" customFormat="1" ht="30">
      <c r="A165" s="57" t="s">
        <v>560</v>
      </c>
      <c r="B165" s="57" t="s">
        <v>280</v>
      </c>
      <c r="C165" s="57" t="s">
        <v>281</v>
      </c>
      <c r="D165" s="57" t="s">
        <v>285</v>
      </c>
      <c r="E165" s="57" t="s">
        <v>776</v>
      </c>
      <c r="F165" s="71" t="s">
        <v>195</v>
      </c>
      <c r="G165" s="74">
        <v>550</v>
      </c>
      <c r="H165" s="73" t="e">
        <f>SUMIF([2]报价结算清单!$E$12:$E$573,A165,[2]报价结算清单!$P$12:$P$573)</f>
        <v>#VALUE!</v>
      </c>
    </row>
    <row r="166" spans="1:8" s="7" customFormat="1" ht="30">
      <c r="A166" s="57" t="s">
        <v>561</v>
      </c>
      <c r="B166" s="57" t="s">
        <v>280</v>
      </c>
      <c r="C166" s="57" t="s">
        <v>281</v>
      </c>
      <c r="D166" s="57" t="s">
        <v>286</v>
      </c>
      <c r="E166" s="57" t="s">
        <v>287</v>
      </c>
      <c r="F166" s="71" t="s">
        <v>195</v>
      </c>
      <c r="G166" s="72">
        <v>697</v>
      </c>
      <c r="H166" s="73" t="e">
        <f>SUMIF([2]报价结算清单!$E$12:$E$573,A166,[2]报价结算清单!$P$12:$P$573)</f>
        <v>#VALUE!</v>
      </c>
    </row>
    <row r="167" spans="1:8" s="7" customFormat="1" ht="30">
      <c r="A167" s="57" t="s">
        <v>562</v>
      </c>
      <c r="B167" s="57" t="s">
        <v>280</v>
      </c>
      <c r="C167" s="57" t="s">
        <v>281</v>
      </c>
      <c r="D167" s="57" t="s">
        <v>288</v>
      </c>
      <c r="E167" s="57" t="s">
        <v>777</v>
      </c>
      <c r="F167" s="71" t="s">
        <v>195</v>
      </c>
      <c r="G167" s="74">
        <v>400</v>
      </c>
      <c r="H167" s="73" t="e">
        <f>SUMIF([2]报价结算清单!$E$12:$E$573,A167,[2]报价结算清单!$P$12:$P$573)</f>
        <v>#VALUE!</v>
      </c>
    </row>
    <row r="168" spans="1:8" s="7" customFormat="1" ht="30">
      <c r="A168" s="57" t="s">
        <v>563</v>
      </c>
      <c r="B168" s="57" t="s">
        <v>280</v>
      </c>
      <c r="C168" s="57" t="s">
        <v>281</v>
      </c>
      <c r="D168" s="57" t="s">
        <v>289</v>
      </c>
      <c r="E168" s="57" t="s">
        <v>778</v>
      </c>
      <c r="F168" s="71" t="s">
        <v>195</v>
      </c>
      <c r="G168" s="72">
        <v>290</v>
      </c>
      <c r="H168" s="73" t="e">
        <f>SUMIF([2]报价结算清单!$E$12:$E$573,A168,[2]报价结算清单!$P$12:$P$573)</f>
        <v>#VALUE!</v>
      </c>
    </row>
    <row r="169" spans="1:8" s="7" customFormat="1" ht="30">
      <c r="A169" s="57" t="s">
        <v>564</v>
      </c>
      <c r="B169" s="57" t="s">
        <v>280</v>
      </c>
      <c r="C169" s="57" t="s">
        <v>290</v>
      </c>
      <c r="D169" s="57" t="s">
        <v>291</v>
      </c>
      <c r="E169" s="57" t="s">
        <v>779</v>
      </c>
      <c r="F169" s="71" t="s">
        <v>195</v>
      </c>
      <c r="G169" s="74">
        <v>600</v>
      </c>
      <c r="H169" s="73" t="e">
        <f>SUMIF([2]报价结算清单!$E$12:$E$573,A169,[2]报价结算清单!$P$12:$P$573)</f>
        <v>#VALUE!</v>
      </c>
    </row>
    <row r="170" spans="1:8" s="7" customFormat="1" ht="15">
      <c r="A170" s="57" t="s">
        <v>565</v>
      </c>
      <c r="B170" s="57" t="s">
        <v>280</v>
      </c>
      <c r="C170" s="57" t="s">
        <v>290</v>
      </c>
      <c r="D170" s="57" t="s">
        <v>292</v>
      </c>
      <c r="E170" s="57" t="s">
        <v>293</v>
      </c>
      <c r="F170" s="71" t="s">
        <v>195</v>
      </c>
      <c r="G170" s="72">
        <v>120</v>
      </c>
      <c r="H170" s="73" t="e">
        <f>SUMIF([2]报价结算清单!$E$12:$E$573,A170,[2]报价结算清单!$P$12:$P$573)</f>
        <v>#VALUE!</v>
      </c>
    </row>
    <row r="171" spans="1:8" s="7" customFormat="1" ht="15">
      <c r="A171" s="57" t="s">
        <v>566</v>
      </c>
      <c r="B171" s="57" t="s">
        <v>280</v>
      </c>
      <c r="C171" s="57" t="s">
        <v>290</v>
      </c>
      <c r="D171" s="57" t="s">
        <v>294</v>
      </c>
      <c r="E171" s="57" t="s">
        <v>735</v>
      </c>
      <c r="F171" s="71" t="s">
        <v>195</v>
      </c>
      <c r="G171" s="72">
        <v>150</v>
      </c>
      <c r="H171" s="73" t="e">
        <f>SUMIF([2]报价结算清单!$E$12:$E$573,A171,[2]报价结算清单!$P$12:$P$573)</f>
        <v>#VALUE!</v>
      </c>
    </row>
    <row r="172" spans="1:8" s="7" customFormat="1" ht="15">
      <c r="A172" s="57" t="s">
        <v>567</v>
      </c>
      <c r="B172" s="57" t="s">
        <v>280</v>
      </c>
      <c r="C172" s="57" t="s">
        <v>290</v>
      </c>
      <c r="D172" s="57" t="s">
        <v>295</v>
      </c>
      <c r="E172" s="57" t="s">
        <v>780</v>
      </c>
      <c r="F172" s="71" t="s">
        <v>195</v>
      </c>
      <c r="G172" s="72">
        <v>120</v>
      </c>
      <c r="H172" s="73" t="e">
        <f>SUMIF([2]报价结算清单!$E$12:$E$573,A172,[2]报价结算清单!$P$12:$P$573)</f>
        <v>#VALUE!</v>
      </c>
    </row>
    <row r="173" spans="1:8" s="7" customFormat="1" ht="30">
      <c r="A173" s="57" t="s">
        <v>568</v>
      </c>
      <c r="B173" s="57" t="s">
        <v>280</v>
      </c>
      <c r="C173" s="57" t="s">
        <v>296</v>
      </c>
      <c r="D173" s="57" t="s">
        <v>297</v>
      </c>
      <c r="E173" s="57" t="s">
        <v>298</v>
      </c>
      <c r="F173" s="71" t="s">
        <v>195</v>
      </c>
      <c r="G173" s="72">
        <v>1800</v>
      </c>
      <c r="H173" s="73" t="e">
        <f>SUMIF([2]报价结算清单!$E$12:$E$573,A173,[2]报价结算清单!$P$12:$P$573)</f>
        <v>#VALUE!</v>
      </c>
    </row>
    <row r="174" spans="1:8" s="7" customFormat="1" ht="30">
      <c r="A174" s="57" t="s">
        <v>569</v>
      </c>
      <c r="B174" s="57" t="s">
        <v>280</v>
      </c>
      <c r="C174" s="57" t="s">
        <v>296</v>
      </c>
      <c r="D174" s="57" t="s">
        <v>297</v>
      </c>
      <c r="E174" s="57" t="s">
        <v>299</v>
      </c>
      <c r="F174" s="71" t="s">
        <v>195</v>
      </c>
      <c r="G174" s="74">
        <v>2000</v>
      </c>
      <c r="H174" s="73" t="e">
        <f>SUMIF([2]报价结算清单!$E$12:$E$573,A174,[2]报价结算清单!$P$12:$P$573)</f>
        <v>#VALUE!</v>
      </c>
    </row>
    <row r="175" spans="1:8" s="7" customFormat="1" ht="30">
      <c r="A175" s="57" t="s">
        <v>570</v>
      </c>
      <c r="B175" s="57" t="s">
        <v>280</v>
      </c>
      <c r="C175" s="57" t="s">
        <v>296</v>
      </c>
      <c r="D175" s="57" t="s">
        <v>300</v>
      </c>
      <c r="E175" s="57" t="s">
        <v>301</v>
      </c>
      <c r="F175" s="71" t="s">
        <v>195</v>
      </c>
      <c r="G175" s="72">
        <v>850</v>
      </c>
      <c r="H175" s="73" t="e">
        <f>SUMIF([2]报价结算清单!$E$12:$E$573,A175,[2]报价结算清单!$P$12:$P$573)</f>
        <v>#VALUE!</v>
      </c>
    </row>
    <row r="176" spans="1:8" s="7" customFormat="1" ht="30">
      <c r="A176" s="57" t="s">
        <v>571</v>
      </c>
      <c r="B176" s="57" t="s">
        <v>280</v>
      </c>
      <c r="C176" s="57" t="s">
        <v>296</v>
      </c>
      <c r="D176" s="57" t="s">
        <v>302</v>
      </c>
      <c r="E176" s="57" t="s">
        <v>735</v>
      </c>
      <c r="F176" s="71" t="s">
        <v>195</v>
      </c>
      <c r="G176" s="72">
        <v>100</v>
      </c>
      <c r="H176" s="73" t="e">
        <f>SUMIF([2]报价结算清单!$E$12:$E$573,A176,[2]报价结算清单!$P$12:$P$573)</f>
        <v>#VALUE!</v>
      </c>
    </row>
    <row r="177" spans="1:8" s="7" customFormat="1" ht="30">
      <c r="A177" s="57" t="s">
        <v>572</v>
      </c>
      <c r="B177" s="57" t="s">
        <v>280</v>
      </c>
      <c r="C177" s="57" t="s">
        <v>296</v>
      </c>
      <c r="D177" s="57" t="s">
        <v>303</v>
      </c>
      <c r="E177" s="57" t="s">
        <v>304</v>
      </c>
      <c r="F177" s="71" t="s">
        <v>195</v>
      </c>
      <c r="G177" s="74">
        <v>200</v>
      </c>
      <c r="H177" s="73" t="e">
        <f>SUMIF([2]报价结算清单!$E$12:$E$573,A177,[2]报价结算清单!$P$12:$P$573)</f>
        <v>#VALUE!</v>
      </c>
    </row>
    <row r="178" spans="1:8" s="7" customFormat="1" ht="30">
      <c r="A178" s="57" t="s">
        <v>573</v>
      </c>
      <c r="B178" s="57" t="s">
        <v>280</v>
      </c>
      <c r="C178" s="57" t="s">
        <v>296</v>
      </c>
      <c r="D178" s="57" t="s">
        <v>305</v>
      </c>
      <c r="E178" s="57" t="s">
        <v>306</v>
      </c>
      <c r="F178" s="71" t="s">
        <v>195</v>
      </c>
      <c r="G178" s="72">
        <v>200</v>
      </c>
      <c r="H178" s="73" t="e">
        <f>SUMIF([2]报价结算清单!$E$12:$E$573,A178,[2]报价结算清单!$P$12:$P$573)</f>
        <v>#VALUE!</v>
      </c>
    </row>
    <row r="179" spans="1:8" s="7" customFormat="1" ht="30">
      <c r="A179" s="57" t="s">
        <v>574</v>
      </c>
      <c r="B179" s="57" t="s">
        <v>307</v>
      </c>
      <c r="C179" s="57" t="s">
        <v>308</v>
      </c>
      <c r="D179" s="57" t="s">
        <v>309</v>
      </c>
      <c r="E179" s="57" t="s">
        <v>735</v>
      </c>
      <c r="F179" s="71" t="s">
        <v>54</v>
      </c>
      <c r="G179" s="72">
        <v>121</v>
      </c>
      <c r="H179" s="73" t="e">
        <f>SUMIF([2]报价结算清单!$E$12:$E$573,A179,[2]报价结算清单!$P$12:$P$573)</f>
        <v>#VALUE!</v>
      </c>
    </row>
    <row r="180" spans="1:8" s="7" customFormat="1" ht="30">
      <c r="A180" s="57" t="s">
        <v>575</v>
      </c>
      <c r="B180" s="57" t="s">
        <v>307</v>
      </c>
      <c r="C180" s="57" t="s">
        <v>308</v>
      </c>
      <c r="D180" s="57" t="s">
        <v>310</v>
      </c>
      <c r="E180" s="57" t="s">
        <v>735</v>
      </c>
      <c r="F180" s="71" t="s">
        <v>54</v>
      </c>
      <c r="G180" s="72">
        <v>92</v>
      </c>
      <c r="H180" s="73" t="e">
        <f>SUMIF([2]报价结算清单!$E$12:$E$573,A180,[2]报价结算清单!$P$12:$P$573)</f>
        <v>#VALUE!</v>
      </c>
    </row>
    <row r="181" spans="1:8" s="7" customFormat="1" ht="30">
      <c r="A181" s="57" t="s">
        <v>576</v>
      </c>
      <c r="B181" s="57" t="s">
        <v>307</v>
      </c>
      <c r="C181" s="57" t="s">
        <v>308</v>
      </c>
      <c r="D181" s="57" t="s">
        <v>311</v>
      </c>
      <c r="E181" s="57" t="s">
        <v>735</v>
      </c>
      <c r="F181" s="71" t="s">
        <v>54</v>
      </c>
      <c r="G181" s="72">
        <v>60</v>
      </c>
      <c r="H181" s="73" t="e">
        <f>SUMIF([2]报价结算清单!$E$12:$E$573,A181,[2]报价结算清单!$P$12:$P$573)</f>
        <v>#VALUE!</v>
      </c>
    </row>
    <row r="182" spans="1:8" s="7" customFormat="1" ht="15">
      <c r="A182" s="57" t="s">
        <v>577</v>
      </c>
      <c r="B182" s="57" t="s">
        <v>312</v>
      </c>
      <c r="C182" s="57" t="s">
        <v>313</v>
      </c>
      <c r="D182" s="57" t="s">
        <v>314</v>
      </c>
      <c r="E182" s="57" t="s">
        <v>735</v>
      </c>
      <c r="F182" s="71" t="s">
        <v>195</v>
      </c>
      <c r="G182" s="72">
        <v>873</v>
      </c>
      <c r="H182" s="73" t="e">
        <f>SUMIF([2]报价结算清单!$E$12:$E$573,A182,[2]报价结算清单!$P$12:$P$573)</f>
        <v>#VALUE!</v>
      </c>
    </row>
    <row r="183" spans="1:8" s="7" customFormat="1" ht="15">
      <c r="A183" s="57" t="s">
        <v>578</v>
      </c>
      <c r="B183" s="57" t="s">
        <v>312</v>
      </c>
      <c r="C183" s="57" t="s">
        <v>313</v>
      </c>
      <c r="D183" s="57" t="s">
        <v>315</v>
      </c>
      <c r="E183" s="57" t="s">
        <v>735</v>
      </c>
      <c r="F183" s="71" t="s">
        <v>195</v>
      </c>
      <c r="G183" s="72">
        <v>1100</v>
      </c>
      <c r="H183" s="73" t="e">
        <f>SUMIF([2]报价结算清单!$E$12:$E$573,A183,[2]报价结算清单!$P$12:$P$573)</f>
        <v>#VALUE!</v>
      </c>
    </row>
    <row r="184" spans="1:8" s="7" customFormat="1" ht="15">
      <c r="A184" s="57" t="s">
        <v>579</v>
      </c>
      <c r="B184" s="57" t="s">
        <v>312</v>
      </c>
      <c r="C184" s="57" t="s">
        <v>313</v>
      </c>
      <c r="D184" s="57" t="s">
        <v>316</v>
      </c>
      <c r="E184" s="57" t="s">
        <v>735</v>
      </c>
      <c r="F184" s="71" t="s">
        <v>195</v>
      </c>
      <c r="G184" s="72">
        <v>220</v>
      </c>
      <c r="H184" s="73" t="e">
        <f>SUMIF([2]报价结算清单!$E$12:$E$573,A184,[2]报价结算清单!$P$12:$P$573)</f>
        <v>#VALUE!</v>
      </c>
    </row>
    <row r="185" spans="1:8" s="7" customFormat="1" ht="15">
      <c r="A185" s="57" t="s">
        <v>580</v>
      </c>
      <c r="B185" s="57" t="s">
        <v>312</v>
      </c>
      <c r="C185" s="57" t="s">
        <v>313</v>
      </c>
      <c r="D185" s="57" t="s">
        <v>317</v>
      </c>
      <c r="E185" s="57" t="s">
        <v>735</v>
      </c>
      <c r="F185" s="71" t="s">
        <v>195</v>
      </c>
      <c r="G185" s="72">
        <v>500</v>
      </c>
      <c r="H185" s="73" t="e">
        <f>SUMIF([2]报价结算清单!$E$12:$E$573,A185,[2]报价结算清单!$P$12:$P$573)</f>
        <v>#VALUE!</v>
      </c>
    </row>
    <row r="186" spans="1:8" s="7" customFormat="1" ht="15">
      <c r="A186" s="57" t="s">
        <v>581</v>
      </c>
      <c r="B186" s="57" t="s">
        <v>312</v>
      </c>
      <c r="C186" s="57" t="s">
        <v>318</v>
      </c>
      <c r="D186" s="57" t="s">
        <v>781</v>
      </c>
      <c r="E186" s="57" t="s">
        <v>735</v>
      </c>
      <c r="F186" s="71" t="s">
        <v>86</v>
      </c>
      <c r="G186" s="72">
        <v>300</v>
      </c>
      <c r="H186" s="73" t="e">
        <f>SUMIF([2]报价结算清单!$E$12:$E$573,A186,[2]报价结算清单!$P$12:$P$573)</f>
        <v>#VALUE!</v>
      </c>
    </row>
    <row r="187" spans="1:8" s="7" customFormat="1" ht="15">
      <c r="A187" s="57" t="s">
        <v>582</v>
      </c>
      <c r="B187" s="57" t="s">
        <v>312</v>
      </c>
      <c r="C187" s="57" t="s">
        <v>318</v>
      </c>
      <c r="D187" s="57" t="s">
        <v>782</v>
      </c>
      <c r="E187" s="57" t="s">
        <v>735</v>
      </c>
      <c r="F187" s="71" t="s">
        <v>51</v>
      </c>
      <c r="G187" s="72">
        <v>250</v>
      </c>
      <c r="H187" s="73" t="e">
        <f>SUMIF([2]报价结算清单!$E$12:$E$573,A187,[2]报价结算清单!$P$12:$P$573)</f>
        <v>#VALUE!</v>
      </c>
    </row>
    <row r="188" spans="1:8" s="7" customFormat="1" ht="30">
      <c r="A188" s="57" t="s">
        <v>583</v>
      </c>
      <c r="B188" s="57" t="s">
        <v>319</v>
      </c>
      <c r="C188" s="57" t="s">
        <v>320</v>
      </c>
      <c r="D188" s="57" t="s">
        <v>321</v>
      </c>
      <c r="E188" s="57" t="s">
        <v>735</v>
      </c>
      <c r="F188" s="71" t="s">
        <v>195</v>
      </c>
      <c r="G188" s="72">
        <v>1000</v>
      </c>
      <c r="H188" s="73" t="e">
        <f>SUMIF([2]报价结算清单!$E$12:$E$573,A188,[2]报价结算清单!$P$12:$P$573)</f>
        <v>#VALUE!</v>
      </c>
    </row>
    <row r="189" spans="1:8" s="7" customFormat="1" ht="30">
      <c r="A189" s="57" t="s">
        <v>584</v>
      </c>
      <c r="B189" s="57" t="s">
        <v>319</v>
      </c>
      <c r="C189" s="57" t="s">
        <v>320</v>
      </c>
      <c r="D189" s="57" t="s">
        <v>322</v>
      </c>
      <c r="E189" s="57" t="s">
        <v>735</v>
      </c>
      <c r="F189" s="71" t="s">
        <v>86</v>
      </c>
      <c r="G189" s="72">
        <v>100</v>
      </c>
      <c r="H189" s="73" t="e">
        <f>SUMIF([2]报价结算清单!$E$12:$E$573,A189,[2]报价结算清单!$P$12:$P$573)</f>
        <v>#VALUE!</v>
      </c>
    </row>
    <row r="190" spans="1:8" s="7" customFormat="1" ht="30">
      <c r="A190" s="57" t="s">
        <v>585</v>
      </c>
      <c r="B190" s="57" t="s">
        <v>319</v>
      </c>
      <c r="C190" s="57" t="s">
        <v>323</v>
      </c>
      <c r="D190" s="57" t="s">
        <v>324</v>
      </c>
      <c r="E190" s="57" t="s">
        <v>325</v>
      </c>
      <c r="F190" s="71" t="s">
        <v>86</v>
      </c>
      <c r="G190" s="72">
        <v>150</v>
      </c>
      <c r="H190" s="73" t="e">
        <f>SUMIF([2]报价结算清单!$E$12:$E$573,A190,[2]报价结算清单!$P$12:$P$573)</f>
        <v>#VALUE!</v>
      </c>
    </row>
    <row r="191" spans="1:8" s="7" customFormat="1" ht="30">
      <c r="A191" s="57" t="s">
        <v>586</v>
      </c>
      <c r="B191" s="57" t="s">
        <v>326</v>
      </c>
      <c r="C191" s="57" t="s">
        <v>327</v>
      </c>
      <c r="D191" s="57" t="s">
        <v>327</v>
      </c>
      <c r="E191" s="57" t="s">
        <v>735</v>
      </c>
      <c r="F191" s="71" t="s">
        <v>51</v>
      </c>
      <c r="G191" s="72">
        <v>150</v>
      </c>
      <c r="H191" s="73" t="e">
        <f>SUMIF([2]报价结算清单!$E$12:$E$573,A191,[2]报价结算清单!$P$12:$P$573)</f>
        <v>#VALUE!</v>
      </c>
    </row>
    <row r="192" spans="1:8" s="7" customFormat="1" ht="15">
      <c r="A192" s="57" t="s">
        <v>587</v>
      </c>
      <c r="B192" s="57" t="s">
        <v>328</v>
      </c>
      <c r="C192" s="57" t="s">
        <v>335</v>
      </c>
      <c r="D192" s="57" t="s">
        <v>783</v>
      </c>
      <c r="E192" s="57" t="s">
        <v>735</v>
      </c>
      <c r="F192" s="71" t="s">
        <v>329</v>
      </c>
      <c r="G192" s="72">
        <v>600</v>
      </c>
      <c r="H192" s="73" t="e">
        <f>SUMIF([2]报价结算清单!$E$12:$E$573,A192,[2]报价结算清单!$P$12:$P$573)</f>
        <v>#VALUE!</v>
      </c>
    </row>
    <row r="193" spans="1:8" s="7" customFormat="1" ht="15">
      <c r="A193" s="57" t="s">
        <v>588</v>
      </c>
      <c r="B193" s="57" t="s">
        <v>328</v>
      </c>
      <c r="C193" s="57" t="s">
        <v>335</v>
      </c>
      <c r="D193" s="57" t="s">
        <v>784</v>
      </c>
      <c r="E193" s="57" t="s">
        <v>785</v>
      </c>
      <c r="F193" s="71" t="s">
        <v>329</v>
      </c>
      <c r="G193" s="72">
        <v>1800</v>
      </c>
      <c r="H193" s="73" t="e">
        <f>SUMIF([2]报价结算清单!$E$12:$E$573,A193,[2]报价结算清单!$P$12:$P$573)</f>
        <v>#VALUE!</v>
      </c>
    </row>
    <row r="194" spans="1:8" s="7" customFormat="1" ht="30">
      <c r="A194" s="57" t="s">
        <v>589</v>
      </c>
      <c r="B194" s="57" t="s">
        <v>328</v>
      </c>
      <c r="C194" s="57" t="s">
        <v>330</v>
      </c>
      <c r="D194" s="57" t="s">
        <v>331</v>
      </c>
      <c r="E194" s="57" t="s">
        <v>332</v>
      </c>
      <c r="F194" s="71" t="s">
        <v>333</v>
      </c>
      <c r="G194" s="74">
        <v>1200</v>
      </c>
      <c r="H194" s="73" t="e">
        <f>SUMIF([2]报价结算清单!$E$12:$E$573,A194,[2]报价结算清单!$P$12:$P$573)</f>
        <v>#VALUE!</v>
      </c>
    </row>
    <row r="195" spans="1:8" s="7" customFormat="1" ht="15">
      <c r="A195" s="57" t="s">
        <v>590</v>
      </c>
      <c r="B195" s="57" t="s">
        <v>328</v>
      </c>
      <c r="C195" s="57" t="s">
        <v>786</v>
      </c>
      <c r="D195" s="57" t="s">
        <v>787</v>
      </c>
      <c r="E195" s="57" t="s">
        <v>788</v>
      </c>
      <c r="F195" s="71" t="s">
        <v>329</v>
      </c>
      <c r="G195" s="75">
        <v>2000</v>
      </c>
      <c r="H195" s="73" t="e">
        <f>SUMIF([2]报价结算清单!$E$12:$E$573,A195,[2]报价结算清单!$P$12:$P$573)</f>
        <v>#VALUE!</v>
      </c>
    </row>
    <row r="196" spans="1:8" s="7" customFormat="1" ht="15">
      <c r="A196" s="57" t="s">
        <v>591</v>
      </c>
      <c r="B196" s="57" t="s">
        <v>328</v>
      </c>
      <c r="C196" s="57" t="s">
        <v>786</v>
      </c>
      <c r="D196" s="57" t="s">
        <v>787</v>
      </c>
      <c r="E196" s="57" t="s">
        <v>789</v>
      </c>
      <c r="F196" s="71" t="s">
        <v>329</v>
      </c>
      <c r="G196" s="75">
        <v>1500</v>
      </c>
      <c r="H196" s="73" t="e">
        <f>SUMIF([2]报价结算清单!$E$12:$E$573,A196,[2]报价结算清单!$P$12:$P$573)</f>
        <v>#VALUE!</v>
      </c>
    </row>
    <row r="197" spans="1:8" s="7" customFormat="1" ht="15">
      <c r="A197" s="57" t="s">
        <v>592</v>
      </c>
      <c r="B197" s="57" t="s">
        <v>328</v>
      </c>
      <c r="C197" s="57" t="s">
        <v>786</v>
      </c>
      <c r="D197" s="57" t="s">
        <v>787</v>
      </c>
      <c r="E197" s="57" t="s">
        <v>790</v>
      </c>
      <c r="F197" s="71" t="s">
        <v>329</v>
      </c>
      <c r="G197" s="75">
        <v>2500</v>
      </c>
      <c r="H197" s="73" t="e">
        <f>SUMIF([2]报价结算清单!$E$12:$E$573,A197,[2]报价结算清单!$P$12:$P$573)</f>
        <v>#VALUE!</v>
      </c>
    </row>
    <row r="198" spans="1:8" s="7" customFormat="1">
      <c r="A198" s="59"/>
      <c r="B198" s="4"/>
      <c r="C198" s="4"/>
      <c r="D198" s="4"/>
      <c r="E198" s="4"/>
      <c r="F198" s="4"/>
      <c r="G198" s="4"/>
      <c r="H198" s="5"/>
    </row>
    <row r="199" spans="1:8" s="7" customFormat="1" ht="15">
      <c r="A199" s="57" t="s">
        <v>791</v>
      </c>
      <c r="B199" s="57" t="s">
        <v>394</v>
      </c>
      <c r="C199" s="57" t="s">
        <v>396</v>
      </c>
      <c r="D199" s="57" t="s">
        <v>397</v>
      </c>
      <c r="E199" s="57" t="s">
        <v>398</v>
      </c>
      <c r="F199" s="71" t="s">
        <v>343</v>
      </c>
      <c r="G199" s="72">
        <v>2000</v>
      </c>
      <c r="H199" s="73" t="e">
        <f>SUMIF([2]报价结算清单!$E$12:$E$573,A199,[2]报价结算清单!$P$12:$P$573)</f>
        <v>#VALUE!</v>
      </c>
    </row>
    <row r="200" spans="1:8" s="7" customFormat="1" ht="30">
      <c r="A200" s="57" t="s">
        <v>593</v>
      </c>
      <c r="B200" s="57" t="s">
        <v>336</v>
      </c>
      <c r="C200" s="57" t="s">
        <v>337</v>
      </c>
      <c r="D200" s="57" t="s">
        <v>338</v>
      </c>
      <c r="E200" s="57" t="s">
        <v>339</v>
      </c>
      <c r="F200" s="71" t="s">
        <v>340</v>
      </c>
      <c r="G200" s="72">
        <v>260</v>
      </c>
      <c r="H200" s="73" t="e">
        <f>SUMIF([2]报价结算清单!$E$12:$E$573,A200,[2]报价结算清单!$P$12:$P$573)</f>
        <v>#VALUE!</v>
      </c>
    </row>
    <row r="201" spans="1:8" s="7" customFormat="1" ht="30">
      <c r="A201" s="57" t="s">
        <v>594</v>
      </c>
      <c r="B201" s="57" t="s">
        <v>336</v>
      </c>
      <c r="C201" s="57" t="s">
        <v>337</v>
      </c>
      <c r="D201" s="57" t="s">
        <v>341</v>
      </c>
      <c r="E201" s="57" t="s">
        <v>342</v>
      </c>
      <c r="F201" s="71" t="s">
        <v>245</v>
      </c>
      <c r="G201" s="72">
        <v>3000</v>
      </c>
      <c r="H201" s="73" t="e">
        <f>SUMIF([2]报价结算清单!$E$12:$E$573,A201,[2]报价结算清单!$P$12:$P$573)</f>
        <v>#VALUE!</v>
      </c>
    </row>
    <row r="202" spans="1:8" s="7" customFormat="1" ht="45">
      <c r="A202" s="57" t="s">
        <v>595</v>
      </c>
      <c r="B202" s="57" t="s">
        <v>344</v>
      </c>
      <c r="C202" s="57" t="s">
        <v>345</v>
      </c>
      <c r="D202" s="57" t="s">
        <v>346</v>
      </c>
      <c r="E202" s="57" t="s">
        <v>792</v>
      </c>
      <c r="F202" s="71" t="s">
        <v>343</v>
      </c>
      <c r="G202" s="74">
        <v>2300</v>
      </c>
      <c r="H202" s="73" t="e">
        <f>SUMIF([2]报价结算清单!$E$12:$E$573,A202,[2]报价结算清单!$P$12:$P$573)</f>
        <v>#VALUE!</v>
      </c>
    </row>
    <row r="203" spans="1:8" s="7" customFormat="1" ht="30">
      <c r="A203" s="57" t="s">
        <v>596</v>
      </c>
      <c r="B203" s="57" t="s">
        <v>344</v>
      </c>
      <c r="C203" s="57" t="s">
        <v>334</v>
      </c>
      <c r="D203" s="57" t="s">
        <v>348</v>
      </c>
      <c r="E203" s="57" t="s">
        <v>349</v>
      </c>
      <c r="F203" s="71" t="s">
        <v>343</v>
      </c>
      <c r="G203" s="74">
        <v>2200</v>
      </c>
      <c r="H203" s="73" t="e">
        <f>SUMIF([2]报价结算清单!$E$12:$E$573,A203,[2]报价结算清单!$P$12:$P$573)</f>
        <v>#VALUE!</v>
      </c>
    </row>
    <row r="204" spans="1:8" s="7" customFormat="1" ht="45">
      <c r="A204" s="57" t="s">
        <v>597</v>
      </c>
      <c r="B204" s="57" t="s">
        <v>344</v>
      </c>
      <c r="C204" s="57" t="s">
        <v>334</v>
      </c>
      <c r="D204" s="57" t="s">
        <v>350</v>
      </c>
      <c r="E204" s="57" t="s">
        <v>792</v>
      </c>
      <c r="F204" s="71" t="s">
        <v>343</v>
      </c>
      <c r="G204" s="72">
        <v>2300</v>
      </c>
      <c r="H204" s="73" t="e">
        <f>SUMIF([2]报价结算清单!$E$12:$E$573,A204,[2]报价结算清单!$P$12:$P$573)</f>
        <v>#VALUE!</v>
      </c>
    </row>
    <row r="205" spans="1:8" s="7" customFormat="1" ht="45">
      <c r="A205" s="57" t="s">
        <v>598</v>
      </c>
      <c r="B205" s="57" t="s">
        <v>344</v>
      </c>
      <c r="C205" s="57" t="s">
        <v>344</v>
      </c>
      <c r="D205" s="57" t="s">
        <v>351</v>
      </c>
      <c r="E205" s="57" t="s">
        <v>793</v>
      </c>
      <c r="F205" s="71" t="s">
        <v>343</v>
      </c>
      <c r="G205" s="72">
        <v>3500</v>
      </c>
      <c r="H205" s="73" t="e">
        <f>SUMIF([2]报价结算清单!$E$12:$E$573,A205,[2]报价结算清单!$P$12:$P$573)</f>
        <v>#VALUE!</v>
      </c>
    </row>
    <row r="206" spans="1:8" s="7" customFormat="1" ht="30">
      <c r="A206" s="57" t="s">
        <v>599</v>
      </c>
      <c r="B206" s="57" t="s">
        <v>344</v>
      </c>
      <c r="C206" s="57" t="s">
        <v>352</v>
      </c>
      <c r="D206" s="57" t="s">
        <v>794</v>
      </c>
      <c r="E206" s="57" t="s">
        <v>795</v>
      </c>
      <c r="F206" s="71" t="s">
        <v>343</v>
      </c>
      <c r="G206" s="72">
        <v>1500</v>
      </c>
      <c r="H206" s="73" t="e">
        <f>SUMIF([2]报价结算清单!$E$12:$E$573,A206,[2]报价结算清单!$P$12:$P$573)</f>
        <v>#VALUE!</v>
      </c>
    </row>
    <row r="207" spans="1:8" s="7" customFormat="1" ht="45">
      <c r="A207" s="57" t="s">
        <v>600</v>
      </c>
      <c r="B207" s="57" t="s">
        <v>344</v>
      </c>
      <c r="C207" s="57" t="s">
        <v>352</v>
      </c>
      <c r="D207" s="57" t="s">
        <v>353</v>
      </c>
      <c r="E207" s="57" t="s">
        <v>796</v>
      </c>
      <c r="F207" s="71" t="s">
        <v>343</v>
      </c>
      <c r="G207" s="72">
        <v>3495</v>
      </c>
      <c r="H207" s="73" t="e">
        <f>SUMIF([2]报价结算清单!$E$12:$E$573,A207,[2]报价结算清单!$P$12:$P$573)</f>
        <v>#VALUE!</v>
      </c>
    </row>
    <row r="208" spans="1:8" s="7" customFormat="1" ht="15">
      <c r="A208" s="57" t="s">
        <v>957</v>
      </c>
      <c r="B208" s="57" t="s">
        <v>344</v>
      </c>
      <c r="C208" s="57" t="s">
        <v>352</v>
      </c>
      <c r="D208" s="57" t="s">
        <v>797</v>
      </c>
      <c r="E208" s="57" t="s">
        <v>798</v>
      </c>
      <c r="F208" s="71" t="s">
        <v>799</v>
      </c>
      <c r="G208" s="72">
        <v>3500</v>
      </c>
      <c r="H208" s="73" t="e">
        <f>SUMIF([2]报价结算清单!$E$12:$E$573,A208,[2]报价结算清单!$P$12:$P$573)</f>
        <v>#VALUE!</v>
      </c>
    </row>
    <row r="209" spans="1:8" s="7" customFormat="1" ht="30">
      <c r="A209" s="57" t="s">
        <v>602</v>
      </c>
      <c r="B209" s="57" t="s">
        <v>354</v>
      </c>
      <c r="C209" s="57" t="s">
        <v>355</v>
      </c>
      <c r="D209" s="57" t="s">
        <v>356</v>
      </c>
      <c r="E209" s="57" t="s">
        <v>357</v>
      </c>
      <c r="F209" s="71" t="s">
        <v>343</v>
      </c>
      <c r="G209" s="72">
        <v>570</v>
      </c>
      <c r="H209" s="73" t="e">
        <f>SUMIF([2]报价结算清单!$E$12:$E$573,A209,[2]报价结算清单!$P$12:$P$573)</f>
        <v>#VALUE!</v>
      </c>
    </row>
    <row r="210" spans="1:8" s="7" customFormat="1" ht="30">
      <c r="A210" s="57" t="s">
        <v>603</v>
      </c>
      <c r="B210" s="57" t="s">
        <v>354</v>
      </c>
      <c r="C210" s="57" t="s">
        <v>355</v>
      </c>
      <c r="D210" s="57" t="s">
        <v>358</v>
      </c>
      <c r="E210" s="57" t="s">
        <v>359</v>
      </c>
      <c r="F210" s="71" t="s">
        <v>343</v>
      </c>
      <c r="G210" s="72">
        <v>600</v>
      </c>
      <c r="H210" s="73" t="e">
        <f>SUMIF([2]报价结算清单!$E$12:$E$573,A210,[2]报价结算清单!$P$12:$P$573)</f>
        <v>#VALUE!</v>
      </c>
    </row>
    <row r="211" spans="1:8" s="7" customFormat="1" ht="45">
      <c r="A211" s="57" t="s">
        <v>604</v>
      </c>
      <c r="B211" s="57" t="s">
        <v>354</v>
      </c>
      <c r="C211" s="57" t="s">
        <v>360</v>
      </c>
      <c r="D211" s="57" t="s">
        <v>361</v>
      </c>
      <c r="E211" s="57" t="s">
        <v>800</v>
      </c>
      <c r="F211" s="71" t="s">
        <v>343</v>
      </c>
      <c r="G211" s="72">
        <v>1722</v>
      </c>
      <c r="H211" s="73" t="e">
        <f>SUMIF([2]报价结算清单!$E$12:$E$573,A211,[2]报价结算清单!$P$12:$P$573)</f>
        <v>#VALUE!</v>
      </c>
    </row>
    <row r="212" spans="1:8" s="7" customFormat="1" ht="15">
      <c r="A212" s="57" t="s">
        <v>959</v>
      </c>
      <c r="B212" s="57" t="s">
        <v>362</v>
      </c>
      <c r="C212" s="57" t="s">
        <v>362</v>
      </c>
      <c r="D212" s="57" t="s">
        <v>363</v>
      </c>
      <c r="E212" s="57" t="s">
        <v>364</v>
      </c>
      <c r="F212" s="71" t="s">
        <v>347</v>
      </c>
      <c r="G212" s="72">
        <v>300</v>
      </c>
      <c r="H212" s="73" t="e">
        <f>SUMIF([2]报价结算清单!$E$12:$E$573,A212,[2]报价结算清单!$P$12:$P$573)</f>
        <v>#VALUE!</v>
      </c>
    </row>
    <row r="213" spans="1:8" s="7" customFormat="1" ht="30">
      <c r="A213" s="57" t="s">
        <v>605</v>
      </c>
      <c r="B213" s="57" t="s">
        <v>362</v>
      </c>
      <c r="C213" s="57" t="s">
        <v>362</v>
      </c>
      <c r="D213" s="57" t="s">
        <v>365</v>
      </c>
      <c r="E213" s="57" t="s">
        <v>366</v>
      </c>
      <c r="F213" s="71" t="s">
        <v>347</v>
      </c>
      <c r="G213" s="72">
        <v>500</v>
      </c>
      <c r="H213" s="73" t="e">
        <f>SUMIF([2]报价结算清单!$E$12:$E$573,A213,[2]报价结算清单!$P$12:$P$573)</f>
        <v>#VALUE!</v>
      </c>
    </row>
    <row r="214" spans="1:8" s="7" customFormat="1" ht="15">
      <c r="A214" s="57" t="s">
        <v>606</v>
      </c>
      <c r="B214" s="57" t="s">
        <v>367</v>
      </c>
      <c r="C214" s="57" t="s">
        <v>368</v>
      </c>
      <c r="D214" s="57" t="s">
        <v>369</v>
      </c>
      <c r="E214" s="57" t="s">
        <v>801</v>
      </c>
      <c r="F214" s="71" t="s">
        <v>347</v>
      </c>
      <c r="G214" s="72">
        <v>187</v>
      </c>
      <c r="H214" s="73" t="e">
        <f>SUMIF([2]报价结算清单!$E$12:$E$573,A214,[2]报价结算清单!$P$12:$P$573)</f>
        <v>#VALUE!</v>
      </c>
    </row>
    <row r="215" spans="1:8" s="7" customFormat="1" ht="30">
      <c r="A215" s="57" t="s">
        <v>607</v>
      </c>
      <c r="B215" s="57" t="s">
        <v>367</v>
      </c>
      <c r="C215" s="57" t="s">
        <v>368</v>
      </c>
      <c r="D215" s="57" t="s">
        <v>370</v>
      </c>
      <c r="E215" s="57" t="s">
        <v>371</v>
      </c>
      <c r="F215" s="71" t="s">
        <v>347</v>
      </c>
      <c r="G215" s="72">
        <v>421</v>
      </c>
      <c r="H215" s="73" t="e">
        <f>SUMIF([2]报价结算清单!$E$12:$E$573,A215,[2]报价结算清单!$P$12:$P$573)</f>
        <v>#VALUE!</v>
      </c>
    </row>
    <row r="216" spans="1:8" s="7" customFormat="1" ht="30">
      <c r="A216" s="57" t="s">
        <v>608</v>
      </c>
      <c r="B216" s="57" t="s">
        <v>367</v>
      </c>
      <c r="C216" s="57" t="s">
        <v>368</v>
      </c>
      <c r="D216" s="57" t="s">
        <v>372</v>
      </c>
      <c r="E216" s="57" t="s">
        <v>373</v>
      </c>
      <c r="F216" s="71" t="s">
        <v>347</v>
      </c>
      <c r="G216" s="72">
        <v>700</v>
      </c>
      <c r="H216" s="73" t="e">
        <f>SUMIF([2]报价结算清单!$E$12:$E$573,A216,[2]报价结算清单!$P$12:$P$573)</f>
        <v>#VALUE!</v>
      </c>
    </row>
    <row r="217" spans="1:8" s="7" customFormat="1" ht="15">
      <c r="A217" s="57" t="s">
        <v>609</v>
      </c>
      <c r="B217" s="57" t="s">
        <v>367</v>
      </c>
      <c r="C217" s="57" t="s">
        <v>368</v>
      </c>
      <c r="D217" s="57" t="s">
        <v>802</v>
      </c>
      <c r="E217" s="57" t="s">
        <v>735</v>
      </c>
      <c r="F217" s="71" t="s">
        <v>329</v>
      </c>
      <c r="G217" s="72">
        <v>500</v>
      </c>
      <c r="H217" s="73" t="e">
        <f>SUMIF([2]报价结算清单!$E$12:$E$573,A217,[2]报价结算清单!$P$12:$P$573)</f>
        <v>#VALUE!</v>
      </c>
    </row>
    <row r="218" spans="1:8" s="7" customFormat="1" ht="15">
      <c r="A218" s="57" t="s">
        <v>610</v>
      </c>
      <c r="B218" s="57" t="s">
        <v>367</v>
      </c>
      <c r="C218" s="57" t="s">
        <v>368</v>
      </c>
      <c r="D218" s="57" t="s">
        <v>803</v>
      </c>
      <c r="E218" s="57" t="s">
        <v>735</v>
      </c>
      <c r="F218" s="71" t="s">
        <v>329</v>
      </c>
      <c r="G218" s="72">
        <v>1500</v>
      </c>
      <c r="H218" s="73" t="e">
        <f>SUMIF([2]报价结算清单!$E$12:$E$573,A218,[2]报价结算清单!$P$12:$P$573)</f>
        <v>#VALUE!</v>
      </c>
    </row>
    <row r="219" spans="1:8" s="7" customFormat="1" ht="15">
      <c r="A219" s="57" t="s">
        <v>611</v>
      </c>
      <c r="B219" s="57" t="s">
        <v>367</v>
      </c>
      <c r="C219" s="57" t="s">
        <v>368</v>
      </c>
      <c r="D219" s="57" t="s">
        <v>804</v>
      </c>
      <c r="E219" s="57" t="s">
        <v>735</v>
      </c>
      <c r="F219" s="71" t="s">
        <v>329</v>
      </c>
      <c r="G219" s="72">
        <v>2000</v>
      </c>
      <c r="H219" s="73" t="e">
        <f>SUMIF([2]报价结算清单!$E$12:$E$573,A219,[2]报价结算清单!$P$12:$P$573)</f>
        <v>#VALUE!</v>
      </c>
    </row>
    <row r="220" spans="1:8" s="9" customFormat="1" ht="75">
      <c r="A220" s="57" t="s">
        <v>950</v>
      </c>
      <c r="B220" s="57" t="s">
        <v>367</v>
      </c>
      <c r="C220" s="57" t="s">
        <v>368</v>
      </c>
      <c r="D220" s="57" t="s">
        <v>374</v>
      </c>
      <c r="E220" s="57" t="s">
        <v>375</v>
      </c>
      <c r="F220" s="71" t="s">
        <v>347</v>
      </c>
      <c r="G220" s="72">
        <v>944</v>
      </c>
      <c r="H220" s="73" t="e">
        <f>SUMIF([2]报价结算清单!$E$12:$E$573,A220,[2]报价结算清单!$P$12:$P$573)</f>
        <v>#VALUE!</v>
      </c>
    </row>
    <row r="221" spans="1:8" s="9" customFormat="1" ht="45">
      <c r="A221" s="57" t="s">
        <v>612</v>
      </c>
      <c r="B221" s="57" t="s">
        <v>367</v>
      </c>
      <c r="C221" s="57" t="s">
        <v>368</v>
      </c>
      <c r="D221" s="57" t="s">
        <v>376</v>
      </c>
      <c r="E221" s="57" t="s">
        <v>377</v>
      </c>
      <c r="F221" s="71" t="s">
        <v>347</v>
      </c>
      <c r="G221" s="72">
        <v>650</v>
      </c>
      <c r="H221" s="73" t="e">
        <f>SUMIF([2]报价结算清单!$E$12:$E$573,A221,[2]报价结算清单!$P$12:$P$573)</f>
        <v>#VALUE!</v>
      </c>
    </row>
    <row r="222" spans="1:8" s="9" customFormat="1" ht="45">
      <c r="A222" s="57" t="s">
        <v>613</v>
      </c>
      <c r="B222" s="57" t="s">
        <v>367</v>
      </c>
      <c r="C222" s="57" t="s">
        <v>368</v>
      </c>
      <c r="D222" s="57" t="s">
        <v>378</v>
      </c>
      <c r="E222" s="57" t="s">
        <v>377</v>
      </c>
      <c r="F222" s="71" t="s">
        <v>347</v>
      </c>
      <c r="G222" s="72">
        <v>300</v>
      </c>
      <c r="H222" s="73" t="e">
        <f>SUMIF([2]报价结算清单!$E$12:$E$573,A222,[2]报价结算清单!$P$12:$P$573)</f>
        <v>#VALUE!</v>
      </c>
    </row>
    <row r="223" spans="1:8" s="9" customFormat="1" ht="60">
      <c r="A223" s="57" t="s">
        <v>614</v>
      </c>
      <c r="B223" s="57" t="s">
        <v>367</v>
      </c>
      <c r="C223" s="57" t="s">
        <v>379</v>
      </c>
      <c r="D223" s="57" t="s">
        <v>380</v>
      </c>
      <c r="E223" s="57" t="s">
        <v>381</v>
      </c>
      <c r="F223" s="71" t="s">
        <v>347</v>
      </c>
      <c r="G223" s="72">
        <v>1500</v>
      </c>
      <c r="H223" s="73" t="e">
        <f>SUMIF([2]报价结算清单!$E$12:$E$573,A223,[2]报价结算清单!$P$12:$P$573)</f>
        <v>#VALUE!</v>
      </c>
    </row>
    <row r="224" spans="1:8" s="9" customFormat="1" ht="45">
      <c r="A224" s="57" t="s">
        <v>615</v>
      </c>
      <c r="B224" s="57" t="s">
        <v>367</v>
      </c>
      <c r="C224" s="57" t="s">
        <v>379</v>
      </c>
      <c r="D224" s="57" t="s">
        <v>382</v>
      </c>
      <c r="E224" s="57" t="s">
        <v>383</v>
      </c>
      <c r="F224" s="71" t="s">
        <v>347</v>
      </c>
      <c r="G224" s="72">
        <v>2500</v>
      </c>
      <c r="H224" s="73" t="e">
        <f>SUMIF([2]报价结算清单!$E$12:$E$573,A224,[2]报价结算清单!$P$12:$P$573)</f>
        <v>#VALUE!</v>
      </c>
    </row>
    <row r="225" spans="1:8" s="9" customFormat="1" ht="45">
      <c r="A225" s="57" t="s">
        <v>616</v>
      </c>
      <c r="B225" s="57" t="s">
        <v>367</v>
      </c>
      <c r="C225" s="57" t="s">
        <v>379</v>
      </c>
      <c r="D225" s="57" t="s">
        <v>384</v>
      </c>
      <c r="E225" s="57" t="s">
        <v>385</v>
      </c>
      <c r="F225" s="71" t="s">
        <v>386</v>
      </c>
      <c r="G225" s="72">
        <v>2152</v>
      </c>
      <c r="H225" s="73" t="e">
        <f>SUMIF([2]报价结算清单!$E$12:$E$573,A225,[2]报价结算清单!$P$12:$P$573)</f>
        <v>#VALUE!</v>
      </c>
    </row>
    <row r="226" spans="1:8" s="9" customFormat="1" ht="45">
      <c r="A226" s="57" t="s">
        <v>617</v>
      </c>
      <c r="B226" s="57" t="s">
        <v>367</v>
      </c>
      <c r="C226" s="57" t="s">
        <v>387</v>
      </c>
      <c r="D226" s="57" t="s">
        <v>388</v>
      </c>
      <c r="E226" s="57" t="s">
        <v>389</v>
      </c>
      <c r="F226" s="71" t="s">
        <v>347</v>
      </c>
      <c r="G226" s="72">
        <v>1400</v>
      </c>
      <c r="H226" s="73" t="e">
        <f>SUMIF([2]报价结算清单!$E$12:$E$573,A226,[2]报价结算清单!$P$12:$P$573)</f>
        <v>#VALUE!</v>
      </c>
    </row>
    <row r="227" spans="1:8" s="9" customFormat="1" ht="75">
      <c r="A227" s="57" t="s">
        <v>618</v>
      </c>
      <c r="B227" s="57" t="s">
        <v>367</v>
      </c>
      <c r="C227" s="57" t="s">
        <v>387</v>
      </c>
      <c r="D227" s="57" t="s">
        <v>390</v>
      </c>
      <c r="E227" s="57" t="s">
        <v>391</v>
      </c>
      <c r="F227" s="71" t="s">
        <v>805</v>
      </c>
      <c r="G227" s="72">
        <v>8500</v>
      </c>
      <c r="H227" s="73" t="e">
        <f>SUMIF([2]报价结算清单!$E$12:$E$573,A227,[2]报价结算清单!$P$12:$P$573)</f>
        <v>#VALUE!</v>
      </c>
    </row>
    <row r="228" spans="1:8" s="7" customFormat="1" ht="75">
      <c r="A228" s="57" t="s">
        <v>619</v>
      </c>
      <c r="B228" s="57" t="s">
        <v>367</v>
      </c>
      <c r="C228" s="57" t="s">
        <v>387</v>
      </c>
      <c r="D228" s="57" t="s">
        <v>390</v>
      </c>
      <c r="E228" s="57" t="s">
        <v>391</v>
      </c>
      <c r="F228" s="71" t="s">
        <v>343</v>
      </c>
      <c r="G228" s="72">
        <v>10000</v>
      </c>
      <c r="H228" s="73" t="e">
        <f>SUMIF([2]报价结算清单!$E$12:$E$573,A228,[2]报价结算清单!$P$12:$P$573)</f>
        <v>#VALUE!</v>
      </c>
    </row>
    <row r="229" spans="1:8" s="7" customFormat="1" ht="75">
      <c r="A229" s="57" t="s">
        <v>620</v>
      </c>
      <c r="B229" s="57" t="s">
        <v>367</v>
      </c>
      <c r="C229" s="57" t="s">
        <v>387</v>
      </c>
      <c r="D229" s="57" t="s">
        <v>390</v>
      </c>
      <c r="E229" s="57" t="s">
        <v>392</v>
      </c>
      <c r="F229" s="71" t="s">
        <v>805</v>
      </c>
      <c r="G229" s="72">
        <v>3800</v>
      </c>
      <c r="H229" s="73" t="e">
        <f>SUMIF([2]报价结算清单!$E$12:$E$573,A229,[2]报价结算清单!$P$12:$P$573)</f>
        <v>#VALUE!</v>
      </c>
    </row>
    <row r="230" spans="1:8" s="7" customFormat="1" ht="75">
      <c r="A230" s="57" t="s">
        <v>621</v>
      </c>
      <c r="B230" s="57" t="s">
        <v>367</v>
      </c>
      <c r="C230" s="57" t="s">
        <v>387</v>
      </c>
      <c r="D230" s="57" t="s">
        <v>390</v>
      </c>
      <c r="E230" s="57" t="s">
        <v>392</v>
      </c>
      <c r="F230" s="71" t="s">
        <v>343</v>
      </c>
      <c r="G230" s="72">
        <v>5500</v>
      </c>
      <c r="H230" s="73" t="e">
        <f>SUMIF([2]报价结算清单!$E$12:$E$573,A230,[2]报价结算清单!$P$12:$P$573)</f>
        <v>#VALUE!</v>
      </c>
    </row>
    <row r="231" spans="1:8" s="7" customFormat="1" ht="75">
      <c r="A231" s="57" t="s">
        <v>622</v>
      </c>
      <c r="B231" s="57" t="s">
        <v>367</v>
      </c>
      <c r="C231" s="57" t="s">
        <v>387</v>
      </c>
      <c r="D231" s="57" t="s">
        <v>393</v>
      </c>
      <c r="E231" s="57" t="s">
        <v>391</v>
      </c>
      <c r="F231" s="71" t="s">
        <v>805</v>
      </c>
      <c r="G231" s="72">
        <v>8000</v>
      </c>
      <c r="H231" s="73" t="e">
        <f>SUMIF([2]报价结算清单!$E$12:$E$573,A231,[2]报价结算清单!$P$12:$P$573)</f>
        <v>#VALUE!</v>
      </c>
    </row>
    <row r="232" spans="1:8" s="7" customFormat="1" ht="75">
      <c r="A232" s="57" t="s">
        <v>623</v>
      </c>
      <c r="B232" s="57" t="s">
        <v>367</v>
      </c>
      <c r="C232" s="57" t="s">
        <v>387</v>
      </c>
      <c r="D232" s="57" t="s">
        <v>393</v>
      </c>
      <c r="E232" s="57" t="s">
        <v>391</v>
      </c>
      <c r="F232" s="71" t="s">
        <v>343</v>
      </c>
      <c r="G232" s="72">
        <v>10000</v>
      </c>
      <c r="H232" s="73" t="e">
        <f>SUMIF([2]报价结算清单!$E$12:$E$573,A232,[2]报价结算清单!$P$12:$P$573)</f>
        <v>#VALUE!</v>
      </c>
    </row>
    <row r="233" spans="1:8" s="7" customFormat="1" ht="75">
      <c r="A233" s="57" t="s">
        <v>624</v>
      </c>
      <c r="B233" s="57" t="s">
        <v>367</v>
      </c>
      <c r="C233" s="57" t="s">
        <v>387</v>
      </c>
      <c r="D233" s="57" t="s">
        <v>393</v>
      </c>
      <c r="E233" s="57" t="s">
        <v>392</v>
      </c>
      <c r="F233" s="71" t="s">
        <v>805</v>
      </c>
      <c r="G233" s="72">
        <v>3181</v>
      </c>
      <c r="H233" s="73" t="e">
        <f>SUMIF([2]报价结算清单!$E$12:$E$573,A233,[2]报价结算清单!$P$12:$P$573)</f>
        <v>#VALUE!</v>
      </c>
    </row>
    <row r="234" spans="1:8" s="7" customFormat="1" ht="75">
      <c r="A234" s="57" t="s">
        <v>625</v>
      </c>
      <c r="B234" s="57" t="s">
        <v>367</v>
      </c>
      <c r="C234" s="57" t="s">
        <v>387</v>
      </c>
      <c r="D234" s="57" t="s">
        <v>393</v>
      </c>
      <c r="E234" s="57" t="s">
        <v>392</v>
      </c>
      <c r="F234" s="71" t="s">
        <v>343</v>
      </c>
      <c r="G234" s="72">
        <v>4409</v>
      </c>
      <c r="H234" s="73" t="e">
        <f>SUMIF([2]报价结算清单!$E$12:$E$573,A234,[2]报价结算清单!$P$12:$P$573)</f>
        <v>#VALUE!</v>
      </c>
    </row>
    <row r="235" spans="1:8" s="7" customFormat="1" ht="30">
      <c r="A235" s="57" t="s">
        <v>626</v>
      </c>
      <c r="B235" s="57" t="s">
        <v>367</v>
      </c>
      <c r="C235" s="57" t="s">
        <v>655</v>
      </c>
      <c r="D235" s="57" t="s">
        <v>656</v>
      </c>
      <c r="E235" s="57" t="s">
        <v>806</v>
      </c>
      <c r="F235" s="71" t="s">
        <v>343</v>
      </c>
      <c r="G235" s="72">
        <v>600</v>
      </c>
      <c r="H235" s="73" t="e">
        <f>SUMIF([2]报价结算清单!$E$12:$E$573,A235,[2]报价结算清单!$P$12:$P$573)</f>
        <v>#VALUE!</v>
      </c>
    </row>
    <row r="236" spans="1:8" s="7" customFormat="1" ht="30">
      <c r="A236" s="57" t="s">
        <v>627</v>
      </c>
      <c r="B236" s="57" t="s">
        <v>367</v>
      </c>
      <c r="C236" s="57" t="s">
        <v>655</v>
      </c>
      <c r="D236" s="57" t="s">
        <v>656</v>
      </c>
      <c r="E236" s="57" t="s">
        <v>807</v>
      </c>
      <c r="F236" s="71" t="s">
        <v>343</v>
      </c>
      <c r="G236" s="72">
        <v>600</v>
      </c>
      <c r="H236" s="73" t="e">
        <f>SUMIF([2]报价结算清单!$E$12:$E$573,A236,[2]报价结算清单!$P$12:$P$573)</f>
        <v>#VALUE!</v>
      </c>
    </row>
    <row r="237" spans="1:8" s="7" customFormat="1" ht="30">
      <c r="A237" s="57" t="s">
        <v>628</v>
      </c>
      <c r="B237" s="57" t="s">
        <v>367</v>
      </c>
      <c r="C237" s="57" t="s">
        <v>655</v>
      </c>
      <c r="D237" s="57" t="s">
        <v>657</v>
      </c>
      <c r="E237" s="57" t="s">
        <v>808</v>
      </c>
      <c r="F237" s="71" t="s">
        <v>343</v>
      </c>
      <c r="G237" s="72">
        <v>500</v>
      </c>
      <c r="H237" s="73" t="e">
        <f>SUMIF([2]报价结算清单!$E$12:$E$573,A237,[2]报价结算清单!$P$12:$P$573)</f>
        <v>#VALUE!</v>
      </c>
    </row>
    <row r="238" spans="1:8" s="7" customFormat="1" ht="30">
      <c r="A238" s="57" t="s">
        <v>629</v>
      </c>
      <c r="B238" s="57" t="s">
        <v>367</v>
      </c>
      <c r="C238" s="57" t="s">
        <v>655</v>
      </c>
      <c r="D238" s="57" t="s">
        <v>657</v>
      </c>
      <c r="E238" s="57" t="s">
        <v>809</v>
      </c>
      <c r="F238" s="71" t="s">
        <v>343</v>
      </c>
      <c r="G238" s="72">
        <v>600</v>
      </c>
      <c r="H238" s="73" t="e">
        <f>SUMIF([2]报价结算清单!$E$12:$E$573,A238,[2]报价结算清单!$P$12:$P$573)</f>
        <v>#VALUE!</v>
      </c>
    </row>
    <row r="239" spans="1:8" s="7" customFormat="1" ht="30">
      <c r="A239" s="57" t="s">
        <v>630</v>
      </c>
      <c r="B239" s="57" t="s">
        <v>367</v>
      </c>
      <c r="C239" s="57" t="s">
        <v>655</v>
      </c>
      <c r="D239" s="57" t="s">
        <v>658</v>
      </c>
      <c r="E239" s="57" t="s">
        <v>810</v>
      </c>
      <c r="F239" s="71" t="s">
        <v>343</v>
      </c>
      <c r="G239" s="72">
        <v>600</v>
      </c>
      <c r="H239" s="73" t="e">
        <f>SUMIF([2]报价结算清单!$E$12:$E$573,A239,[2]报价结算清单!$P$12:$P$573)</f>
        <v>#VALUE!</v>
      </c>
    </row>
    <row r="240" spans="1:8" s="7" customFormat="1" ht="30">
      <c r="A240" s="57" t="s">
        <v>631</v>
      </c>
      <c r="B240" s="57" t="s">
        <v>367</v>
      </c>
      <c r="C240" s="57" t="s">
        <v>655</v>
      </c>
      <c r="D240" s="57" t="s">
        <v>658</v>
      </c>
      <c r="E240" s="57" t="s">
        <v>811</v>
      </c>
      <c r="F240" s="71" t="s">
        <v>343</v>
      </c>
      <c r="G240" s="72">
        <v>1500</v>
      </c>
      <c r="H240" s="73" t="e">
        <f>SUMIF([2]报价结算清单!$E$12:$E$573,A240,[2]报价结算清单!$P$12:$P$573)</f>
        <v>#VALUE!</v>
      </c>
    </row>
    <row r="241" spans="1:8" s="7" customFormat="1" ht="30">
      <c r="A241" s="57" t="s">
        <v>632</v>
      </c>
      <c r="B241" s="57" t="s">
        <v>367</v>
      </c>
      <c r="C241" s="57" t="s">
        <v>655</v>
      </c>
      <c r="D241" s="57" t="s">
        <v>658</v>
      </c>
      <c r="E241" s="57" t="s">
        <v>812</v>
      </c>
      <c r="F241" s="71" t="s">
        <v>343</v>
      </c>
      <c r="G241" s="72">
        <v>1000</v>
      </c>
      <c r="H241" s="73" t="e">
        <f>SUMIF([2]报价结算清单!$E$12:$E$573,A241,[2]报价结算清单!$P$12:$P$573)</f>
        <v>#VALUE!</v>
      </c>
    </row>
    <row r="242" spans="1:8" s="7" customFormat="1" ht="30">
      <c r="A242" s="57" t="s">
        <v>633</v>
      </c>
      <c r="B242" s="57" t="s">
        <v>367</v>
      </c>
      <c r="C242" s="57" t="s">
        <v>655</v>
      </c>
      <c r="D242" s="57" t="s">
        <v>658</v>
      </c>
      <c r="E242" s="57" t="s">
        <v>813</v>
      </c>
      <c r="F242" s="71" t="s">
        <v>343</v>
      </c>
      <c r="G242" s="72">
        <v>1000</v>
      </c>
      <c r="H242" s="73" t="e">
        <f>SUMIF([2]报价结算清单!$E$12:$E$573,A242,[2]报价结算清单!$P$12:$P$573)</f>
        <v>#VALUE!</v>
      </c>
    </row>
    <row r="243" spans="1:8" s="7" customFormat="1" ht="30">
      <c r="A243" s="57" t="s">
        <v>634</v>
      </c>
      <c r="B243" s="57" t="s">
        <v>367</v>
      </c>
      <c r="C243" s="57" t="s">
        <v>661</v>
      </c>
      <c r="D243" s="57" t="s">
        <v>662</v>
      </c>
      <c r="E243" s="57" t="s">
        <v>814</v>
      </c>
      <c r="F243" s="71" t="s">
        <v>343</v>
      </c>
      <c r="G243" s="72">
        <v>600</v>
      </c>
      <c r="H243" s="73" t="e">
        <f>SUMIF([2]报价结算清单!$E$12:$E$573,A243,[2]报价结算清单!$P$12:$P$573)</f>
        <v>#VALUE!</v>
      </c>
    </row>
    <row r="244" spans="1:8" s="7" customFormat="1" ht="30">
      <c r="A244" s="57" t="s">
        <v>635</v>
      </c>
      <c r="B244" s="57" t="s">
        <v>367</v>
      </c>
      <c r="C244" s="57" t="s">
        <v>661</v>
      </c>
      <c r="D244" s="57" t="s">
        <v>662</v>
      </c>
      <c r="E244" s="57" t="s">
        <v>815</v>
      </c>
      <c r="F244" s="71" t="s">
        <v>343</v>
      </c>
      <c r="G244" s="72">
        <v>3000</v>
      </c>
      <c r="H244" s="73" t="e">
        <f>SUMIF([2]报价结算清单!$E$12:$E$573,A244,[2]报价结算清单!$P$12:$P$573)</f>
        <v>#VALUE!</v>
      </c>
    </row>
    <row r="245" spans="1:8" s="7" customFormat="1" ht="30">
      <c r="A245" s="57" t="s">
        <v>636</v>
      </c>
      <c r="B245" s="57" t="s">
        <v>367</v>
      </c>
      <c r="C245" s="57" t="s">
        <v>661</v>
      </c>
      <c r="D245" s="57" t="s">
        <v>662</v>
      </c>
      <c r="E245" s="57" t="s">
        <v>816</v>
      </c>
      <c r="F245" s="71" t="s">
        <v>343</v>
      </c>
      <c r="G245" s="72">
        <v>1500</v>
      </c>
      <c r="H245" s="73" t="e">
        <f>SUMIF([2]报价结算清单!$E$12:$E$573,A245,[2]报价结算清单!$P$12:$P$573)</f>
        <v>#VALUE!</v>
      </c>
    </row>
    <row r="246" spans="1:8" s="7" customFormat="1" ht="45">
      <c r="A246" s="57" t="s">
        <v>637</v>
      </c>
      <c r="B246" s="57" t="s">
        <v>367</v>
      </c>
      <c r="C246" s="57" t="s">
        <v>661</v>
      </c>
      <c r="D246" s="57" t="s">
        <v>666</v>
      </c>
      <c r="E246" s="57" t="s">
        <v>817</v>
      </c>
      <c r="F246" s="71" t="s">
        <v>343</v>
      </c>
      <c r="G246" s="72">
        <v>1500</v>
      </c>
      <c r="H246" s="73" t="e">
        <f>SUMIF([2]报价结算清单!$E$12:$E$573,A246,[2]报价结算清单!$P$12:$P$573)</f>
        <v>#VALUE!</v>
      </c>
    </row>
    <row r="247" spans="1:8" s="7" customFormat="1" ht="45">
      <c r="A247" s="57" t="s">
        <v>638</v>
      </c>
      <c r="B247" s="57" t="s">
        <v>367</v>
      </c>
      <c r="C247" s="57" t="s">
        <v>661</v>
      </c>
      <c r="D247" s="57" t="s">
        <v>666</v>
      </c>
      <c r="E247" s="57" t="s">
        <v>818</v>
      </c>
      <c r="F247" s="71" t="s">
        <v>343</v>
      </c>
      <c r="G247" s="72">
        <v>2500</v>
      </c>
      <c r="H247" s="73" t="e">
        <f>SUMIF([2]报价结算清单!$E$12:$E$573,A247,[2]报价结算清单!$P$12:$P$573)</f>
        <v>#VALUE!</v>
      </c>
    </row>
    <row r="248" spans="1:8" s="7" customFormat="1" ht="45">
      <c r="A248" s="57" t="s">
        <v>639</v>
      </c>
      <c r="B248" s="57" t="s">
        <v>367</v>
      </c>
      <c r="C248" s="57" t="s">
        <v>661</v>
      </c>
      <c r="D248" s="57" t="s">
        <v>666</v>
      </c>
      <c r="E248" s="57" t="s">
        <v>819</v>
      </c>
      <c r="F248" s="71" t="s">
        <v>343</v>
      </c>
      <c r="G248" s="72">
        <v>2500</v>
      </c>
      <c r="H248" s="73" t="e">
        <f>SUMIF([2]报价结算清单!$E$12:$E$573,A248,[2]报价结算清单!$P$12:$P$573)</f>
        <v>#VALUE!</v>
      </c>
    </row>
    <row r="249" spans="1:8" s="7" customFormat="1" ht="45">
      <c r="A249" s="57" t="s">
        <v>640</v>
      </c>
      <c r="B249" s="57" t="s">
        <v>367</v>
      </c>
      <c r="C249" s="57" t="s">
        <v>661</v>
      </c>
      <c r="D249" s="57" t="s">
        <v>666</v>
      </c>
      <c r="E249" s="57" t="s">
        <v>820</v>
      </c>
      <c r="F249" s="71" t="s">
        <v>343</v>
      </c>
      <c r="G249" s="72">
        <v>3500</v>
      </c>
      <c r="H249" s="73" t="e">
        <f>SUMIF([2]报价结算清单!$E$12:$E$573,A249,[2]报价结算清单!$P$12:$P$573)</f>
        <v>#VALUE!</v>
      </c>
    </row>
    <row r="250" spans="1:8" s="7" customFormat="1" ht="30">
      <c r="A250" s="57" t="s">
        <v>641</v>
      </c>
      <c r="B250" s="57" t="s">
        <v>367</v>
      </c>
      <c r="C250" s="57" t="s">
        <v>661</v>
      </c>
      <c r="D250" s="57" t="s">
        <v>670</v>
      </c>
      <c r="E250" s="57" t="s">
        <v>821</v>
      </c>
      <c r="F250" s="71" t="s">
        <v>343</v>
      </c>
      <c r="G250" s="72">
        <v>1200</v>
      </c>
      <c r="H250" s="73" t="e">
        <f>SUMIF([2]报价结算清单!$E$12:$E$573,A250,[2]报价结算清单!$P$12:$P$573)</f>
        <v>#VALUE!</v>
      </c>
    </row>
    <row r="251" spans="1:8" s="7" customFormat="1" ht="30">
      <c r="A251" s="57" t="s">
        <v>642</v>
      </c>
      <c r="B251" s="57" t="s">
        <v>367</v>
      </c>
      <c r="C251" s="57" t="s">
        <v>661</v>
      </c>
      <c r="D251" s="57" t="s">
        <v>670</v>
      </c>
      <c r="E251" s="57" t="s">
        <v>822</v>
      </c>
      <c r="F251" s="71" t="s">
        <v>343</v>
      </c>
      <c r="G251" s="72">
        <v>2000</v>
      </c>
      <c r="H251" s="73" t="e">
        <f>SUMIF([2]报价结算清单!$E$12:$E$573,A251,[2]报价结算清单!$P$12:$P$573)</f>
        <v>#VALUE!</v>
      </c>
    </row>
    <row r="252" spans="1:8" s="7" customFormat="1" ht="30">
      <c r="A252" s="57" t="s">
        <v>659</v>
      </c>
      <c r="B252" s="57" t="s">
        <v>367</v>
      </c>
      <c r="C252" s="57" t="s">
        <v>661</v>
      </c>
      <c r="D252" s="57" t="s">
        <v>673</v>
      </c>
      <c r="E252" s="57" t="s">
        <v>823</v>
      </c>
      <c r="F252" s="71" t="s">
        <v>343</v>
      </c>
      <c r="G252" s="72">
        <v>1000</v>
      </c>
      <c r="H252" s="73" t="e">
        <f>SUMIF([2]报价结算清单!$E$12:$E$573,A252,[2]报价结算清单!$P$12:$P$573)</f>
        <v>#VALUE!</v>
      </c>
    </row>
    <row r="253" spans="1:8" s="7" customFormat="1" ht="30">
      <c r="A253" s="57" t="s">
        <v>660</v>
      </c>
      <c r="B253" s="57" t="s">
        <v>367</v>
      </c>
      <c r="C253" s="57" t="s">
        <v>661</v>
      </c>
      <c r="D253" s="57" t="s">
        <v>673</v>
      </c>
      <c r="E253" s="57" t="s">
        <v>824</v>
      </c>
      <c r="F253" s="71" t="s">
        <v>343</v>
      </c>
      <c r="G253" s="72">
        <v>2000</v>
      </c>
      <c r="H253" s="73" t="e">
        <f>SUMIF([2]报价结算清单!$E$12:$E$573,A253,[2]报价结算清单!$P$12:$P$573)</f>
        <v>#VALUE!</v>
      </c>
    </row>
    <row r="254" spans="1:8" s="7" customFormat="1" ht="45">
      <c r="A254" s="57" t="s">
        <v>663</v>
      </c>
      <c r="B254" s="57" t="s">
        <v>367</v>
      </c>
      <c r="C254" s="57" t="s">
        <v>661</v>
      </c>
      <c r="D254" s="57" t="s">
        <v>676</v>
      </c>
      <c r="E254" s="57" t="s">
        <v>825</v>
      </c>
      <c r="F254" s="71" t="s">
        <v>343</v>
      </c>
      <c r="G254" s="72">
        <v>1200</v>
      </c>
      <c r="H254" s="73" t="e">
        <f>SUMIF([2]报价结算清单!$E$12:$E$573,A254,[2]报价结算清单!$P$12:$P$573)</f>
        <v>#VALUE!</v>
      </c>
    </row>
    <row r="255" spans="1:8" s="7" customFormat="1" ht="45">
      <c r="A255" s="57" t="s">
        <v>664</v>
      </c>
      <c r="B255" s="57" t="s">
        <v>367</v>
      </c>
      <c r="C255" s="57" t="s">
        <v>661</v>
      </c>
      <c r="D255" s="57" t="s">
        <v>676</v>
      </c>
      <c r="E255" s="57" t="s">
        <v>826</v>
      </c>
      <c r="F255" s="71" t="s">
        <v>343</v>
      </c>
      <c r="G255" s="72">
        <v>2000</v>
      </c>
      <c r="H255" s="73" t="e">
        <f>SUMIF([2]报价结算清单!$E$12:$E$573,A255,[2]报价结算清单!$P$12:$P$573)</f>
        <v>#VALUE!</v>
      </c>
    </row>
    <row r="256" spans="1:8" s="7" customFormat="1" ht="45">
      <c r="A256" s="57" t="s">
        <v>665</v>
      </c>
      <c r="B256" s="57" t="s">
        <v>367</v>
      </c>
      <c r="C256" s="57" t="s">
        <v>661</v>
      </c>
      <c r="D256" s="57" t="s">
        <v>827</v>
      </c>
      <c r="E256" s="57" t="s">
        <v>828</v>
      </c>
      <c r="F256" s="71" t="s">
        <v>343</v>
      </c>
      <c r="G256" s="72">
        <v>1500</v>
      </c>
      <c r="H256" s="73" t="e">
        <f>SUMIF([2]报价结算清单!$E$12:$E$573,A256,[2]报价结算清单!$P$12:$P$573)</f>
        <v>#VALUE!</v>
      </c>
    </row>
    <row r="257" spans="1:8" s="7" customFormat="1" ht="45">
      <c r="A257" s="57" t="s">
        <v>667</v>
      </c>
      <c r="B257" s="57" t="s">
        <v>829</v>
      </c>
      <c r="C257" s="57" t="s">
        <v>830</v>
      </c>
      <c r="D257" s="57" t="s">
        <v>831</v>
      </c>
      <c r="E257" s="57" t="s">
        <v>832</v>
      </c>
      <c r="F257" s="71" t="s">
        <v>833</v>
      </c>
      <c r="G257" s="74">
        <v>1200</v>
      </c>
      <c r="H257" s="73" t="e">
        <f>SUMIF([2]报价结算清单!$E$12:$E$573,A257,[2]报价结算清单!$P$12:$P$573)</f>
        <v>#VALUE!</v>
      </c>
    </row>
    <row r="258" spans="1:8" s="9" customFormat="1" ht="15">
      <c r="A258" s="57" t="s">
        <v>668</v>
      </c>
      <c r="B258" s="57" t="s">
        <v>829</v>
      </c>
      <c r="C258" s="57" t="s">
        <v>830</v>
      </c>
      <c r="D258" s="57" t="s">
        <v>831</v>
      </c>
      <c r="E258" s="57" t="s">
        <v>834</v>
      </c>
      <c r="F258" s="71" t="s">
        <v>835</v>
      </c>
      <c r="G258" s="74">
        <v>80</v>
      </c>
      <c r="H258" s="73" t="e">
        <f>SUMIF([2]报价结算清单!$E$12:$E$573,A258,[2]报价结算清单!$P$12:$P$573)</f>
        <v>#VALUE!</v>
      </c>
    </row>
    <row r="259" spans="1:8" s="9" customFormat="1" ht="15">
      <c r="A259" s="57" t="s">
        <v>669</v>
      </c>
      <c r="B259" s="57" t="s">
        <v>829</v>
      </c>
      <c r="C259" s="57" t="s">
        <v>830</v>
      </c>
      <c r="D259" s="57" t="s">
        <v>831</v>
      </c>
      <c r="E259" s="57" t="s">
        <v>836</v>
      </c>
      <c r="F259" s="71" t="s">
        <v>837</v>
      </c>
      <c r="G259" s="74">
        <v>10</v>
      </c>
      <c r="H259" s="73" t="e">
        <f>SUMIF([2]报价结算清单!$E$12:$E$573,A259,[2]报价结算清单!$P$12:$P$573)</f>
        <v>#VALUE!</v>
      </c>
    </row>
    <row r="260" spans="1:8" s="9" customFormat="1" ht="45">
      <c r="A260" s="57" t="s">
        <v>993</v>
      </c>
      <c r="B260" s="57" t="s">
        <v>829</v>
      </c>
      <c r="C260" s="57" t="s">
        <v>830</v>
      </c>
      <c r="D260" s="57" t="s">
        <v>831</v>
      </c>
      <c r="E260" s="57" t="s">
        <v>838</v>
      </c>
      <c r="F260" s="71" t="s">
        <v>833</v>
      </c>
      <c r="G260" s="74">
        <v>1000</v>
      </c>
      <c r="H260" s="73" t="e">
        <f>SUMIF([2]报价结算清单!$E$12:$E$573,A260,[2]报价结算清单!$P$12:$P$573)</f>
        <v>#VALUE!</v>
      </c>
    </row>
    <row r="261" spans="1:8" s="9" customFormat="1" ht="15">
      <c r="A261" s="57" t="s">
        <v>671</v>
      </c>
      <c r="B261" s="57" t="s">
        <v>829</v>
      </c>
      <c r="C261" s="57" t="s">
        <v>830</v>
      </c>
      <c r="D261" s="57" t="s">
        <v>831</v>
      </c>
      <c r="E261" s="57" t="s">
        <v>839</v>
      </c>
      <c r="F261" s="71" t="s">
        <v>835</v>
      </c>
      <c r="G261" s="74">
        <v>70</v>
      </c>
      <c r="H261" s="73" t="e">
        <f>SUMIF([2]报价结算清单!$E$12:$E$573,A261,[2]报价结算清单!$P$12:$P$573)</f>
        <v>#VALUE!</v>
      </c>
    </row>
    <row r="262" spans="1:8" s="9" customFormat="1" ht="15">
      <c r="A262" s="57" t="s">
        <v>672</v>
      </c>
      <c r="B262" s="57" t="s">
        <v>829</v>
      </c>
      <c r="C262" s="57" t="s">
        <v>830</v>
      </c>
      <c r="D262" s="57" t="s">
        <v>831</v>
      </c>
      <c r="E262" s="57" t="s">
        <v>840</v>
      </c>
      <c r="F262" s="71" t="s">
        <v>837</v>
      </c>
      <c r="G262" s="74">
        <v>10</v>
      </c>
      <c r="H262" s="73" t="e">
        <f>SUMIF([2]报价结算清单!$E$12:$E$573,A262,[2]报价结算清单!$P$12:$P$573)</f>
        <v>#VALUE!</v>
      </c>
    </row>
    <row r="263" spans="1:8" s="9" customFormat="1" ht="45">
      <c r="A263" s="57" t="s">
        <v>674</v>
      </c>
      <c r="B263" s="57" t="s">
        <v>829</v>
      </c>
      <c r="C263" s="57" t="s">
        <v>830</v>
      </c>
      <c r="D263" s="57" t="s">
        <v>831</v>
      </c>
      <c r="E263" s="57" t="s">
        <v>841</v>
      </c>
      <c r="F263" s="71" t="s">
        <v>833</v>
      </c>
      <c r="G263" s="74">
        <v>1500</v>
      </c>
      <c r="H263" s="73" t="e">
        <f>SUMIF([2]报价结算清单!$E$12:$E$573,A263,[2]报价结算清单!$P$12:$P$573)</f>
        <v>#VALUE!</v>
      </c>
    </row>
    <row r="264" spans="1:8" s="9" customFormat="1" ht="15">
      <c r="A264" s="57" t="s">
        <v>675</v>
      </c>
      <c r="B264" s="57" t="s">
        <v>829</v>
      </c>
      <c r="C264" s="57" t="s">
        <v>830</v>
      </c>
      <c r="D264" s="57" t="s">
        <v>831</v>
      </c>
      <c r="E264" s="57" t="s">
        <v>842</v>
      </c>
      <c r="F264" s="71" t="s">
        <v>835</v>
      </c>
      <c r="G264" s="74">
        <v>120</v>
      </c>
      <c r="H264" s="73" t="e">
        <f>SUMIF([2]报价结算清单!$E$12:$E$573,A264,[2]报价结算清单!$P$12:$P$573)</f>
        <v>#VALUE!</v>
      </c>
    </row>
    <row r="265" spans="1:8" s="9" customFormat="1" ht="15">
      <c r="A265" s="57" t="s">
        <v>677</v>
      </c>
      <c r="B265" s="57" t="s">
        <v>829</v>
      </c>
      <c r="C265" s="57" t="s">
        <v>830</v>
      </c>
      <c r="D265" s="57" t="s">
        <v>831</v>
      </c>
      <c r="E265" s="57" t="s">
        <v>843</v>
      </c>
      <c r="F265" s="71" t="s">
        <v>837</v>
      </c>
      <c r="G265" s="74">
        <v>15</v>
      </c>
      <c r="H265" s="73" t="e">
        <f>SUMIF([2]报价结算清单!$E$12:$E$573,A265,[2]报价结算清单!$P$12:$P$573)</f>
        <v>#VALUE!</v>
      </c>
    </row>
    <row r="266" spans="1:8" s="9" customFormat="1" ht="30">
      <c r="A266" s="57" t="s">
        <v>678</v>
      </c>
      <c r="B266" s="57" t="s">
        <v>829</v>
      </c>
      <c r="C266" s="57" t="s">
        <v>830</v>
      </c>
      <c r="D266" s="57" t="s">
        <v>831</v>
      </c>
      <c r="E266" s="57" t="s">
        <v>934</v>
      </c>
      <c r="F266" s="71" t="s">
        <v>833</v>
      </c>
      <c r="G266" s="74">
        <v>1800</v>
      </c>
      <c r="H266" s="73" t="e">
        <f>SUMIF([2]报价结算清单!$E$12:$E$573,A266,[2]报价结算清单!$P$12:$P$573)</f>
        <v>#VALUE!</v>
      </c>
    </row>
    <row r="267" spans="1:8" s="9" customFormat="1" ht="15">
      <c r="A267" s="57" t="s">
        <v>679</v>
      </c>
      <c r="B267" s="57" t="s">
        <v>829</v>
      </c>
      <c r="C267" s="57" t="s">
        <v>830</v>
      </c>
      <c r="D267" s="57" t="s">
        <v>831</v>
      </c>
      <c r="E267" s="57" t="s">
        <v>844</v>
      </c>
      <c r="F267" s="71" t="s">
        <v>835</v>
      </c>
      <c r="G267" s="74">
        <v>150</v>
      </c>
      <c r="H267" s="73" t="e">
        <f>SUMIF([2]报价结算清单!$E$12:$E$573,A267,[2]报价结算清单!$P$12:$P$573)</f>
        <v>#VALUE!</v>
      </c>
    </row>
    <row r="268" spans="1:8" s="9" customFormat="1" ht="15">
      <c r="A268" s="57" t="s">
        <v>680</v>
      </c>
      <c r="B268" s="57" t="s">
        <v>829</v>
      </c>
      <c r="C268" s="57" t="s">
        <v>830</v>
      </c>
      <c r="D268" s="57" t="s">
        <v>831</v>
      </c>
      <c r="E268" s="57" t="s">
        <v>845</v>
      </c>
      <c r="F268" s="71" t="s">
        <v>837</v>
      </c>
      <c r="G268" s="74">
        <v>20</v>
      </c>
      <c r="H268" s="73" t="e">
        <f>SUMIF([2]报价结算清单!$E$12:$E$573,A268,[2]报价结算清单!$P$12:$P$573)</f>
        <v>#VALUE!</v>
      </c>
    </row>
    <row r="269" spans="1:8" s="9" customFormat="1" ht="15">
      <c r="A269" s="57" t="s">
        <v>681</v>
      </c>
      <c r="B269" s="57" t="s">
        <v>829</v>
      </c>
      <c r="C269" s="57" t="s">
        <v>830</v>
      </c>
      <c r="D269" s="57" t="s">
        <v>846</v>
      </c>
      <c r="E269" s="57" t="s">
        <v>847</v>
      </c>
      <c r="F269" s="71" t="s">
        <v>202</v>
      </c>
      <c r="G269" s="72">
        <v>450</v>
      </c>
      <c r="H269" s="73" t="e">
        <f>SUMIF([2]报价结算清单!$E$12:$E$573,A269,[2]报价结算清单!$P$12:$P$573)</f>
        <v>#VALUE!</v>
      </c>
    </row>
    <row r="270" spans="1:8" s="9" customFormat="1" ht="15">
      <c r="A270" s="57" t="s">
        <v>682</v>
      </c>
      <c r="B270" s="57" t="s">
        <v>829</v>
      </c>
      <c r="C270" s="57" t="s">
        <v>830</v>
      </c>
      <c r="D270" s="57" t="s">
        <v>846</v>
      </c>
      <c r="E270" s="57" t="s">
        <v>848</v>
      </c>
      <c r="F270" s="71" t="s">
        <v>202</v>
      </c>
      <c r="G270" s="72">
        <v>620</v>
      </c>
      <c r="H270" s="73" t="e">
        <f>SUMIF([2]报价结算清单!$E$12:$E$573,A270,[2]报价结算清单!$P$12:$P$573)</f>
        <v>#VALUE!</v>
      </c>
    </row>
    <row r="271" spans="1:8" s="7" customFormat="1" ht="15">
      <c r="A271" s="57" t="s">
        <v>683</v>
      </c>
      <c r="B271" s="57" t="s">
        <v>829</v>
      </c>
      <c r="C271" s="57" t="s">
        <v>830</v>
      </c>
      <c r="D271" s="57" t="s">
        <v>846</v>
      </c>
      <c r="E271" s="57" t="s">
        <v>849</v>
      </c>
      <c r="F271" s="71" t="s">
        <v>202</v>
      </c>
      <c r="G271" s="72">
        <v>910</v>
      </c>
      <c r="H271" s="73" t="e">
        <f>SUMIF([2]报价结算清单!$E$12:$E$573,A271,[2]报价结算清单!$P$12:$P$573)</f>
        <v>#VALUE!</v>
      </c>
    </row>
    <row r="272" spans="1:8" s="7" customFormat="1" ht="15">
      <c r="A272" s="57" t="s">
        <v>684</v>
      </c>
      <c r="B272" s="57" t="s">
        <v>829</v>
      </c>
      <c r="C272" s="57" t="s">
        <v>830</v>
      </c>
      <c r="D272" s="57" t="s">
        <v>846</v>
      </c>
      <c r="E272" s="57" t="s">
        <v>850</v>
      </c>
      <c r="F272" s="71" t="s">
        <v>202</v>
      </c>
      <c r="G272" s="72">
        <v>1200</v>
      </c>
      <c r="H272" s="73" t="e">
        <f>SUMIF([2]报价结算清单!$E$12:$E$573,A272,[2]报价结算清单!$P$12:$P$573)</f>
        <v>#VALUE!</v>
      </c>
    </row>
    <row r="273" spans="1:8" s="7" customFormat="1" ht="15">
      <c r="A273" s="57" t="s">
        <v>685</v>
      </c>
      <c r="B273" s="57" t="s">
        <v>829</v>
      </c>
      <c r="C273" s="57" t="s">
        <v>830</v>
      </c>
      <c r="D273" s="57" t="s">
        <v>846</v>
      </c>
      <c r="E273" s="57" t="s">
        <v>851</v>
      </c>
      <c r="F273" s="71" t="s">
        <v>202</v>
      </c>
      <c r="G273" s="72">
        <v>1065</v>
      </c>
      <c r="H273" s="73" t="e">
        <f>SUMIF([2]报价结算清单!$E$12:$E$573,A273,[2]报价结算清单!$P$12:$P$573)</f>
        <v>#VALUE!</v>
      </c>
    </row>
    <row r="274" spans="1:8" s="7" customFormat="1" ht="15">
      <c r="A274" s="57" t="s">
        <v>686</v>
      </c>
      <c r="B274" s="57" t="s">
        <v>829</v>
      </c>
      <c r="C274" s="57" t="s">
        <v>830</v>
      </c>
      <c r="D274" s="57" t="s">
        <v>846</v>
      </c>
      <c r="E274" s="57" t="s">
        <v>852</v>
      </c>
      <c r="F274" s="71" t="s">
        <v>202</v>
      </c>
      <c r="G274" s="72">
        <v>1800</v>
      </c>
      <c r="H274" s="73" t="e">
        <f>SUMIF([2]报价结算清单!$E$12:$E$573,A274,[2]报价结算清单!$P$12:$P$573)</f>
        <v>#VALUE!</v>
      </c>
    </row>
    <row r="275" spans="1:8" s="7" customFormat="1" ht="15">
      <c r="A275" s="57" t="s">
        <v>687</v>
      </c>
      <c r="B275" s="57" t="s">
        <v>829</v>
      </c>
      <c r="C275" s="57" t="s">
        <v>830</v>
      </c>
      <c r="D275" s="57" t="s">
        <v>846</v>
      </c>
      <c r="E275" s="57" t="s">
        <v>853</v>
      </c>
      <c r="F275" s="71" t="s">
        <v>202</v>
      </c>
      <c r="G275" s="72">
        <v>2100</v>
      </c>
      <c r="H275" s="73" t="e">
        <f>SUMIF([2]报价结算清单!$E$12:$E$573,A275,[2]报价结算清单!$P$12:$P$573)</f>
        <v>#VALUE!</v>
      </c>
    </row>
    <row r="276" spans="1:8" s="7" customFormat="1" ht="15">
      <c r="A276" s="57" t="s">
        <v>688</v>
      </c>
      <c r="B276" s="57" t="s">
        <v>829</v>
      </c>
      <c r="C276" s="57" t="s">
        <v>830</v>
      </c>
      <c r="D276" s="57" t="s">
        <v>846</v>
      </c>
      <c r="E276" s="57" t="s">
        <v>854</v>
      </c>
      <c r="F276" s="71" t="s">
        <v>202</v>
      </c>
      <c r="G276" s="72">
        <v>2423</v>
      </c>
      <c r="H276" s="73" t="e">
        <f>SUMIF([2]报价结算清单!$E$12:$E$573,A276,[2]报价结算清单!$P$12:$P$573)</f>
        <v>#VALUE!</v>
      </c>
    </row>
    <row r="277" spans="1:8" s="7" customFormat="1" ht="15">
      <c r="A277" s="57" t="s">
        <v>689</v>
      </c>
      <c r="B277" s="57" t="s">
        <v>829</v>
      </c>
      <c r="C277" s="57" t="s">
        <v>830</v>
      </c>
      <c r="D277" s="57" t="s">
        <v>855</v>
      </c>
      <c r="E277" s="57" t="s">
        <v>856</v>
      </c>
      <c r="F277" s="71" t="s">
        <v>203</v>
      </c>
      <c r="G277" s="72">
        <v>7</v>
      </c>
      <c r="H277" s="73" t="e">
        <f>SUMIF([2]报价结算清单!$E$12:$E$573,A277,[2]报价结算清单!$P$12:$P$573)</f>
        <v>#VALUE!</v>
      </c>
    </row>
    <row r="278" spans="1:8" s="7" customFormat="1" ht="15">
      <c r="A278" s="57" t="s">
        <v>690</v>
      </c>
      <c r="B278" s="57" t="s">
        <v>829</v>
      </c>
      <c r="C278" s="57" t="s">
        <v>830</v>
      </c>
      <c r="D278" s="57" t="s">
        <v>855</v>
      </c>
      <c r="E278" s="57" t="s">
        <v>857</v>
      </c>
      <c r="F278" s="71" t="s">
        <v>203</v>
      </c>
      <c r="G278" s="72">
        <v>8</v>
      </c>
      <c r="H278" s="73" t="e">
        <f>SUMIF([2]报价结算清单!$E$12:$E$573,A278,[2]报价结算清单!$P$12:$P$573)</f>
        <v>#VALUE!</v>
      </c>
    </row>
    <row r="279" spans="1:8" s="7" customFormat="1" ht="15">
      <c r="A279" s="57" t="s">
        <v>691</v>
      </c>
      <c r="B279" s="57" t="s">
        <v>829</v>
      </c>
      <c r="C279" s="57" t="s">
        <v>830</v>
      </c>
      <c r="D279" s="57" t="s">
        <v>855</v>
      </c>
      <c r="E279" s="57" t="s">
        <v>858</v>
      </c>
      <c r="F279" s="71" t="s">
        <v>203</v>
      </c>
      <c r="G279" s="72">
        <v>9</v>
      </c>
      <c r="H279" s="73" t="e">
        <f>SUMIF([2]报价结算清单!$E$12:$E$573,A279,[2]报价结算清单!$P$12:$P$573)</f>
        <v>#VALUE!</v>
      </c>
    </row>
    <row r="280" spans="1:8" s="6" customFormat="1" ht="15">
      <c r="A280" s="57" t="s">
        <v>692</v>
      </c>
      <c r="B280" s="57" t="s">
        <v>829</v>
      </c>
      <c r="C280" s="57" t="s">
        <v>830</v>
      </c>
      <c r="D280" s="57" t="s">
        <v>855</v>
      </c>
      <c r="E280" s="57" t="s">
        <v>859</v>
      </c>
      <c r="F280" s="71" t="s">
        <v>203</v>
      </c>
      <c r="G280" s="72">
        <v>10</v>
      </c>
      <c r="H280" s="73" t="e">
        <f>SUMIF([2]报价结算清单!$E$12:$E$573,A280,[2]报价结算清单!$P$12:$P$573)</f>
        <v>#VALUE!</v>
      </c>
    </row>
    <row r="281" spans="1:8" s="9" customFormat="1" ht="15">
      <c r="A281" s="57" t="s">
        <v>693</v>
      </c>
      <c r="B281" s="57" t="s">
        <v>829</v>
      </c>
      <c r="C281" s="57" t="s">
        <v>830</v>
      </c>
      <c r="D281" s="57" t="s">
        <v>855</v>
      </c>
      <c r="E281" s="57" t="s">
        <v>860</v>
      </c>
      <c r="F281" s="71" t="s">
        <v>203</v>
      </c>
      <c r="G281" s="72">
        <v>13</v>
      </c>
      <c r="H281" s="73" t="e">
        <f>SUMIF([2]报价结算清单!$E$12:$E$573,A281,[2]报价结算清单!$P$12:$P$573)</f>
        <v>#VALUE!</v>
      </c>
    </row>
    <row r="282" spans="1:8" s="9" customFormat="1" ht="15">
      <c r="A282" s="57" t="s">
        <v>694</v>
      </c>
      <c r="B282" s="57" t="s">
        <v>829</v>
      </c>
      <c r="C282" s="57" t="s">
        <v>830</v>
      </c>
      <c r="D282" s="57" t="s">
        <v>855</v>
      </c>
      <c r="E282" s="57" t="s">
        <v>861</v>
      </c>
      <c r="F282" s="71" t="s">
        <v>203</v>
      </c>
      <c r="G282" s="72">
        <v>17</v>
      </c>
      <c r="H282" s="73" t="e">
        <f>SUMIF([2]报价结算清单!$E$12:$E$573,A282,[2]报价结算清单!$P$12:$P$573)</f>
        <v>#VALUE!</v>
      </c>
    </row>
    <row r="283" spans="1:8" s="9" customFormat="1">
      <c r="A283" s="59"/>
      <c r="B283" s="4"/>
      <c r="C283" s="4"/>
      <c r="D283" s="4"/>
      <c r="E283" s="4"/>
      <c r="F283" s="4"/>
      <c r="G283" s="4"/>
      <c r="H283" s="5"/>
    </row>
    <row r="284" spans="1:8" s="9" customFormat="1" ht="45">
      <c r="A284" s="57" t="s">
        <v>862</v>
      </c>
      <c r="B284" s="57" t="s">
        <v>399</v>
      </c>
      <c r="C284" s="57" t="s">
        <v>400</v>
      </c>
      <c r="D284" s="57" t="s">
        <v>401</v>
      </c>
      <c r="E284" s="57" t="s">
        <v>402</v>
      </c>
      <c r="F284" s="57" t="s">
        <v>395</v>
      </c>
      <c r="G284" s="11"/>
      <c r="H284" s="58" t="e">
        <f>SUMIF([2]报价结算清单!$E$12:$E$573,A284,[2]报价结算清单!$P$12:$P$573)</f>
        <v>#VALUE!</v>
      </c>
    </row>
    <row r="285" spans="1:8" s="9" customFormat="1">
      <c r="A285" s="59"/>
      <c r="B285" s="4"/>
      <c r="C285" s="4"/>
      <c r="D285" s="4"/>
      <c r="E285" s="4"/>
      <c r="F285" s="4"/>
      <c r="G285" s="4"/>
      <c r="H285" s="5"/>
    </row>
    <row r="286" spans="1:8" s="9" customFormat="1" ht="15">
      <c r="A286" s="57" t="s">
        <v>863</v>
      </c>
      <c r="B286" s="57" t="s">
        <v>864</v>
      </c>
      <c r="C286" s="57" t="s">
        <v>865</v>
      </c>
      <c r="D286" s="57" t="s">
        <v>866</v>
      </c>
      <c r="E286" s="57" t="s">
        <v>735</v>
      </c>
      <c r="F286" s="57" t="s">
        <v>395</v>
      </c>
      <c r="G286" s="11"/>
      <c r="H286" s="58" t="e">
        <f>SUMIF([2]报价结算清单!$E$12:$E$573,A286,[2]报价结算清单!$P$12:$P$573)</f>
        <v>#VALUE!</v>
      </c>
    </row>
    <row r="287" spans="1:8" s="9" customFormat="1" ht="15">
      <c r="A287" s="57" t="s">
        <v>651</v>
      </c>
      <c r="B287" s="57" t="s">
        <v>864</v>
      </c>
      <c r="C287" s="57" t="s">
        <v>865</v>
      </c>
      <c r="D287" s="57" t="s">
        <v>867</v>
      </c>
      <c r="E287" s="57" t="s">
        <v>735</v>
      </c>
      <c r="F287" s="57" t="s">
        <v>395</v>
      </c>
      <c r="G287" s="11"/>
      <c r="H287" s="58" t="e">
        <f>SUMIF([2]报价结算清单!$E$12:$E$573,A287,[2]报价结算清单!$P$12:$P$573)</f>
        <v>#VALUE!</v>
      </c>
    </row>
    <row r="288" spans="1:8" s="9" customFormat="1" ht="15">
      <c r="A288" s="57" t="s">
        <v>652</v>
      </c>
      <c r="B288" s="57" t="s">
        <v>864</v>
      </c>
      <c r="C288" s="57" t="s">
        <v>865</v>
      </c>
      <c r="D288" s="57" t="s">
        <v>868</v>
      </c>
      <c r="E288" s="57" t="s">
        <v>735</v>
      </c>
      <c r="F288" s="57" t="s">
        <v>395</v>
      </c>
      <c r="G288" s="11"/>
      <c r="H288" s="58" t="e">
        <f>SUMIF([2]报价结算清单!$E$12:$E$573,A288,[2]报价结算清单!$P$12:$P$573)</f>
        <v>#VALUE!</v>
      </c>
    </row>
    <row r="289" spans="1:8" s="9" customFormat="1" ht="15">
      <c r="A289" s="57" t="s">
        <v>653</v>
      </c>
      <c r="B289" s="57" t="s">
        <v>864</v>
      </c>
      <c r="C289" s="57" t="s">
        <v>865</v>
      </c>
      <c r="D289" s="57" t="s">
        <v>196</v>
      </c>
      <c r="E289" s="57" t="s">
        <v>735</v>
      </c>
      <c r="F289" s="57" t="s">
        <v>395</v>
      </c>
      <c r="G289" s="11"/>
      <c r="H289" s="58" t="e">
        <f>SUMIF([2]报价结算清单!$E$12:$E$573,A289,[2]报价结算清单!$P$12:$P$573)</f>
        <v>#VALUE!</v>
      </c>
    </row>
    <row r="290" spans="1:8" s="9" customFormat="1" ht="15">
      <c r="A290" s="57" t="s">
        <v>654</v>
      </c>
      <c r="B290" s="57" t="s">
        <v>864</v>
      </c>
      <c r="C290" s="57" t="s">
        <v>865</v>
      </c>
      <c r="D290" s="57" t="s">
        <v>869</v>
      </c>
      <c r="E290" s="57" t="s">
        <v>735</v>
      </c>
      <c r="F290" s="57" t="s">
        <v>395</v>
      </c>
      <c r="G290" s="11"/>
      <c r="H290" s="58" t="e">
        <f>SUMIF([2]报价结算清单!$E$12:$E$573,A290,[2]报价结算清单!$P$12:$P$573)</f>
        <v>#VALUE!</v>
      </c>
    </row>
    <row r="291" spans="1:8" s="9" customFormat="1" ht="15">
      <c r="A291" s="57" t="s">
        <v>870</v>
      </c>
      <c r="B291" s="57" t="s">
        <v>864</v>
      </c>
      <c r="C291" s="57" t="s">
        <v>871</v>
      </c>
      <c r="D291" s="57" t="s">
        <v>872</v>
      </c>
      <c r="E291" s="57" t="s">
        <v>873</v>
      </c>
      <c r="F291" s="57" t="s">
        <v>395</v>
      </c>
      <c r="G291" s="11"/>
      <c r="H291" s="58" t="e">
        <f>SUMIF([2]报价结算清单!$E$12:$E$573,A291,[2]报价结算清单!$P$12:$P$573)</f>
        <v>#VALUE!</v>
      </c>
    </row>
    <row r="292" spans="1:8" s="9" customFormat="1" ht="15">
      <c r="A292" s="57" t="s">
        <v>874</v>
      </c>
      <c r="B292" s="57" t="s">
        <v>864</v>
      </c>
      <c r="C292" s="57" t="s">
        <v>871</v>
      </c>
      <c r="D292" s="57" t="s">
        <v>872</v>
      </c>
      <c r="E292" s="57" t="s">
        <v>875</v>
      </c>
      <c r="F292" s="57" t="s">
        <v>395</v>
      </c>
      <c r="G292" s="11"/>
      <c r="H292" s="58" t="e">
        <f>SUMIF([2]报价结算清单!$E$12:$E$573,A292,[2]报价结算清单!$P$12:$P$573)</f>
        <v>#VALUE!</v>
      </c>
    </row>
    <row r="293" spans="1:8" s="9" customFormat="1" ht="15">
      <c r="A293" s="57" t="s">
        <v>876</v>
      </c>
      <c r="B293" s="57" t="s">
        <v>864</v>
      </c>
      <c r="C293" s="57" t="s">
        <v>871</v>
      </c>
      <c r="D293" s="57" t="s">
        <v>872</v>
      </c>
      <c r="E293" s="57" t="s">
        <v>877</v>
      </c>
      <c r="F293" s="57" t="s">
        <v>395</v>
      </c>
      <c r="G293" s="11"/>
      <c r="H293" s="58" t="e">
        <f>SUMIF([2]报价结算清单!$E$12:$E$573,A293,[2]报价结算清单!$P$12:$P$573)</f>
        <v>#VALUE!</v>
      </c>
    </row>
    <row r="294" spans="1:8" s="9" customFormat="1" ht="15">
      <c r="A294" s="57" t="s">
        <v>878</v>
      </c>
      <c r="B294" s="57" t="s">
        <v>864</v>
      </c>
      <c r="C294" s="57" t="s">
        <v>871</v>
      </c>
      <c r="D294" s="57" t="s">
        <v>872</v>
      </c>
      <c r="E294" s="57" t="s">
        <v>879</v>
      </c>
      <c r="F294" s="57" t="s">
        <v>395</v>
      </c>
      <c r="G294" s="11"/>
      <c r="H294" s="58" t="e">
        <f>SUMIF([2]报价结算清单!$E$12:$E$573,A294,[2]报价结算清单!$P$12:$P$573)</f>
        <v>#VALUE!</v>
      </c>
    </row>
    <row r="295" spans="1:8" s="9" customFormat="1" ht="15">
      <c r="A295" s="57" t="s">
        <v>880</v>
      </c>
      <c r="B295" s="57" t="s">
        <v>881</v>
      </c>
      <c r="C295" s="57" t="s">
        <v>882</v>
      </c>
      <c r="D295" s="57" t="s">
        <v>883</v>
      </c>
      <c r="E295" s="57" t="s">
        <v>884</v>
      </c>
      <c r="F295" s="57" t="s">
        <v>395</v>
      </c>
      <c r="G295" s="11"/>
      <c r="H295" s="58" t="e">
        <f>SUMIF([2]报价结算清单!$E$12:$E$573,A295,[2]报价结算清单!$P$12:$P$573)</f>
        <v>#VALUE!</v>
      </c>
    </row>
    <row r="296" spans="1:8" ht="15">
      <c r="A296" s="57" t="s">
        <v>885</v>
      </c>
      <c r="B296" s="57" t="s">
        <v>881</v>
      </c>
      <c r="C296" s="57" t="s">
        <v>882</v>
      </c>
      <c r="D296" s="57" t="s">
        <v>883</v>
      </c>
      <c r="E296" s="57" t="s">
        <v>886</v>
      </c>
      <c r="F296" s="57" t="s">
        <v>395</v>
      </c>
      <c r="G296" s="69"/>
      <c r="H296" s="58" t="e">
        <f>SUMIF([2]报价结算清单!$E$12:$E$573,A296,[2]报价结算清单!$P$12:$P$573)</f>
        <v>#VALUE!</v>
      </c>
    </row>
    <row r="297" spans="1:8" ht="15">
      <c r="A297" s="57" t="s">
        <v>887</v>
      </c>
      <c r="B297" s="57" t="s">
        <v>881</v>
      </c>
      <c r="C297" s="57" t="s">
        <v>882</v>
      </c>
      <c r="D297" s="57" t="s">
        <v>883</v>
      </c>
      <c r="E297" s="57" t="s">
        <v>888</v>
      </c>
      <c r="F297" s="57" t="s">
        <v>395</v>
      </c>
      <c r="G297" s="69"/>
      <c r="H297" s="58" t="e">
        <f>SUMIF([2]报价结算清单!$E$12:$E$573,A297,[2]报价结算清单!$P$12:$P$573)</f>
        <v>#VALUE!</v>
      </c>
    </row>
    <row r="298" spans="1:8" ht="15">
      <c r="A298" s="57" t="s">
        <v>889</v>
      </c>
      <c r="B298" s="57" t="s">
        <v>864</v>
      </c>
      <c r="C298" s="57" t="s">
        <v>871</v>
      </c>
      <c r="D298" s="57" t="s">
        <v>890</v>
      </c>
      <c r="E298" s="57" t="s">
        <v>891</v>
      </c>
      <c r="F298" s="57" t="s">
        <v>395</v>
      </c>
      <c r="G298" s="69"/>
      <c r="H298" s="58" t="e">
        <f>SUMIF([2]报价结算清单!$E$12:$E$573,A298,[2]报价结算清单!$P$12:$P$573)</f>
        <v>#VALUE!</v>
      </c>
    </row>
    <row r="299" spans="1:8" ht="15">
      <c r="A299" s="57" t="s">
        <v>892</v>
      </c>
      <c r="B299" s="57" t="s">
        <v>864</v>
      </c>
      <c r="C299" s="57" t="s">
        <v>871</v>
      </c>
      <c r="D299" s="57" t="s">
        <v>890</v>
      </c>
      <c r="E299" s="57" t="s">
        <v>893</v>
      </c>
      <c r="F299" s="57" t="s">
        <v>395</v>
      </c>
      <c r="G299" s="69"/>
      <c r="H299" s="58" t="e">
        <f>SUMIF([2]报价结算清单!$E$12:$E$573,A299,[2]报价结算清单!$P$12:$P$573)</f>
        <v>#VALUE!</v>
      </c>
    </row>
    <row r="300" spans="1:8" ht="15">
      <c r="A300" s="57" t="s">
        <v>894</v>
      </c>
      <c r="B300" s="57" t="s">
        <v>864</v>
      </c>
      <c r="C300" s="57" t="s">
        <v>871</v>
      </c>
      <c r="D300" s="57" t="s">
        <v>890</v>
      </c>
      <c r="E300" s="57" t="s">
        <v>895</v>
      </c>
      <c r="F300" s="57" t="s">
        <v>395</v>
      </c>
      <c r="G300" s="69"/>
      <c r="H300" s="58" t="e">
        <f>SUMIF([2]报价结算清单!$E$12:$E$573,A300,[2]报价结算清单!$P$12:$P$573)</f>
        <v>#VALUE!</v>
      </c>
    </row>
    <row r="301" spans="1:8" ht="15">
      <c r="A301" s="57" t="s">
        <v>896</v>
      </c>
      <c r="B301" s="57" t="s">
        <v>864</v>
      </c>
      <c r="C301" s="57" t="s">
        <v>871</v>
      </c>
      <c r="D301" s="57" t="s">
        <v>890</v>
      </c>
      <c r="E301" s="57" t="s">
        <v>897</v>
      </c>
      <c r="F301" s="57" t="s">
        <v>395</v>
      </c>
      <c r="G301" s="69"/>
      <c r="H301" s="58" t="e">
        <f>SUMIF([2]报价结算清单!$E$12:$E$573,A301,[2]报价结算清单!$P$12:$P$573)</f>
        <v>#VALUE!</v>
      </c>
    </row>
    <row r="302" spans="1:8" ht="15">
      <c r="A302" s="57" t="s">
        <v>898</v>
      </c>
      <c r="B302" s="57" t="s">
        <v>864</v>
      </c>
      <c r="C302" s="57" t="s">
        <v>871</v>
      </c>
      <c r="D302" s="57" t="s">
        <v>899</v>
      </c>
      <c r="E302" s="57" t="s">
        <v>900</v>
      </c>
      <c r="F302" s="57" t="s">
        <v>395</v>
      </c>
      <c r="G302" s="69"/>
      <c r="H302" s="58" t="e">
        <f>SUMIF([2]报价结算清单!$E$12:$E$573,A302,[2]报价结算清单!$P$12:$P$573)</f>
        <v>#VALUE!</v>
      </c>
    </row>
    <row r="303" spans="1:8" ht="15">
      <c r="A303" s="57" t="s">
        <v>901</v>
      </c>
      <c r="B303" s="57" t="s">
        <v>864</v>
      </c>
      <c r="C303" s="57" t="s">
        <v>871</v>
      </c>
      <c r="D303" s="57" t="s">
        <v>899</v>
      </c>
      <c r="E303" s="57" t="s">
        <v>902</v>
      </c>
      <c r="F303" s="57" t="s">
        <v>395</v>
      </c>
      <c r="G303" s="69"/>
      <c r="H303" s="58" t="e">
        <f>SUMIF([2]报价结算清单!$E$12:$E$573,A303,[2]报价结算清单!$P$12:$P$573)</f>
        <v>#VALUE!</v>
      </c>
    </row>
    <row r="304" spans="1:8" ht="15">
      <c r="A304" s="57" t="s">
        <v>903</v>
      </c>
      <c r="B304" s="57" t="s">
        <v>864</v>
      </c>
      <c r="C304" s="57" t="s">
        <v>904</v>
      </c>
      <c r="D304" s="57" t="s">
        <v>905</v>
      </c>
      <c r="E304" s="57" t="s">
        <v>906</v>
      </c>
      <c r="F304" s="57" t="s">
        <v>395</v>
      </c>
      <c r="G304" s="69"/>
      <c r="H304" s="58" t="e">
        <f>SUMIF([2]报价结算清单!$E$12:$E$573,A304,[2]报价结算清单!$P$12:$P$573)</f>
        <v>#VALUE!</v>
      </c>
    </row>
    <row r="305" spans="1:8" ht="15">
      <c r="A305" s="57" t="s">
        <v>907</v>
      </c>
      <c r="B305" s="57" t="s">
        <v>864</v>
      </c>
      <c r="C305" s="57" t="s">
        <v>904</v>
      </c>
      <c r="D305" s="57" t="s">
        <v>905</v>
      </c>
      <c r="E305" s="57" t="s">
        <v>908</v>
      </c>
      <c r="F305" s="57" t="s">
        <v>395</v>
      </c>
      <c r="G305" s="69"/>
      <c r="H305" s="58" t="e">
        <f>SUMIF([2]报价结算清单!$E$12:$E$573,A305,[2]报价结算清单!$P$12:$P$573)</f>
        <v>#VALUE!</v>
      </c>
    </row>
    <row r="306" spans="1:8" ht="15">
      <c r="A306" s="57" t="s">
        <v>909</v>
      </c>
      <c r="B306" s="57" t="s">
        <v>864</v>
      </c>
      <c r="C306" s="57" t="s">
        <v>904</v>
      </c>
      <c r="D306" s="57" t="s">
        <v>698</v>
      </c>
      <c r="E306" s="57" t="s">
        <v>698</v>
      </c>
      <c r="F306" s="57" t="s">
        <v>395</v>
      </c>
      <c r="G306" s="69"/>
      <c r="H306" s="58" t="e">
        <f>SUMIF([2]报价结算清单!$E$12:$E$573,A306,[2]报价结算清单!$P$12:$P$573)</f>
        <v>#VALUE!</v>
      </c>
    </row>
    <row r="307" spans="1:8">
      <c r="A307" s="59"/>
      <c r="B307" s="4"/>
      <c r="C307" s="4"/>
      <c r="D307" s="4"/>
      <c r="E307" s="4"/>
      <c r="F307" s="4"/>
      <c r="G307" s="4"/>
      <c r="H307" s="5"/>
    </row>
    <row r="308" spans="1:8" ht="15">
      <c r="A308" s="57" t="s">
        <v>910</v>
      </c>
      <c r="B308" s="57" t="s">
        <v>911</v>
      </c>
      <c r="C308" s="57" t="s">
        <v>403</v>
      </c>
      <c r="D308" s="57" t="s">
        <v>912</v>
      </c>
      <c r="E308" s="57" t="s">
        <v>913</v>
      </c>
      <c r="F308" s="57" t="s">
        <v>395</v>
      </c>
      <c r="G308" s="69"/>
      <c r="H308" s="58" t="e">
        <f>SUMIF([2]报价结算清单!$E$12:$E$573,A308,[2]报价结算清单!$P$12:$P$573)</f>
        <v>#VALUE!</v>
      </c>
    </row>
    <row r="309" spans="1:8" ht="15">
      <c r="A309" s="57" t="s">
        <v>696</v>
      </c>
      <c r="B309" s="57" t="s">
        <v>914</v>
      </c>
      <c r="C309" s="2" t="s">
        <v>935</v>
      </c>
      <c r="D309" s="2" t="s">
        <v>936</v>
      </c>
      <c r="E309" s="2" t="s">
        <v>916</v>
      </c>
      <c r="F309" s="57" t="s">
        <v>395</v>
      </c>
      <c r="G309" s="69"/>
      <c r="H309" s="58" t="e">
        <f>SUMIF([2]报价结算清单!$E$12:$E$573,A309,[2]报价结算清单!$P$12:$P$573)</f>
        <v>#VALUE!</v>
      </c>
    </row>
    <row r="310" spans="1:8" ht="15">
      <c r="A310" s="57" t="s">
        <v>697</v>
      </c>
      <c r="B310" s="57" t="s">
        <v>914</v>
      </c>
      <c r="C310" s="2" t="s">
        <v>935</v>
      </c>
      <c r="D310" s="2" t="s">
        <v>937</v>
      </c>
      <c r="E310" s="2" t="s">
        <v>916</v>
      </c>
      <c r="F310" s="57" t="s">
        <v>395</v>
      </c>
      <c r="G310" s="69"/>
      <c r="H310" s="58" t="e">
        <f>SUMIF([2]报价结算清单!$E$12:$E$573,A310,[2]报价结算清单!$P$12:$P$573)</f>
        <v>#VALUE!</v>
      </c>
    </row>
    <row r="311" spans="1:8" ht="15">
      <c r="A311" s="57" t="s">
        <v>938</v>
      </c>
      <c r="B311" s="57" t="s">
        <v>914</v>
      </c>
      <c r="C311" s="2" t="s">
        <v>915</v>
      </c>
      <c r="D311" s="2" t="s">
        <v>939</v>
      </c>
      <c r="E311" s="2" t="s">
        <v>916</v>
      </c>
      <c r="F311" s="57" t="s">
        <v>395</v>
      </c>
      <c r="G311" s="68">
        <v>0.06</v>
      </c>
      <c r="H311" s="58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隐藏计算页</vt:lpstr>
      <vt:lpstr>报价结算清单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2021-01-07T05:48:37Z</cp:lastPrinted>
  <dcterms:created xsi:type="dcterms:W3CDTF">2006-09-17T08:00:00Z</dcterms:created>
  <dcterms:modified xsi:type="dcterms:W3CDTF">2022-08-25T13:42:18Z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