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220"/>
  </bookViews>
  <sheets>
    <sheet name="Sheet1" sheetId="1" r:id="rId1"/>
  </sheets>
  <externalReferences>
    <externalReference r:id="rId2"/>
    <externalReference r:id="rId3"/>
  </externalReferences>
  <calcPr calcId="144525" concurrentCalc="0"/>
</workbook>
</file>

<file path=xl/sharedStrings.xml><?xml version="1.0" encoding="utf-8"?>
<sst xmlns="http://schemas.openxmlformats.org/spreadsheetml/2006/main" count="95">
  <si>
    <t>2021年抖音年度嘉年华～光芒有你 主播伴手礼采购结算单</t>
  </si>
  <si>
    <t>项目名称</t>
  </si>
  <si>
    <t>2021年抖音年度嘉年华～光芒有你</t>
  </si>
  <si>
    <t>项目地址</t>
  </si>
  <si>
    <t>成都</t>
  </si>
  <si>
    <t>结算标色说明（整行底色填充）</t>
  </si>
  <si>
    <t>项目时间</t>
  </si>
  <si>
    <t>1月6-16日</t>
  </si>
  <si>
    <t>项目人数</t>
  </si>
  <si>
    <t>500人</t>
  </si>
  <si>
    <t>字节跳动业务接口人</t>
  </si>
  <si>
    <t>王哲</t>
  </si>
  <si>
    <t>电话</t>
  </si>
  <si>
    <t>邮箱</t>
  </si>
  <si>
    <t>新增需求数量增加</t>
  </si>
  <si>
    <t>字节跳动采购接口人</t>
  </si>
  <si>
    <t>王骞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</si>
  <si>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</si>
  <si>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</si>
  <si>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</si>
  <si>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</si>
  <si>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</si>
  <si>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</si>
  <si>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</si>
  <si>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</si>
  <si>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</si>
  <si>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</si>
  <si>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</si>
  <si>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</si>
  <si>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</si>
  <si>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</si>
  <si>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</si>
  <si>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</si>
  <si>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</si>
  <si>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</si>
  <si>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</si>
  <si>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</si>
  <si>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</si>
  <si>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</si>
  <si>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</si>
  <si>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</si>
  <si>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</si>
  <si>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</si>
  <si>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</si>
  <si>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</si>
  <si>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</si>
  <si>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</si>
  <si>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</si>
  <si>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</si>
  <si>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</si>
  <si>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</si>
  <si>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</si>
  <si>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</si>
  <si>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</si>
  <si>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</si>
  <si>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</si>
  <si>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</si>
  <si>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</si>
  <si>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</si>
  <si>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</si>
  <si>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</si>
  <si>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</si>
  <si>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t>差旅接待类（含乙方人员、接待嘉宾的机票、酒店、订车、餐食等）</t>
  </si>
  <si>
    <t>1.采买费</t>
  </si>
  <si>
    <t>物资采买类（直接采买型，需提供购买链接/购买凭证）</t>
  </si>
  <si>
    <t>主播伴手礼采购</t>
  </si>
  <si>
    <t>byredo套装（225ml沐浴露+30ml护手霜）</t>
  </si>
  <si>
    <t>瓶</t>
  </si>
  <si>
    <t>250个大货</t>
  </si>
  <si>
    <t>Airpods（3代）</t>
  </si>
  <si>
    <t>报批相关类（需提第三方合同/支付凭证）</t>
  </si>
  <si>
    <t>场地相关类（与场地发生的直接费用及场地方强关联的间接费用，需提第三方合同/支付凭证）</t>
  </si>
  <si>
    <t>费用类型</t>
  </si>
  <si>
    <t>场地名称</t>
  </si>
  <si>
    <t>具体厅名称</t>
  </si>
  <si>
    <t>1.场地费</t>
  </si>
  <si>
    <t>其他代垫付（乙方拥有自有合适资源，甲方指定第三方供应商）</t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</si>
  <si>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</si>
  <si>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</si>
  <si>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</si>
  <si>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</si>
  <si>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t>是否开具增值税专用发票</t>
  </si>
  <si>
    <t>是</t>
  </si>
  <si>
    <t>税费（仅填写发票票面税费比例）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</si>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</sst>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3" formatCode="_ * #,##0.00_ ;_ * \-#,##0.00_ ;_ * &quot;-&quot;??_ ;_ @_ "/>
    <numFmt numFmtId="176" formatCode="\¥#,##0.00;[Red]\(\¥#,##0.00\)"/>
    <numFmt numFmtId="177" formatCode="0.00_ "/>
    <numFmt numFmtId="44" formatCode="_ &quot;￥&quot;* #,##0.00_ ;_ &quot;￥&quot;* \-#,##0.00_ ;_ &quot;￥&quot;* &quot;-&quot;??_ ;_ @_ "/>
    <numFmt numFmtId="178" formatCode="_ \¥* #,##0.00_ ;_ \¥* \-#,##0.00_ ;_ \¥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color theme="1"/>
      <name val="宋体"/>
      <charset val="134"/>
      <scheme val="minor"/>
    </font>
    <font>
      <sz val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strike/>
      <sz val="8"/>
      <name val="微软雅黑"/>
      <charset val="134"/>
    </font>
    <font>
      <sz val="10"/>
      <color indexed="8"/>
      <name val="微软雅黑"/>
      <charset val="134"/>
    </font>
    <font>
      <u/>
      <sz val="8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25" fillId="37" borderId="1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1" fillId="25" borderId="1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42" borderId="21" applyNumberFormat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78" fontId="1" fillId="0" borderId="0" xfId="1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5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5" applyFont="1" applyFill="1" applyBorder="1" applyAlignment="1" applyProtection="1">
      <alignment horizontal="center" vertical="center" wrapText="1"/>
      <protection locked="0"/>
    </xf>
    <xf numFmtId="0" fontId="1" fillId="0" borderId="4" xfId="5" applyFont="1" applyFill="1" applyBorder="1" applyAlignment="1" applyProtection="1">
      <alignment horizontal="center" vertical="center" wrapText="1"/>
      <protection locked="0"/>
    </xf>
    <xf numFmtId="0" fontId="1" fillId="0" borderId="8" xfId="5" applyFont="1" applyFill="1" applyBorder="1" applyAlignment="1" applyProtection="1">
      <alignment horizontal="center" vertical="center" wrapText="1"/>
      <protection locked="0"/>
    </xf>
    <xf numFmtId="0" fontId="1" fillId="0" borderId="3" xfId="5" applyFont="1" applyFill="1" applyBorder="1" applyAlignment="1" applyProtection="1">
      <alignment horizontal="center" vertical="center" wrapText="1"/>
      <protection locked="0"/>
    </xf>
    <xf numFmtId="0" fontId="1" fillId="0" borderId="4" xfId="5" applyFont="1" applyBorder="1" applyAlignment="1" applyProtection="1">
      <alignment horizontal="center" vertical="center" wrapText="1"/>
      <protection locked="0"/>
    </xf>
    <xf numFmtId="0" fontId="1" fillId="0" borderId="3" xfId="5" applyFont="1" applyBorder="1" applyAlignment="1" applyProtection="1">
      <alignment horizontal="center" vertical="center" wrapText="1"/>
      <protection locked="0"/>
    </xf>
    <xf numFmtId="0" fontId="1" fillId="0" borderId="1" xfId="5" applyFont="1" applyFill="1" applyBorder="1" applyAlignment="1" applyProtection="1">
      <alignment horizontal="center" vertical="center" wrapText="1"/>
      <protection locked="0"/>
    </xf>
    <xf numFmtId="0" fontId="1" fillId="0" borderId="2" xfId="5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0" borderId="1" xfId="5" applyFont="1" applyBorder="1" applyAlignment="1" applyProtection="1">
      <alignment horizontal="center" vertical="center" wrapText="1"/>
      <protection locked="0"/>
    </xf>
    <xf numFmtId="0" fontId="1" fillId="0" borderId="2" xfId="5" applyFont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5" applyFont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7" borderId="4" xfId="5" applyFont="1" applyFill="1" applyBorder="1" applyAlignment="1" applyProtection="1">
      <alignment horizontal="center" vertical="center" wrapText="1"/>
      <protection locked="0"/>
    </xf>
    <xf numFmtId="177" fontId="1" fillId="8" borderId="4" xfId="2" applyNumberFormat="1" applyFont="1" applyFill="1" applyBorder="1" applyAlignment="1" applyProtection="1">
      <alignment horizontal="center" vertical="center" wrapText="1"/>
    </xf>
    <xf numFmtId="0" fontId="1" fillId="9" borderId="4" xfId="5" applyNumberFormat="1" applyFont="1" applyFill="1" applyBorder="1" applyAlignment="1" applyProtection="1">
      <alignment horizontal="center" vertical="center" wrapText="1"/>
    </xf>
    <xf numFmtId="177" fontId="1" fillId="4" borderId="4" xfId="2" applyNumberFormat="1" applyFont="1" applyFill="1" applyBorder="1" applyAlignment="1" applyProtection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177" fontId="1" fillId="0" borderId="4" xfId="2" applyNumberFormat="1" applyFont="1" applyFill="1" applyBorder="1" applyAlignment="1" applyProtection="1">
      <alignment horizontal="center" vertical="center" wrapText="1"/>
    </xf>
    <xf numFmtId="0" fontId="1" fillId="10" borderId="4" xfId="5" applyFont="1" applyFill="1" applyBorder="1" applyAlignment="1" applyProtection="1">
      <alignment horizontal="center" vertical="center" wrapText="1"/>
      <protection locked="0"/>
    </xf>
    <xf numFmtId="49" fontId="4" fillId="9" borderId="10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8" fontId="1" fillId="4" borderId="4" xfId="1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5" applyFont="1" applyFill="1" applyBorder="1" applyAlignment="1" applyProtection="1">
      <alignment horizontal="center" vertical="center" wrapText="1"/>
      <protection locked="0"/>
    </xf>
    <xf numFmtId="178" fontId="1" fillId="11" borderId="4" xfId="10" applyNumberFormat="1" applyFont="1" applyFill="1" applyBorder="1" applyAlignment="1" applyProtection="1">
      <alignment horizontal="center" vertical="center" wrapText="1"/>
      <protection locked="0"/>
    </xf>
    <xf numFmtId="0" fontId="1" fillId="6" borderId="4" xfId="5" applyFont="1" applyFill="1" applyBorder="1" applyAlignment="1" applyProtection="1">
      <alignment horizontal="center" vertical="center" wrapText="1"/>
      <protection locked="0"/>
    </xf>
    <xf numFmtId="178" fontId="1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6" borderId="4" xfId="5" applyNumberFormat="1" applyFont="1" applyFill="1" applyBorder="1" applyAlignment="1" applyProtection="1">
      <alignment horizontal="center" vertical="center" wrapText="1"/>
    </xf>
    <xf numFmtId="178" fontId="1" fillId="6" borderId="4" xfId="10" applyNumberFormat="1" applyFont="1" applyFill="1" applyBorder="1" applyAlignment="1" applyProtection="1">
      <alignment horizontal="center" vertical="center" wrapText="1"/>
    </xf>
    <xf numFmtId="7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6" fillId="0" borderId="1" xfId="44" applyFont="1" applyBorder="1" applyAlignment="1" applyProtection="1">
      <alignment horizontal="center" vertical="center" wrapText="1"/>
      <protection locked="0"/>
    </xf>
    <xf numFmtId="0" fontId="6" fillId="0" borderId="2" xfId="44" applyFont="1" applyBorder="1" applyAlignment="1" applyProtection="1">
      <alignment horizontal="center" vertical="center" wrapText="1"/>
      <protection locked="0"/>
    </xf>
    <xf numFmtId="178" fontId="1" fillId="0" borderId="4" xfId="10" applyNumberFormat="1" applyFont="1" applyBorder="1" applyAlignment="1" applyProtection="1">
      <alignment horizontal="center" vertical="center" wrapText="1"/>
      <protection locked="0"/>
    </xf>
    <xf numFmtId="0" fontId="1" fillId="0" borderId="9" xfId="5" applyFont="1" applyFill="1" applyBorder="1" applyAlignment="1" applyProtection="1">
      <alignment horizontal="center" vertical="center" wrapText="1"/>
      <protection locked="0"/>
    </xf>
    <xf numFmtId="178" fontId="1" fillId="6" borderId="4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5" applyFont="1" applyBorder="1" applyAlignment="1" applyProtection="1">
      <alignment horizontal="center" vertical="center" wrapText="1"/>
      <protection locked="0"/>
    </xf>
    <xf numFmtId="178" fontId="1" fillId="0" borderId="4" xfId="10" applyNumberFormat="1" applyFont="1" applyBorder="1" applyAlignment="1" applyProtection="1">
      <alignment horizontal="center" vertical="center" wrapText="1"/>
    </xf>
    <xf numFmtId="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6" fillId="0" borderId="9" xfId="44" applyFont="1" applyBorder="1" applyAlignment="1" applyProtection="1">
      <alignment horizontal="center" vertical="center" wrapText="1"/>
      <protection locked="0"/>
    </xf>
    <xf numFmtId="0" fontId="1" fillId="14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Fill="1" applyBorder="1" applyAlignment="1" applyProtection="1">
      <alignment horizontal="center" vertical="center"/>
      <protection locked="0"/>
    </xf>
    <xf numFmtId="178" fontId="1" fillId="10" borderId="4" xfId="1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12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horizontal="center" vertical="center" wrapText="1"/>
      <protection locked="0"/>
    </xf>
    <xf numFmtId="0" fontId="1" fillId="15" borderId="2" xfId="0" applyFont="1" applyFill="1" applyBorder="1" applyAlignment="1" applyProtection="1">
      <alignment horizontal="center" vertical="center" wrapText="1"/>
      <protection locked="0"/>
    </xf>
    <xf numFmtId="0" fontId="1" fillId="9" borderId="10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 applyProtection="1">
      <alignment horizontal="center" vertical="center" wrapText="1"/>
    </xf>
    <xf numFmtId="178" fontId="1" fillId="2" borderId="4" xfId="10" applyNumberFormat="1" applyFont="1" applyFill="1" applyBorder="1" applyAlignment="1" applyProtection="1">
      <alignment horizontal="center" vertical="center" wrapText="1"/>
      <protection locked="0"/>
    </xf>
    <xf numFmtId="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" fillId="15" borderId="9" xfId="0" applyFont="1" applyFill="1" applyBorder="1" applyAlignment="1" applyProtection="1">
      <alignment horizontal="center" vertical="center" wrapText="1"/>
      <protection locked="0"/>
    </xf>
    <xf numFmtId="178" fontId="1" fillId="15" borderId="4" xfId="10" applyNumberFormat="1" applyFont="1" applyFill="1" applyBorder="1" applyAlignment="1" applyProtection="1">
      <alignment horizontal="center" vertical="center" wrapText="1"/>
      <protection locked="0"/>
    </xf>
    <xf numFmtId="9" fontId="1" fillId="0" borderId="4" xfId="12" applyFont="1" applyBorder="1" applyAlignment="1" applyProtection="1">
      <alignment horizontal="center" vertical="center"/>
      <protection locked="0"/>
    </xf>
    <xf numFmtId="10" fontId="1" fillId="0" borderId="4" xfId="12" applyNumberFormat="1" applyFont="1" applyBorder="1" applyAlignment="1" applyProtection="1">
      <alignment horizontal="center" vertical="center"/>
      <protection locked="0"/>
    </xf>
    <xf numFmtId="178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" xfId="12" applyNumberFormat="1" applyFont="1" applyBorder="1" applyAlignment="1" applyProtection="1">
      <alignment horizontal="center" vertical="center"/>
      <protection locked="0"/>
    </xf>
  </cellXfs>
  <cellStyles count="52">
    <cellStyle name="常规" xfId="0" builtinId="0"/>
    <cellStyle name="常规 2" xfId="1"/>
    <cellStyle name="常规 12" xfId="2"/>
    <cellStyle name="60% - 强调文字颜色 6" xfId="3" builtinId="52"/>
    <cellStyle name="20% - 强调文字颜色 4" xfId="4" builtinId="42"/>
    <cellStyle name="常规 2 3 2" xfId="5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19978;&#28023;&#25238;&#38899;&#29579;&#28635;&#25509;&#24453;/&#12304;CMS&#12305;&#25238;&#38899;&#24180;&#24230;&#30452;&#25773;&#32467;&#31639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主播侧报价结算清单"/>
      <sheetName val="金主侧报价结算清单"/>
      <sheetName val="基准价格"/>
      <sheetName val="主播侧出票明细"/>
      <sheetName val="主播助理出票明细"/>
      <sheetName val="金主侧出票明细"/>
      <sheetName val="工作人员机票"/>
      <sheetName val="人员安排明细"/>
      <sheetName val="金主高铁票出票明细"/>
      <sheetName val="金主补偿方案明细"/>
    </sheetNames>
    <sheetDataSet>
      <sheetData sheetId="0"/>
      <sheetData sheetId="1">
        <row r="12">
          <cell r="P12" t="e">
            <v>#N/A</v>
          </cell>
          <cell r="Q12">
            <v>0</v>
          </cell>
        </row>
        <row r="13">
          <cell r="P13" t="e">
            <v>#N/A</v>
          </cell>
          <cell r="Q13">
            <v>0</v>
          </cell>
        </row>
        <row r="14">
          <cell r="E14" t="str">
            <v>自定义物料</v>
          </cell>
        </row>
        <row r="14">
          <cell r="P14">
            <v>0</v>
          </cell>
          <cell r="Q14">
            <v>0</v>
          </cell>
        </row>
        <row r="15">
          <cell r="E15" t="str">
            <v>自定义物料</v>
          </cell>
        </row>
        <row r="15">
          <cell r="P15">
            <v>0</v>
          </cell>
          <cell r="Q15">
            <v>0</v>
          </cell>
        </row>
        <row r="16">
          <cell r="P16" t="e">
            <v>#N/A</v>
          </cell>
          <cell r="Q16">
            <v>0</v>
          </cell>
        </row>
        <row r="17">
          <cell r="P17" t="e">
            <v>#N/A</v>
          </cell>
          <cell r="Q17">
            <v>0</v>
          </cell>
        </row>
        <row r="18">
          <cell r="E18" t="str">
            <v>自定义物料</v>
          </cell>
        </row>
        <row r="18">
          <cell r="P18">
            <v>0</v>
          </cell>
          <cell r="Q18">
            <v>0</v>
          </cell>
        </row>
        <row r="19">
          <cell r="E19" t="str">
            <v>自定义物料</v>
          </cell>
        </row>
        <row r="19">
          <cell r="P19">
            <v>0</v>
          </cell>
          <cell r="Q19">
            <v>0</v>
          </cell>
        </row>
        <row r="20">
          <cell r="P20" t="e">
            <v>#N/A</v>
          </cell>
          <cell r="Q20">
            <v>0</v>
          </cell>
        </row>
        <row r="21">
          <cell r="E21" t="str">
            <v>自定义物料</v>
          </cell>
        </row>
        <row r="21">
          <cell r="P21">
            <v>0</v>
          </cell>
          <cell r="Q21">
            <v>0</v>
          </cell>
        </row>
        <row r="22">
          <cell r="P22" t="e">
            <v>#N/A</v>
          </cell>
          <cell r="Q22">
            <v>0</v>
          </cell>
        </row>
        <row r="23">
          <cell r="E23" t="str">
            <v>自定义物料</v>
          </cell>
        </row>
        <row r="23">
          <cell r="P23">
            <v>0</v>
          </cell>
          <cell r="Q23">
            <v>0</v>
          </cell>
        </row>
        <row r="24">
          <cell r="Q24">
            <v>0</v>
          </cell>
        </row>
        <row r="26">
          <cell r="P26" t="e">
            <v>#N/A</v>
          </cell>
          <cell r="Q26">
            <v>0</v>
          </cell>
        </row>
        <row r="27">
          <cell r="E27" t="str">
            <v>自定义物料</v>
          </cell>
        </row>
        <row r="27">
          <cell r="P27">
            <v>0</v>
          </cell>
          <cell r="Q27">
            <v>0</v>
          </cell>
        </row>
        <row r="28">
          <cell r="P28" t="e">
            <v>#N/A</v>
          </cell>
          <cell r="Q28">
            <v>0</v>
          </cell>
        </row>
        <row r="29">
          <cell r="E29" t="str">
            <v>自定义物料</v>
          </cell>
        </row>
        <row r="29">
          <cell r="P29">
            <v>0</v>
          </cell>
          <cell r="Q29">
            <v>0</v>
          </cell>
        </row>
        <row r="30">
          <cell r="P30" t="e">
            <v>#N/A</v>
          </cell>
          <cell r="Q30">
            <v>0</v>
          </cell>
        </row>
        <row r="31">
          <cell r="E31" t="str">
            <v>自定义物料</v>
          </cell>
        </row>
        <row r="31">
          <cell r="P31">
            <v>0</v>
          </cell>
          <cell r="Q31">
            <v>0</v>
          </cell>
        </row>
        <row r="32">
          <cell r="P32" t="e">
            <v>#N/A</v>
          </cell>
          <cell r="Q32">
            <v>0</v>
          </cell>
        </row>
        <row r="33">
          <cell r="E33" t="str">
            <v>自定义物料</v>
          </cell>
        </row>
        <row r="33">
          <cell r="P33">
            <v>0</v>
          </cell>
          <cell r="Q33">
            <v>0</v>
          </cell>
        </row>
        <row r="34">
          <cell r="P34" t="e">
            <v>#N/A</v>
          </cell>
          <cell r="Q34">
            <v>0</v>
          </cell>
        </row>
        <row r="35">
          <cell r="E35" t="str">
            <v>自定义物料</v>
          </cell>
        </row>
        <row r="35">
          <cell r="P35">
            <v>0</v>
          </cell>
          <cell r="Q35">
            <v>0</v>
          </cell>
        </row>
        <row r="36">
          <cell r="P36" t="e">
            <v>#N/A</v>
          </cell>
          <cell r="Q36">
            <v>0</v>
          </cell>
        </row>
        <row r="37">
          <cell r="E37" t="str">
            <v>自定义物料</v>
          </cell>
        </row>
        <row r="37">
          <cell r="P37">
            <v>0</v>
          </cell>
          <cell r="Q37">
            <v>0</v>
          </cell>
        </row>
        <row r="38">
          <cell r="P38" t="e">
            <v>#N/A</v>
          </cell>
          <cell r="Q38">
            <v>0</v>
          </cell>
        </row>
        <row r="39">
          <cell r="E39" t="str">
            <v>自定义物料</v>
          </cell>
        </row>
        <row r="39">
          <cell r="P39">
            <v>0</v>
          </cell>
          <cell r="Q39">
            <v>0</v>
          </cell>
        </row>
        <row r="40">
          <cell r="Q40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2800</v>
          </cell>
        </row>
        <row r="44">
          <cell r="Q44">
            <v>8400</v>
          </cell>
        </row>
        <row r="45">
          <cell r="Q45">
            <v>56000</v>
          </cell>
        </row>
        <row r="46">
          <cell r="Q46">
            <v>240</v>
          </cell>
        </row>
        <row r="47">
          <cell r="Q47">
            <v>720</v>
          </cell>
        </row>
        <row r="48">
          <cell r="Q48">
            <v>4800</v>
          </cell>
        </row>
        <row r="49">
          <cell r="Q49">
            <v>1800</v>
          </cell>
        </row>
        <row r="50">
          <cell r="Q50">
            <v>6500</v>
          </cell>
        </row>
        <row r="51">
          <cell r="Q51">
            <v>33600</v>
          </cell>
        </row>
        <row r="52">
          <cell r="Q52">
            <v>11875</v>
          </cell>
        </row>
        <row r="53">
          <cell r="Q53">
            <v>5820</v>
          </cell>
        </row>
        <row r="54">
          <cell r="Q54">
            <v>16500</v>
          </cell>
        </row>
        <row r="55">
          <cell r="P55" t="e">
            <v>#REF!</v>
          </cell>
          <cell r="Q55">
            <v>2940</v>
          </cell>
        </row>
        <row r="56">
          <cell r="P56" t="e">
            <v>#REF!</v>
          </cell>
          <cell r="Q56">
            <v>2010</v>
          </cell>
        </row>
        <row r="57">
          <cell r="Q57">
            <v>6500</v>
          </cell>
        </row>
        <row r="62">
          <cell r="P62" t="e">
            <v>#REF!</v>
          </cell>
          <cell r="Q62">
            <v>160505</v>
          </cell>
        </row>
        <row r="63">
          <cell r="P63">
            <v>0</v>
          </cell>
          <cell r="Q63">
            <v>160505</v>
          </cell>
        </row>
        <row r="65">
          <cell r="E65" t="str">
            <v>索引基础物料序号</v>
          </cell>
        </row>
        <row r="65">
          <cell r="P65" t="str">
            <v>报价金额(元）</v>
          </cell>
          <cell r="Q65" t="str">
            <v>结算金额(元）</v>
          </cell>
        </row>
        <row r="67">
          <cell r="P67">
            <v>0</v>
          </cell>
          <cell r="Q67">
            <v>223863</v>
          </cell>
        </row>
        <row r="68">
          <cell r="P68">
            <v>0</v>
          </cell>
          <cell r="Q68">
            <v>27697</v>
          </cell>
        </row>
        <row r="69">
          <cell r="P69">
            <v>0</v>
          </cell>
          <cell r="Q69">
            <v>1080</v>
          </cell>
        </row>
        <row r="70">
          <cell r="Q70">
            <v>423</v>
          </cell>
        </row>
        <row r="71">
          <cell r="Q71">
            <v>556</v>
          </cell>
        </row>
        <row r="72">
          <cell r="Q72">
            <v>737</v>
          </cell>
        </row>
        <row r="73">
          <cell r="Q73">
            <v>1150</v>
          </cell>
        </row>
        <row r="74">
          <cell r="Q74">
            <v>8800</v>
          </cell>
        </row>
        <row r="75">
          <cell r="Q75">
            <v>24640</v>
          </cell>
        </row>
        <row r="76">
          <cell r="Q76">
            <v>35200</v>
          </cell>
        </row>
        <row r="77">
          <cell r="Q77">
            <v>55440</v>
          </cell>
        </row>
        <row r="78">
          <cell r="Q78">
            <v>102960</v>
          </cell>
        </row>
        <row r="79">
          <cell r="Q79">
            <v>126720</v>
          </cell>
        </row>
        <row r="80">
          <cell r="Q80">
            <v>129360</v>
          </cell>
        </row>
        <row r="81">
          <cell r="Q81">
            <v>126720</v>
          </cell>
        </row>
        <row r="82">
          <cell r="Q82">
            <v>4400</v>
          </cell>
        </row>
        <row r="83">
          <cell r="Q83">
            <v>6600</v>
          </cell>
        </row>
        <row r="84">
          <cell r="Q84">
            <v>13200</v>
          </cell>
        </row>
        <row r="85">
          <cell r="Q85">
            <v>22000</v>
          </cell>
        </row>
        <row r="86">
          <cell r="Q86">
            <v>26400</v>
          </cell>
        </row>
        <row r="87">
          <cell r="Q87">
            <v>52800</v>
          </cell>
        </row>
        <row r="88">
          <cell r="Q88">
            <v>24640</v>
          </cell>
        </row>
        <row r="89">
          <cell r="Q89">
            <v>11440</v>
          </cell>
        </row>
        <row r="90">
          <cell r="Q90">
            <v>22000</v>
          </cell>
        </row>
        <row r="91">
          <cell r="Q91">
            <v>47520</v>
          </cell>
        </row>
        <row r="92">
          <cell r="Q92">
            <v>39600</v>
          </cell>
        </row>
        <row r="93">
          <cell r="Q93">
            <v>51920</v>
          </cell>
        </row>
        <row r="94">
          <cell r="Q94">
            <v>55440</v>
          </cell>
        </row>
        <row r="95">
          <cell r="Q95">
            <v>112640</v>
          </cell>
        </row>
        <row r="96">
          <cell r="Q96">
            <v>26400</v>
          </cell>
        </row>
        <row r="97">
          <cell r="Q97">
            <v>-2400</v>
          </cell>
        </row>
        <row r="98">
          <cell r="Q98">
            <v>18480</v>
          </cell>
        </row>
        <row r="99">
          <cell r="Q99">
            <v>2200</v>
          </cell>
        </row>
        <row r="100">
          <cell r="Q100">
            <v>15840</v>
          </cell>
        </row>
        <row r="101">
          <cell r="Q101">
            <v>54520</v>
          </cell>
        </row>
        <row r="102">
          <cell r="Q102">
            <v>48464</v>
          </cell>
        </row>
        <row r="103">
          <cell r="Q103">
            <v>42000</v>
          </cell>
        </row>
        <row r="104">
          <cell r="Q104">
            <v>8800</v>
          </cell>
        </row>
        <row r="105">
          <cell r="Q105">
            <v>15840</v>
          </cell>
        </row>
        <row r="106">
          <cell r="Q106">
            <v>1760</v>
          </cell>
        </row>
        <row r="107">
          <cell r="Q107">
            <v>9360</v>
          </cell>
        </row>
        <row r="108">
          <cell r="Q108">
            <v>7833.6</v>
          </cell>
        </row>
        <row r="109">
          <cell r="Q109">
            <v>16537.6</v>
          </cell>
        </row>
        <row r="110">
          <cell r="Q110">
            <v>22630.4</v>
          </cell>
        </row>
        <row r="111">
          <cell r="Q111">
            <v>15667.2</v>
          </cell>
        </row>
        <row r="112">
          <cell r="Q112">
            <v>2800</v>
          </cell>
        </row>
        <row r="113">
          <cell r="Q113">
            <v>2550</v>
          </cell>
        </row>
        <row r="114">
          <cell r="Q114">
            <v>2800</v>
          </cell>
        </row>
        <row r="115">
          <cell r="Q115">
            <v>2550</v>
          </cell>
        </row>
        <row r="116">
          <cell r="Q116">
            <v>2400</v>
          </cell>
        </row>
        <row r="117">
          <cell r="Q117">
            <v>2400</v>
          </cell>
        </row>
        <row r="118">
          <cell r="Q118">
            <v>850</v>
          </cell>
        </row>
        <row r="119">
          <cell r="Q119">
            <v>1200</v>
          </cell>
        </row>
        <row r="120">
          <cell r="Q120">
            <v>3600</v>
          </cell>
        </row>
        <row r="121">
          <cell r="Q121">
            <v>2550</v>
          </cell>
        </row>
        <row r="122">
          <cell r="Q122">
            <v>12400</v>
          </cell>
        </row>
        <row r="123">
          <cell r="Q123">
            <v>6800</v>
          </cell>
        </row>
        <row r="124">
          <cell r="Q124">
            <v>4800</v>
          </cell>
        </row>
        <row r="125">
          <cell r="Q125">
            <v>5200</v>
          </cell>
        </row>
        <row r="126">
          <cell r="Q126">
            <v>850</v>
          </cell>
        </row>
        <row r="127">
          <cell r="Q127">
            <v>6000</v>
          </cell>
        </row>
        <row r="128">
          <cell r="Q128">
            <v>850</v>
          </cell>
        </row>
        <row r="129">
          <cell r="Q129">
            <v>2400</v>
          </cell>
        </row>
        <row r="130">
          <cell r="Q130">
            <v>10800</v>
          </cell>
        </row>
        <row r="131">
          <cell r="Q131">
            <v>15600</v>
          </cell>
        </row>
        <row r="132">
          <cell r="Q132">
            <v>21600</v>
          </cell>
        </row>
        <row r="133">
          <cell r="Q133">
            <v>26400</v>
          </cell>
        </row>
        <row r="134">
          <cell r="Q134">
            <v>6000</v>
          </cell>
        </row>
        <row r="135">
          <cell r="Q135">
            <v>675</v>
          </cell>
        </row>
        <row r="136">
          <cell r="Q136">
            <v>2600</v>
          </cell>
        </row>
        <row r="137">
          <cell r="Q137">
            <v>15600</v>
          </cell>
        </row>
        <row r="138">
          <cell r="Q138">
            <v>15600</v>
          </cell>
        </row>
        <row r="139">
          <cell r="Q139">
            <v>15600</v>
          </cell>
        </row>
        <row r="140">
          <cell r="Q140">
            <v>2000</v>
          </cell>
        </row>
        <row r="141">
          <cell r="Q141">
            <v>700</v>
          </cell>
        </row>
        <row r="142">
          <cell r="Q142">
            <v>3600</v>
          </cell>
        </row>
        <row r="143">
          <cell r="Q143">
            <v>2400</v>
          </cell>
        </row>
        <row r="144">
          <cell r="Q144">
            <v>18000</v>
          </cell>
        </row>
        <row r="145">
          <cell r="Q145">
            <v>5080</v>
          </cell>
        </row>
        <row r="146">
          <cell r="Q146">
            <v>11100</v>
          </cell>
        </row>
        <row r="147">
          <cell r="Q147">
            <v>36</v>
          </cell>
        </row>
        <row r="148">
          <cell r="Q148">
            <v>5400</v>
          </cell>
        </row>
        <row r="149">
          <cell r="Q149">
            <v>14400</v>
          </cell>
        </row>
        <row r="150">
          <cell r="Q150">
            <v>2550</v>
          </cell>
        </row>
        <row r="151">
          <cell r="Q151">
            <v>2800</v>
          </cell>
        </row>
        <row r="152">
          <cell r="Q152">
            <v>8450</v>
          </cell>
        </row>
        <row r="153">
          <cell r="Q153">
            <v>9600</v>
          </cell>
        </row>
        <row r="154">
          <cell r="Q154">
            <v>10500</v>
          </cell>
        </row>
        <row r="155">
          <cell r="P155">
            <v>0</v>
          </cell>
          <cell r="Q155">
            <v>1949969.8</v>
          </cell>
        </row>
        <row r="157">
          <cell r="E157" t="str">
            <v>索引基础物料序号</v>
          </cell>
        </row>
        <row r="157">
          <cell r="P157" t="str">
            <v>报价金额(元）</v>
          </cell>
          <cell r="Q157" t="str">
            <v>结算金额(元）</v>
          </cell>
        </row>
        <row r="159">
          <cell r="Q159">
            <v>4020</v>
          </cell>
        </row>
        <row r="160">
          <cell r="Q160">
            <v>2462.25</v>
          </cell>
        </row>
        <row r="161">
          <cell r="Q161">
            <v>547.8</v>
          </cell>
        </row>
        <row r="162">
          <cell r="Q162">
            <v>35</v>
          </cell>
        </row>
        <row r="163">
          <cell r="Q163">
            <v>233.5</v>
          </cell>
        </row>
        <row r="164">
          <cell r="Q164">
            <v>144</v>
          </cell>
        </row>
        <row r="165">
          <cell r="Q165">
            <v>185.6</v>
          </cell>
        </row>
        <row r="166">
          <cell r="Q166">
            <v>133434</v>
          </cell>
        </row>
        <row r="167">
          <cell r="Q167">
            <v>230</v>
          </cell>
        </row>
        <row r="168">
          <cell r="Q168">
            <v>4750</v>
          </cell>
        </row>
        <row r="169">
          <cell r="Q169">
            <v>59500</v>
          </cell>
        </row>
        <row r="170">
          <cell r="Q170">
            <v>800</v>
          </cell>
        </row>
        <row r="171">
          <cell r="Q171">
            <v>4017</v>
          </cell>
        </row>
        <row r="172">
          <cell r="Q172">
            <v>1108</v>
          </cell>
        </row>
        <row r="173">
          <cell r="Q173">
            <v>2882</v>
          </cell>
        </row>
        <row r="175">
          <cell r="P175">
            <v>0</v>
          </cell>
        </row>
        <row r="176">
          <cell r="P176">
            <v>0</v>
          </cell>
          <cell r="Q176">
            <v>214349.15</v>
          </cell>
        </row>
        <row r="178">
          <cell r="E178" t="str">
            <v>索引基础物料序号</v>
          </cell>
        </row>
        <row r="178">
          <cell r="P178" t="str">
            <v>报价金额(元）</v>
          </cell>
          <cell r="Q178" t="str">
            <v>结算金额(元）</v>
          </cell>
        </row>
        <row r="179">
          <cell r="P179">
            <v>0</v>
          </cell>
          <cell r="Q179">
            <v>0</v>
          </cell>
        </row>
        <row r="180">
          <cell r="P180">
            <v>0</v>
          </cell>
          <cell r="Q180">
            <v>0</v>
          </cell>
        </row>
        <row r="181">
          <cell r="P181">
            <v>0</v>
          </cell>
          <cell r="Q181">
            <v>0</v>
          </cell>
        </row>
        <row r="183">
          <cell r="E183" t="str">
            <v>索引基础物料序号</v>
          </cell>
        </row>
        <row r="183">
          <cell r="P183" t="str">
            <v>报价金额(元）</v>
          </cell>
          <cell r="Q183" t="str">
            <v>结算金额(元）</v>
          </cell>
        </row>
        <row r="187">
          <cell r="E187" t="str">
            <v>索引基础物料序号</v>
          </cell>
        </row>
        <row r="187">
          <cell r="P187" t="str">
            <v>报价金额(元）</v>
          </cell>
          <cell r="Q187" t="str">
            <v>结算金额(元）</v>
          </cell>
        </row>
        <row r="189">
          <cell r="Q189">
            <v>1620</v>
          </cell>
        </row>
        <row r="190">
          <cell r="Q190">
            <v>1620</v>
          </cell>
        </row>
        <row r="191">
          <cell r="Q191">
            <v>3600</v>
          </cell>
        </row>
        <row r="192">
          <cell r="Q192">
            <v>400</v>
          </cell>
        </row>
        <row r="193">
          <cell r="Q193">
            <v>4400</v>
          </cell>
        </row>
        <row r="194">
          <cell r="Q194">
            <v>6000</v>
          </cell>
        </row>
        <row r="195">
          <cell r="Q195">
            <v>2500</v>
          </cell>
        </row>
        <row r="196">
          <cell r="Q196">
            <v>200</v>
          </cell>
        </row>
        <row r="197">
          <cell r="Q197">
            <v>1040</v>
          </cell>
        </row>
        <row r="198">
          <cell r="Q198">
            <v>3825</v>
          </cell>
        </row>
        <row r="199">
          <cell r="Q199">
            <v>15000</v>
          </cell>
        </row>
        <row r="200">
          <cell r="Q200">
            <v>3600</v>
          </cell>
        </row>
        <row r="201">
          <cell r="Q201">
            <v>2400</v>
          </cell>
        </row>
        <row r="202">
          <cell r="Q202">
            <v>1000</v>
          </cell>
        </row>
        <row r="203">
          <cell r="Q203">
            <v>4000</v>
          </cell>
        </row>
        <row r="204">
          <cell r="Q204">
            <v>400</v>
          </cell>
        </row>
        <row r="205">
          <cell r="Q205">
            <v>2000</v>
          </cell>
        </row>
        <row r="206">
          <cell r="Q206">
            <v>2000</v>
          </cell>
        </row>
        <row r="207">
          <cell r="Q207">
            <v>2000</v>
          </cell>
        </row>
        <row r="208">
          <cell r="Q208">
            <v>7500</v>
          </cell>
        </row>
        <row r="209">
          <cell r="Q209">
            <v>300</v>
          </cell>
        </row>
        <row r="210">
          <cell r="Q210">
            <v>2800</v>
          </cell>
        </row>
        <row r="211">
          <cell r="Q211">
            <v>2500</v>
          </cell>
        </row>
        <row r="212">
          <cell r="Q212">
            <v>1050</v>
          </cell>
        </row>
        <row r="213">
          <cell r="Q213">
            <v>1900</v>
          </cell>
        </row>
        <row r="214">
          <cell r="Q214">
            <v>1000</v>
          </cell>
        </row>
        <row r="215">
          <cell r="Q215">
            <v>9500</v>
          </cell>
        </row>
        <row r="216">
          <cell r="Q216">
            <v>2000</v>
          </cell>
        </row>
        <row r="217">
          <cell r="Q217">
            <v>30000</v>
          </cell>
        </row>
        <row r="218">
          <cell r="Q218">
            <v>1500</v>
          </cell>
        </row>
        <row r="219">
          <cell r="Q219">
            <v>5450</v>
          </cell>
        </row>
        <row r="220">
          <cell r="Q220">
            <v>24823.11</v>
          </cell>
        </row>
        <row r="221">
          <cell r="Q221">
            <v>29.01</v>
          </cell>
        </row>
        <row r="222">
          <cell r="Q222">
            <v>84.9</v>
          </cell>
        </row>
        <row r="223">
          <cell r="Q223">
            <v>29</v>
          </cell>
        </row>
        <row r="224">
          <cell r="Q224">
            <v>124.9</v>
          </cell>
        </row>
        <row r="225">
          <cell r="Q225">
            <v>400</v>
          </cell>
        </row>
        <row r="226">
          <cell r="Q226">
            <v>900</v>
          </cell>
        </row>
        <row r="227">
          <cell r="Q227">
            <v>49</v>
          </cell>
        </row>
        <row r="228">
          <cell r="Q228">
            <v>9750</v>
          </cell>
        </row>
        <row r="229">
          <cell r="Q229">
            <v>1500</v>
          </cell>
        </row>
        <row r="230">
          <cell r="Q230">
            <v>2500</v>
          </cell>
        </row>
        <row r="231">
          <cell r="Q231">
            <v>9750</v>
          </cell>
        </row>
        <row r="232">
          <cell r="Q232">
            <v>1000</v>
          </cell>
        </row>
        <row r="233">
          <cell r="Q233">
            <v>74.8</v>
          </cell>
        </row>
        <row r="234">
          <cell r="Q234">
            <v>1614</v>
          </cell>
        </row>
        <row r="235">
          <cell r="Q235">
            <v>16800</v>
          </cell>
        </row>
        <row r="236">
          <cell r="Q236">
            <v>468</v>
          </cell>
        </row>
        <row r="237">
          <cell r="Q237">
            <v>50</v>
          </cell>
        </row>
        <row r="238">
          <cell r="Q238">
            <v>287.99</v>
          </cell>
        </row>
        <row r="239">
          <cell r="Q239">
            <v>100</v>
          </cell>
        </row>
        <row r="240">
          <cell r="Q240">
            <v>350</v>
          </cell>
        </row>
        <row r="241">
          <cell r="Q241">
            <v>200</v>
          </cell>
        </row>
        <row r="242">
          <cell r="Q242">
            <v>137.98</v>
          </cell>
        </row>
        <row r="243">
          <cell r="Q243">
            <v>12500</v>
          </cell>
        </row>
        <row r="244">
          <cell r="Q244">
            <v>840</v>
          </cell>
        </row>
        <row r="245">
          <cell r="Q245">
            <v>500</v>
          </cell>
        </row>
        <row r="246">
          <cell r="Q246">
            <v>1500</v>
          </cell>
        </row>
        <row r="247">
          <cell r="Q247">
            <v>100</v>
          </cell>
        </row>
        <row r="248">
          <cell r="Q248">
            <v>200</v>
          </cell>
        </row>
        <row r="249">
          <cell r="Q249">
            <v>1500</v>
          </cell>
        </row>
        <row r="250">
          <cell r="Q250">
            <v>750</v>
          </cell>
        </row>
        <row r="251">
          <cell r="Q251">
            <v>37000</v>
          </cell>
        </row>
        <row r="254">
          <cell r="P254">
            <v>0</v>
          </cell>
          <cell r="Q254">
            <v>249017.69</v>
          </cell>
        </row>
        <row r="255">
          <cell r="P255">
            <v>0</v>
          </cell>
          <cell r="Q255">
            <v>2573841.64</v>
          </cell>
        </row>
        <row r="256">
          <cell r="P256">
            <v>0</v>
          </cell>
          <cell r="Q256">
            <v>128692.082</v>
          </cell>
        </row>
        <row r="258">
          <cell r="P258">
            <v>0</v>
          </cell>
          <cell r="Q258">
            <v>162152.02332</v>
          </cell>
        </row>
        <row r="259">
          <cell r="P259">
            <v>0</v>
          </cell>
          <cell r="Q259">
            <v>2864685.74532</v>
          </cell>
        </row>
        <row r="261">
          <cell r="P261" t="e">
            <v>#DIV/0!</v>
          </cell>
          <cell r="Q261">
            <v>0</v>
          </cell>
        </row>
        <row r="262">
          <cell r="P262" t="e">
            <v>#DIV/0!</v>
          </cell>
          <cell r="Q262">
            <v>0.757610635283684</v>
          </cell>
        </row>
        <row r="263">
          <cell r="P263" t="e">
            <v>#DIV/0!</v>
          </cell>
          <cell r="Q263">
            <v>0.0832798516695067</v>
          </cell>
        </row>
        <row r="264">
          <cell r="P264" t="e">
            <v>#DIV/0!</v>
          </cell>
          <cell r="Q264">
            <v>0</v>
          </cell>
        </row>
        <row r="265">
          <cell r="P265" t="e">
            <v>#DIV/0!</v>
          </cell>
          <cell r="Q265">
            <v>0</v>
          </cell>
        </row>
        <row r="266">
          <cell r="P266" t="e">
            <v>#DIV/0!</v>
          </cell>
          <cell r="Q266">
            <v>0.0967494216155427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83"/>
  <sheetViews>
    <sheetView tabSelected="1" topLeftCell="A60" workbookViewId="0">
      <selection activeCell="S83" sqref="S83"/>
    </sheetView>
  </sheetViews>
  <sheetFormatPr defaultColWidth="9" defaultRowHeight="10.4"/>
  <cols>
    <col min="1" max="1" width="5" style="1" customWidth="1"/>
    <col min="2" max="2" width="13.3482142857143" style="1" customWidth="1"/>
    <col min="3" max="3" width="11.5178571428571" style="1" customWidth="1"/>
    <col min="4" max="4" width="13.6160714285714" style="1" customWidth="1"/>
    <col min="5" max="5" width="11.0267857142857" style="1" customWidth="1"/>
    <col min="6" max="6" width="12.3392857142857" style="1" customWidth="1"/>
    <col min="7" max="7" width="18.2678571428571" style="1" customWidth="1"/>
    <col min="8" max="8" width="16.7321428571429" style="1" customWidth="1"/>
    <col min="9" max="9" width="8" style="1" customWidth="1"/>
    <col min="10" max="10" width="8.13392857142857" style="3" customWidth="1"/>
    <col min="11" max="11" width="8.86607142857143" style="1" customWidth="1"/>
    <col min="12" max="12" width="6.58928571428571" style="1" hidden="1" customWidth="1"/>
    <col min="13" max="13" width="6.39285714285714" style="1" customWidth="1"/>
    <col min="14" max="14" width="6.85714285714286" style="1" hidden="1" customWidth="1"/>
    <col min="15" max="15" width="5.39285714285714" style="1" customWidth="1"/>
    <col min="16" max="16" width="8.23214285714286" style="3" hidden="1" customWidth="1"/>
    <col min="17" max="17" width="11.625" style="3" customWidth="1"/>
    <col min="18" max="18" width="13.1696428571429" style="1" hidden="1" customWidth="1"/>
    <col min="19" max="19" width="41.5" style="4" customWidth="1"/>
    <col min="20" max="20" width="14.125" style="1" customWidth="1"/>
    <col min="21" max="22" width="9" style="1"/>
    <col min="23" max="23" width="9.875" style="1" customWidth="1"/>
    <col min="24" max="16384" width="9" style="1"/>
  </cols>
  <sheetData>
    <row r="1" s="1" customFormat="1" ht="23" customHeight="1" spans="1:20">
      <c r="A1" s="5" t="s">
        <v>0</v>
      </c>
      <c r="B1" s="6"/>
      <c r="C1" s="6"/>
      <c r="D1" s="6"/>
      <c r="E1" s="6"/>
      <c r="F1" s="6"/>
      <c r="G1" s="6"/>
      <c r="H1" s="6"/>
      <c r="I1" s="44"/>
      <c r="J1" s="6"/>
      <c r="K1" s="6"/>
      <c r="L1" s="6"/>
      <c r="M1" s="6"/>
      <c r="N1" s="6"/>
      <c r="O1" s="6"/>
      <c r="P1" s="6"/>
      <c r="Q1" s="65"/>
      <c r="R1" s="6"/>
      <c r="S1" s="6"/>
      <c r="T1" s="66"/>
    </row>
    <row r="2" s="1" customFormat="1" ht="11" spans="1:20">
      <c r="A2" s="7" t="s">
        <v>1</v>
      </c>
      <c r="B2" s="7"/>
      <c r="C2" s="8" t="s">
        <v>2</v>
      </c>
      <c r="D2" s="9"/>
      <c r="E2" s="9"/>
      <c r="F2" s="9"/>
      <c r="G2" s="32"/>
      <c r="H2" s="33" t="s">
        <v>3</v>
      </c>
      <c r="I2" s="45" t="s">
        <v>4</v>
      </c>
      <c r="J2" s="46"/>
      <c r="K2" s="46"/>
      <c r="L2" s="46"/>
      <c r="M2" s="46"/>
      <c r="N2" s="46"/>
      <c r="O2" s="46"/>
      <c r="P2" s="46"/>
      <c r="Q2" s="46"/>
      <c r="R2" s="57"/>
      <c r="S2" s="67" t="s">
        <v>5</v>
      </c>
      <c r="T2" s="68"/>
    </row>
    <row r="3" s="1" customFormat="1" ht="11" spans="1:20">
      <c r="A3" s="10" t="s">
        <v>6</v>
      </c>
      <c r="B3" s="10"/>
      <c r="C3" s="8" t="s">
        <v>7</v>
      </c>
      <c r="D3" s="9"/>
      <c r="E3" s="9"/>
      <c r="F3" s="9"/>
      <c r="G3" s="32"/>
      <c r="H3" s="29" t="s">
        <v>8</v>
      </c>
      <c r="I3" s="45" t="s">
        <v>9</v>
      </c>
      <c r="J3" s="46"/>
      <c r="K3" s="46"/>
      <c r="L3" s="46"/>
      <c r="M3" s="46"/>
      <c r="N3" s="46"/>
      <c r="O3" s="46"/>
      <c r="P3" s="46"/>
      <c r="Q3" s="46"/>
      <c r="R3" s="57"/>
      <c r="S3" s="69"/>
      <c r="T3" s="70"/>
    </row>
    <row r="4" s="1" customFormat="1" ht="11" spans="1:20">
      <c r="A4" s="10" t="s">
        <v>10</v>
      </c>
      <c r="B4" s="10"/>
      <c r="C4" s="8" t="s">
        <v>11</v>
      </c>
      <c r="D4" s="9"/>
      <c r="E4" s="9"/>
      <c r="F4" s="9"/>
      <c r="G4" s="32"/>
      <c r="H4" s="10" t="s">
        <v>12</v>
      </c>
      <c r="I4" s="45"/>
      <c r="J4" s="46"/>
      <c r="K4" s="46"/>
      <c r="L4" s="46"/>
      <c r="M4" s="57"/>
      <c r="N4" s="29" t="s">
        <v>13</v>
      </c>
      <c r="O4" s="58"/>
      <c r="P4" s="9"/>
      <c r="Q4" s="9"/>
      <c r="R4" s="32"/>
      <c r="S4" s="71"/>
      <c r="T4" s="52" t="s">
        <v>14</v>
      </c>
    </row>
    <row r="5" s="1" customFormat="1" ht="11" spans="1:20">
      <c r="A5" s="10" t="s">
        <v>15</v>
      </c>
      <c r="B5" s="10"/>
      <c r="C5" s="8" t="s">
        <v>16</v>
      </c>
      <c r="D5" s="9"/>
      <c r="E5" s="9"/>
      <c r="F5" s="9"/>
      <c r="G5" s="32"/>
      <c r="H5" s="10" t="s">
        <v>12</v>
      </c>
      <c r="I5" s="45"/>
      <c r="J5" s="46"/>
      <c r="K5" s="46"/>
      <c r="L5" s="46"/>
      <c r="M5" s="57"/>
      <c r="N5" s="29" t="s">
        <v>13</v>
      </c>
      <c r="O5" s="58"/>
      <c r="P5" s="9"/>
      <c r="Q5" s="9"/>
      <c r="R5" s="32"/>
      <c r="S5" s="72"/>
      <c r="T5" s="52" t="s">
        <v>17</v>
      </c>
    </row>
    <row r="6" s="1" customFormat="1" ht="11" spans="1:20">
      <c r="A6" s="10" t="s">
        <v>18</v>
      </c>
      <c r="B6" s="10"/>
      <c r="C6" s="8" t="s">
        <v>19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32"/>
      <c r="S6" s="73"/>
      <c r="T6" s="52" t="s">
        <v>20</v>
      </c>
    </row>
    <row r="7" s="1" customFormat="1" ht="11" spans="1:20">
      <c r="A7" s="10" t="s">
        <v>21</v>
      </c>
      <c r="B7" s="10"/>
      <c r="C7" s="8" t="s">
        <v>22</v>
      </c>
      <c r="D7" s="9"/>
      <c r="E7" s="9"/>
      <c r="F7" s="9"/>
      <c r="G7" s="32"/>
      <c r="H7" s="10" t="s">
        <v>12</v>
      </c>
      <c r="I7" s="45">
        <v>15801428782</v>
      </c>
      <c r="J7" s="46"/>
      <c r="K7" s="46"/>
      <c r="L7" s="46"/>
      <c r="M7" s="57"/>
      <c r="N7" s="29" t="s">
        <v>13</v>
      </c>
      <c r="O7" s="58" t="s">
        <v>23</v>
      </c>
      <c r="P7" s="59"/>
      <c r="Q7" s="59"/>
      <c r="R7" s="74"/>
      <c r="S7" s="75"/>
      <c r="T7" s="52" t="s">
        <v>24</v>
      </c>
    </row>
    <row r="8" s="1" customFormat="1" spans="1:20">
      <c r="A8" s="11" t="s">
        <v>25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="1" customFormat="1" spans="1:20">
      <c r="A9" s="13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76"/>
      <c r="S9" s="76"/>
      <c r="T9" s="76"/>
    </row>
    <row r="10" s="1" customFormat="1" ht="21" spans="1:20">
      <c r="A10" s="15" t="s">
        <v>27</v>
      </c>
      <c r="B10" s="15" t="s">
        <v>28</v>
      </c>
      <c r="C10" s="15" t="s">
        <v>29</v>
      </c>
      <c r="D10" s="15" t="s">
        <v>30</v>
      </c>
      <c r="E10" s="34" t="s">
        <v>31</v>
      </c>
      <c r="F10" s="15" t="s">
        <v>32</v>
      </c>
      <c r="G10" s="15" t="s">
        <v>33</v>
      </c>
      <c r="H10" s="15" t="s">
        <v>34</v>
      </c>
      <c r="I10" s="15" t="s">
        <v>35</v>
      </c>
      <c r="J10" s="47" t="s">
        <v>36</v>
      </c>
      <c r="K10" s="48" t="s">
        <v>37</v>
      </c>
      <c r="L10" s="15" t="s">
        <v>38</v>
      </c>
      <c r="M10" s="48" t="s">
        <v>39</v>
      </c>
      <c r="N10" s="15" t="s">
        <v>40</v>
      </c>
      <c r="O10" s="48" t="s">
        <v>41</v>
      </c>
      <c r="P10" s="47" t="s">
        <v>42</v>
      </c>
      <c r="Q10" s="48" t="s">
        <v>43</v>
      </c>
      <c r="R10" s="47" t="s">
        <v>44</v>
      </c>
      <c r="S10" s="47" t="s">
        <v>45</v>
      </c>
      <c r="T10" s="47" t="s">
        <v>46</v>
      </c>
    </row>
    <row r="11" s="1" customFormat="1" spans="1:20">
      <c r="A11" s="16" t="s">
        <v>47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77"/>
    </row>
    <row r="12" s="1" customFormat="1" spans="1:20">
      <c r="A12" s="10">
        <v>1</v>
      </c>
      <c r="B12" s="18" t="s">
        <v>48</v>
      </c>
      <c r="C12" s="18" t="s">
        <v>49</v>
      </c>
      <c r="D12" s="19"/>
      <c r="E12" s="35"/>
      <c r="F12" s="36" t="e">
        <f>VLOOKUP($E12,[1]基准价格!A:H,3,0)</f>
        <v>#N/A</v>
      </c>
      <c r="G12" s="36" t="e">
        <f>VLOOKUP($E12,[1]基准价格!A:H,4,0)</f>
        <v>#N/A</v>
      </c>
      <c r="H12" s="36" t="e">
        <f>IF(VLOOKUP($E12,[1]基准价格!A:E,5,0)=0,"",VLOOKUP($E12,[1]基准价格!A:E,5,0))</f>
        <v>#N/A</v>
      </c>
      <c r="I12" s="36" t="e">
        <f>VLOOKUP($E12,[1]基准价格!A:F,6,0)</f>
        <v>#N/A</v>
      </c>
      <c r="J12" s="49" t="e">
        <f>VLOOKUP($E12,[1]基准价格!A:G,7,0)</f>
        <v>#N/A</v>
      </c>
      <c r="K12" s="42"/>
      <c r="L12" s="50"/>
      <c r="M12" s="50"/>
      <c r="N12" s="19"/>
      <c r="O12" s="19"/>
      <c r="P12" s="51" t="e">
        <f t="shared" ref="P12:P23" si="0">N12*L12*J12</f>
        <v>#N/A</v>
      </c>
      <c r="Q12" s="51">
        <f t="shared" ref="Q12:Q23" si="1">K12*M12*O12</f>
        <v>0</v>
      </c>
      <c r="R12" s="78" t="e">
        <f t="shared" ref="R12:R24" si="2">Q12-P12</f>
        <v>#N/A</v>
      </c>
      <c r="S12" s="29"/>
      <c r="T12" s="10"/>
    </row>
    <row r="13" s="1" customFormat="1" spans="1:20">
      <c r="A13" s="10">
        <v>2</v>
      </c>
      <c r="B13" s="20"/>
      <c r="C13" s="20"/>
      <c r="D13" s="19"/>
      <c r="E13" s="35"/>
      <c r="F13" s="36" t="e">
        <f>VLOOKUP($E13,[1]基准价格!A:H,3,0)</f>
        <v>#N/A</v>
      </c>
      <c r="G13" s="36" t="e">
        <f>VLOOKUP($E13,[1]基准价格!A:H,4,0)</f>
        <v>#N/A</v>
      </c>
      <c r="H13" s="36" t="e">
        <f>IF(VLOOKUP($E13,[1]基准价格!A:E,5,0)=0,"",VLOOKUP($E13,[1]基准价格!A:E,5,0))</f>
        <v>#N/A</v>
      </c>
      <c r="I13" s="36" t="e">
        <f>VLOOKUP($E13,[1]基准价格!A:F,6,0)</f>
        <v>#N/A</v>
      </c>
      <c r="J13" s="49" t="e">
        <f>VLOOKUP($E13,[1]基准价格!A:G,7,0)</f>
        <v>#N/A</v>
      </c>
      <c r="K13" s="42"/>
      <c r="L13" s="50"/>
      <c r="M13" s="50"/>
      <c r="N13" s="19"/>
      <c r="O13" s="19"/>
      <c r="P13" s="51" t="e">
        <f t="shared" si="0"/>
        <v>#N/A</v>
      </c>
      <c r="Q13" s="51">
        <f t="shared" si="1"/>
        <v>0</v>
      </c>
      <c r="R13" s="78" t="e">
        <f t="shared" si="2"/>
        <v>#N/A</v>
      </c>
      <c r="S13" s="29"/>
      <c r="T13" s="10"/>
    </row>
    <row r="14" s="1" customFormat="1" ht="11" spans="1:20">
      <c r="A14" s="10">
        <v>3</v>
      </c>
      <c r="B14" s="20"/>
      <c r="C14" s="20"/>
      <c r="D14" s="21"/>
      <c r="E14" s="37" t="s">
        <v>50</v>
      </c>
      <c r="F14" s="38"/>
      <c r="G14" s="38"/>
      <c r="H14" s="38"/>
      <c r="I14" s="38"/>
      <c r="J14" s="51"/>
      <c r="K14" s="42"/>
      <c r="L14" s="50"/>
      <c r="M14" s="50"/>
      <c r="N14" s="19"/>
      <c r="O14" s="19"/>
      <c r="P14" s="51">
        <f t="shared" si="0"/>
        <v>0</v>
      </c>
      <c r="Q14" s="51">
        <f t="shared" si="1"/>
        <v>0</v>
      </c>
      <c r="R14" s="78">
        <f t="shared" si="2"/>
        <v>0</v>
      </c>
      <c r="S14" s="29"/>
      <c r="T14" s="10"/>
    </row>
    <row r="15" s="1" customFormat="1" ht="11" spans="1:20">
      <c r="A15" s="10">
        <v>4</v>
      </c>
      <c r="B15" s="20"/>
      <c r="C15" s="21"/>
      <c r="D15" s="21"/>
      <c r="E15" s="37" t="s">
        <v>50</v>
      </c>
      <c r="F15" s="38"/>
      <c r="G15" s="38"/>
      <c r="H15" s="38"/>
      <c r="I15" s="38"/>
      <c r="J15" s="51"/>
      <c r="K15" s="42"/>
      <c r="L15" s="50"/>
      <c r="M15" s="50"/>
      <c r="N15" s="19"/>
      <c r="O15" s="19"/>
      <c r="P15" s="51">
        <f t="shared" si="0"/>
        <v>0</v>
      </c>
      <c r="Q15" s="51">
        <f t="shared" si="1"/>
        <v>0</v>
      </c>
      <c r="R15" s="78">
        <f t="shared" si="2"/>
        <v>0</v>
      </c>
      <c r="S15" s="29"/>
      <c r="T15" s="10"/>
    </row>
    <row r="16" s="1" customFormat="1" spans="1:20">
      <c r="A16" s="10">
        <v>5</v>
      </c>
      <c r="B16" s="20"/>
      <c r="C16" s="18" t="s">
        <v>51</v>
      </c>
      <c r="D16" s="19"/>
      <c r="E16" s="35"/>
      <c r="F16" s="36" t="e">
        <f>VLOOKUP($E16,[1]基准价格!A:H,3,0)</f>
        <v>#N/A</v>
      </c>
      <c r="G16" s="36" t="e">
        <f>VLOOKUP($E16,[1]基准价格!A:H,4,0)</f>
        <v>#N/A</v>
      </c>
      <c r="H16" s="36" t="e">
        <f>IF(VLOOKUP($E16,[1]基准价格!A:E,5,0)=0,"",VLOOKUP($E16,[1]基准价格!A:E,5,0))</f>
        <v>#N/A</v>
      </c>
      <c r="I16" s="36" t="e">
        <f>VLOOKUP($E16,[1]基准价格!A:F,6,0)</f>
        <v>#N/A</v>
      </c>
      <c r="J16" s="49" t="e">
        <f>VLOOKUP($E16,[1]基准价格!A:G,7,0)</f>
        <v>#N/A</v>
      </c>
      <c r="K16" s="42"/>
      <c r="L16" s="50"/>
      <c r="M16" s="50"/>
      <c r="N16" s="19"/>
      <c r="O16" s="19"/>
      <c r="P16" s="51" t="e">
        <f t="shared" si="0"/>
        <v>#N/A</v>
      </c>
      <c r="Q16" s="51">
        <f t="shared" si="1"/>
        <v>0</v>
      </c>
      <c r="R16" s="78" t="e">
        <f t="shared" si="2"/>
        <v>#N/A</v>
      </c>
      <c r="S16" s="29"/>
      <c r="T16" s="10"/>
    </row>
    <row r="17" s="1" customFormat="1" spans="1:20">
      <c r="A17" s="10">
        <v>6</v>
      </c>
      <c r="B17" s="20"/>
      <c r="C17" s="20"/>
      <c r="D17" s="19"/>
      <c r="E17" s="35"/>
      <c r="F17" s="36" t="e">
        <f>VLOOKUP($E17,[1]基准价格!A:H,3,0)</f>
        <v>#N/A</v>
      </c>
      <c r="G17" s="36" t="e">
        <f>VLOOKUP($E17,[1]基准价格!A:H,4,0)</f>
        <v>#N/A</v>
      </c>
      <c r="H17" s="36" t="e">
        <f>IF(VLOOKUP($E17,[1]基准价格!A:E,5,0)=0,"",VLOOKUP($E17,[1]基准价格!A:E,5,0))</f>
        <v>#N/A</v>
      </c>
      <c r="I17" s="36" t="e">
        <f>VLOOKUP($E17,[1]基准价格!A:F,6,0)</f>
        <v>#N/A</v>
      </c>
      <c r="J17" s="49" t="e">
        <f>VLOOKUP($E17,[1]基准价格!A:G,7,0)</f>
        <v>#N/A</v>
      </c>
      <c r="K17" s="42"/>
      <c r="L17" s="50"/>
      <c r="M17" s="50"/>
      <c r="N17" s="19"/>
      <c r="O17" s="19"/>
      <c r="P17" s="51" t="e">
        <f t="shared" si="0"/>
        <v>#N/A</v>
      </c>
      <c r="Q17" s="51">
        <f t="shared" si="1"/>
        <v>0</v>
      </c>
      <c r="R17" s="78" t="e">
        <f t="shared" si="2"/>
        <v>#N/A</v>
      </c>
      <c r="S17" s="29"/>
      <c r="T17" s="10"/>
    </row>
    <row r="18" s="1" customFormat="1" ht="11" spans="1:20">
      <c r="A18" s="10">
        <v>7</v>
      </c>
      <c r="B18" s="20"/>
      <c r="C18" s="20"/>
      <c r="D18" s="21"/>
      <c r="E18" s="37" t="s">
        <v>50</v>
      </c>
      <c r="F18" s="38"/>
      <c r="G18" s="38"/>
      <c r="H18" s="38"/>
      <c r="I18" s="38"/>
      <c r="J18" s="51"/>
      <c r="K18" s="42"/>
      <c r="L18" s="50"/>
      <c r="M18" s="50"/>
      <c r="N18" s="19"/>
      <c r="O18" s="19"/>
      <c r="P18" s="51">
        <f t="shared" si="0"/>
        <v>0</v>
      </c>
      <c r="Q18" s="51">
        <f t="shared" si="1"/>
        <v>0</v>
      </c>
      <c r="R18" s="78">
        <f t="shared" si="2"/>
        <v>0</v>
      </c>
      <c r="S18" s="29"/>
      <c r="T18" s="10"/>
    </row>
    <row r="19" s="1" customFormat="1" ht="11" spans="1:20">
      <c r="A19" s="10">
        <v>8</v>
      </c>
      <c r="B19" s="21"/>
      <c r="C19" s="21"/>
      <c r="D19" s="21"/>
      <c r="E19" s="37" t="s">
        <v>50</v>
      </c>
      <c r="F19" s="38"/>
      <c r="G19" s="38"/>
      <c r="H19" s="38"/>
      <c r="I19" s="38"/>
      <c r="J19" s="51"/>
      <c r="K19" s="42"/>
      <c r="L19" s="50"/>
      <c r="M19" s="50"/>
      <c r="N19" s="19"/>
      <c r="O19" s="19"/>
      <c r="P19" s="51">
        <f t="shared" si="0"/>
        <v>0</v>
      </c>
      <c r="Q19" s="51">
        <f t="shared" si="1"/>
        <v>0</v>
      </c>
      <c r="R19" s="78">
        <f t="shared" si="2"/>
        <v>0</v>
      </c>
      <c r="S19" s="29"/>
      <c r="T19" s="10"/>
    </row>
    <row r="20" s="1" customFormat="1" spans="1:20">
      <c r="A20" s="10">
        <v>9</v>
      </c>
      <c r="B20" s="18" t="s">
        <v>52</v>
      </c>
      <c r="C20" s="18" t="s">
        <v>49</v>
      </c>
      <c r="D20" s="19"/>
      <c r="E20" s="35"/>
      <c r="F20" s="36" t="e">
        <f>VLOOKUP($E20,[1]基准价格!A:H,3,0)</f>
        <v>#N/A</v>
      </c>
      <c r="G20" s="36" t="e">
        <f>VLOOKUP($E20,[1]基准价格!A:H,4,0)</f>
        <v>#N/A</v>
      </c>
      <c r="H20" s="36" t="e">
        <f>IF(VLOOKUP($E20,[1]基准价格!A:E,5,0)=0,"",VLOOKUP($E20,[1]基准价格!A:E,5,0))</f>
        <v>#N/A</v>
      </c>
      <c r="I20" s="36" t="e">
        <f>VLOOKUP($E20,[1]基准价格!A:F,6,0)</f>
        <v>#N/A</v>
      </c>
      <c r="J20" s="49" t="e">
        <f>VLOOKUP($E20,[1]基准价格!A:G,7,0)</f>
        <v>#N/A</v>
      </c>
      <c r="K20" s="42"/>
      <c r="L20" s="50"/>
      <c r="M20" s="50"/>
      <c r="N20" s="19"/>
      <c r="O20" s="19"/>
      <c r="P20" s="51" t="e">
        <f t="shared" si="0"/>
        <v>#N/A</v>
      </c>
      <c r="Q20" s="51">
        <f t="shared" si="1"/>
        <v>0</v>
      </c>
      <c r="R20" s="78" t="e">
        <f t="shared" si="2"/>
        <v>#N/A</v>
      </c>
      <c r="S20" s="29"/>
      <c r="T20" s="10"/>
    </row>
    <row r="21" s="1" customFormat="1" ht="11" spans="1:20">
      <c r="A21" s="10">
        <v>10</v>
      </c>
      <c r="B21" s="21"/>
      <c r="C21" s="21"/>
      <c r="D21" s="21"/>
      <c r="E21" s="37" t="s">
        <v>50</v>
      </c>
      <c r="F21" s="38"/>
      <c r="G21" s="38"/>
      <c r="H21" s="38"/>
      <c r="I21" s="38"/>
      <c r="J21" s="51"/>
      <c r="K21" s="42"/>
      <c r="L21" s="50"/>
      <c r="M21" s="50"/>
      <c r="N21" s="19"/>
      <c r="O21" s="19"/>
      <c r="P21" s="51">
        <f t="shared" si="0"/>
        <v>0</v>
      </c>
      <c r="Q21" s="51">
        <f t="shared" si="1"/>
        <v>0</v>
      </c>
      <c r="R21" s="78">
        <f t="shared" si="2"/>
        <v>0</v>
      </c>
      <c r="S21" s="29"/>
      <c r="T21" s="10"/>
    </row>
    <row r="22" s="1" customFormat="1" spans="1:20">
      <c r="A22" s="10">
        <v>11</v>
      </c>
      <c r="B22" s="18" t="s">
        <v>53</v>
      </c>
      <c r="C22" s="18" t="s">
        <v>54</v>
      </c>
      <c r="D22" s="19"/>
      <c r="E22" s="35"/>
      <c r="F22" s="36" t="e">
        <f>VLOOKUP($E22,[1]基准价格!A:H,3,0)</f>
        <v>#N/A</v>
      </c>
      <c r="G22" s="36" t="e">
        <f>VLOOKUP($E22,[1]基准价格!A:H,4,0)</f>
        <v>#N/A</v>
      </c>
      <c r="H22" s="36" t="e">
        <f>IF(VLOOKUP($E22,[1]基准价格!A:E,5,0)=0,"",VLOOKUP($E22,[1]基准价格!A:E,5,0))</f>
        <v>#N/A</v>
      </c>
      <c r="I22" s="36" t="e">
        <f>VLOOKUP($E22,[1]基准价格!A:F,6,0)</f>
        <v>#N/A</v>
      </c>
      <c r="J22" s="49" t="e">
        <f>VLOOKUP($E22,[1]基准价格!A:G,7,0)</f>
        <v>#N/A</v>
      </c>
      <c r="K22" s="42"/>
      <c r="L22" s="50"/>
      <c r="M22" s="50"/>
      <c r="N22" s="19"/>
      <c r="O22" s="19"/>
      <c r="P22" s="51" t="e">
        <f t="shared" si="0"/>
        <v>#N/A</v>
      </c>
      <c r="Q22" s="51">
        <f t="shared" si="1"/>
        <v>0</v>
      </c>
      <c r="R22" s="78" t="e">
        <f t="shared" si="2"/>
        <v>#N/A</v>
      </c>
      <c r="S22" s="29"/>
      <c r="T22" s="10"/>
    </row>
    <row r="23" s="1" customFormat="1" ht="11" spans="1:20">
      <c r="A23" s="10">
        <v>12</v>
      </c>
      <c r="B23" s="21"/>
      <c r="C23" s="21"/>
      <c r="D23" s="21"/>
      <c r="E23" s="37" t="s">
        <v>50</v>
      </c>
      <c r="F23" s="38"/>
      <c r="G23" s="38"/>
      <c r="H23" s="38"/>
      <c r="I23" s="38"/>
      <c r="J23" s="51"/>
      <c r="K23" s="42"/>
      <c r="L23" s="50"/>
      <c r="M23" s="50"/>
      <c r="N23" s="19"/>
      <c r="O23" s="19"/>
      <c r="P23" s="51">
        <f t="shared" si="0"/>
        <v>0</v>
      </c>
      <c r="Q23" s="51">
        <f t="shared" si="1"/>
        <v>0</v>
      </c>
      <c r="R23" s="78">
        <f t="shared" si="2"/>
        <v>0</v>
      </c>
      <c r="S23" s="29"/>
      <c r="T23" s="10"/>
    </row>
    <row r="24" s="1" customFormat="1" spans="1:20">
      <c r="A24" s="22" t="s">
        <v>55</v>
      </c>
      <c r="B24" s="23"/>
      <c r="C24" s="23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60"/>
      <c r="Q24" s="60">
        <f>SUM(Q12:Q23)</f>
        <v>0</v>
      </c>
      <c r="R24" s="78">
        <f t="shared" si="2"/>
        <v>0</v>
      </c>
      <c r="S24" s="29"/>
      <c r="T24" s="10"/>
    </row>
    <row r="25" s="1" customFormat="1" spans="1:20">
      <c r="A25" s="16" t="s">
        <v>56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77"/>
    </row>
    <row r="26" s="1" customFormat="1" spans="1:20">
      <c r="A26" s="10">
        <v>1</v>
      </c>
      <c r="B26" s="18" t="s">
        <v>48</v>
      </c>
      <c r="C26" s="18" t="s">
        <v>57</v>
      </c>
      <c r="D26" s="19"/>
      <c r="E26" s="35"/>
      <c r="F26" s="36" t="e">
        <f>VLOOKUP($E26,[1]基准价格!A:H,3,0)</f>
        <v>#N/A</v>
      </c>
      <c r="G26" s="36" t="e">
        <f>VLOOKUP($E26,[1]基准价格!A:H,4,0)</f>
        <v>#N/A</v>
      </c>
      <c r="H26" s="36" t="e">
        <f>IF(VLOOKUP($E26,[1]基准价格!A:E,5,0)=0,"",VLOOKUP($E26,[1]基准价格!A:E,5,0))</f>
        <v>#N/A</v>
      </c>
      <c r="I26" s="36" t="e">
        <f>VLOOKUP($E26,[1]基准价格!A:F,6,0)</f>
        <v>#N/A</v>
      </c>
      <c r="J26" s="49" t="e">
        <f>VLOOKUP($E26,[1]基准价格!A:G,7,0)</f>
        <v>#N/A</v>
      </c>
      <c r="K26" s="42"/>
      <c r="L26" s="50"/>
      <c r="M26" s="50"/>
      <c r="N26" s="19"/>
      <c r="O26" s="19"/>
      <c r="P26" s="51" t="e">
        <f t="shared" ref="P26:P39" si="3">N26*L26*J26</f>
        <v>#N/A</v>
      </c>
      <c r="Q26" s="51">
        <f t="shared" ref="Q26:Q39" si="4">K26*M26*O26</f>
        <v>0</v>
      </c>
      <c r="R26" s="78" t="e">
        <f t="shared" ref="R26:R40" si="5">Q26-P26</f>
        <v>#N/A</v>
      </c>
      <c r="S26" s="29"/>
      <c r="T26" s="10"/>
    </row>
    <row r="27" s="1" customFormat="1" ht="11" spans="1:23">
      <c r="A27" s="10">
        <v>2</v>
      </c>
      <c r="B27" s="20"/>
      <c r="C27" s="21"/>
      <c r="D27" s="21"/>
      <c r="E27" s="37" t="s">
        <v>50</v>
      </c>
      <c r="F27" s="38"/>
      <c r="G27" s="38"/>
      <c r="H27" s="38"/>
      <c r="I27" s="38"/>
      <c r="J27" s="51"/>
      <c r="K27" s="42"/>
      <c r="L27" s="50"/>
      <c r="M27" s="50"/>
      <c r="N27" s="19"/>
      <c r="O27" s="19"/>
      <c r="P27" s="51">
        <f t="shared" si="3"/>
        <v>0</v>
      </c>
      <c r="Q27" s="51">
        <f t="shared" si="4"/>
        <v>0</v>
      </c>
      <c r="R27" s="78">
        <f t="shared" si="5"/>
        <v>0</v>
      </c>
      <c r="S27" s="29"/>
      <c r="T27" s="10"/>
      <c r="W27" s="80"/>
    </row>
    <row r="28" s="1" customFormat="1" spans="1:20">
      <c r="A28" s="10">
        <v>3</v>
      </c>
      <c r="B28" s="20"/>
      <c r="C28" s="18" t="s">
        <v>58</v>
      </c>
      <c r="D28" s="19"/>
      <c r="E28" s="35"/>
      <c r="F28" s="36" t="e">
        <f>VLOOKUP($E28,[1]基准价格!A:H,3,0)</f>
        <v>#N/A</v>
      </c>
      <c r="G28" s="36" t="e">
        <f>VLOOKUP($E28,[1]基准价格!A:H,4,0)</f>
        <v>#N/A</v>
      </c>
      <c r="H28" s="36" t="e">
        <f>IF(VLOOKUP($E28,[1]基准价格!A:E,5,0)=0,"",VLOOKUP($E28,[1]基准价格!A:E,5,0))</f>
        <v>#N/A</v>
      </c>
      <c r="I28" s="36" t="e">
        <f>VLOOKUP($E28,[1]基准价格!A:F,6,0)</f>
        <v>#N/A</v>
      </c>
      <c r="J28" s="49" t="e">
        <f>VLOOKUP($E28,[1]基准价格!A:G,7,0)</f>
        <v>#N/A</v>
      </c>
      <c r="K28" s="42"/>
      <c r="L28" s="50"/>
      <c r="M28" s="50"/>
      <c r="N28" s="19"/>
      <c r="O28" s="19"/>
      <c r="P28" s="51" t="e">
        <f t="shared" si="3"/>
        <v>#N/A</v>
      </c>
      <c r="Q28" s="51">
        <f t="shared" si="4"/>
        <v>0</v>
      </c>
      <c r="R28" s="78" t="e">
        <f t="shared" si="5"/>
        <v>#N/A</v>
      </c>
      <c r="S28" s="29"/>
      <c r="T28" s="10"/>
    </row>
    <row r="29" s="1" customFormat="1" ht="11" spans="1:23">
      <c r="A29" s="10">
        <v>4</v>
      </c>
      <c r="B29" s="20"/>
      <c r="C29" s="21"/>
      <c r="D29" s="21"/>
      <c r="E29" s="37" t="s">
        <v>50</v>
      </c>
      <c r="F29" s="38"/>
      <c r="G29" s="38"/>
      <c r="H29" s="38"/>
      <c r="I29" s="38"/>
      <c r="J29" s="51"/>
      <c r="K29" s="42"/>
      <c r="L29" s="50"/>
      <c r="M29" s="50"/>
      <c r="N29" s="19"/>
      <c r="O29" s="19"/>
      <c r="P29" s="51">
        <f t="shared" si="3"/>
        <v>0</v>
      </c>
      <c r="Q29" s="51">
        <f t="shared" si="4"/>
        <v>0</v>
      </c>
      <c r="R29" s="78">
        <f t="shared" si="5"/>
        <v>0</v>
      </c>
      <c r="S29" s="29"/>
      <c r="T29" s="10"/>
      <c r="W29" s="80"/>
    </row>
    <row r="30" s="1" customFormat="1" spans="1:20">
      <c r="A30" s="10">
        <v>5</v>
      </c>
      <c r="B30" s="20"/>
      <c r="C30" s="18" t="s">
        <v>59</v>
      </c>
      <c r="D30" s="19"/>
      <c r="E30" s="35"/>
      <c r="F30" s="36" t="e">
        <f>VLOOKUP($E30,[1]基准价格!A:H,3,0)</f>
        <v>#N/A</v>
      </c>
      <c r="G30" s="36" t="e">
        <f>VLOOKUP($E30,[1]基准价格!A:H,4,0)</f>
        <v>#N/A</v>
      </c>
      <c r="H30" s="36" t="e">
        <f>IF(VLOOKUP($E30,[1]基准价格!A:E,5,0)=0,"",VLOOKUP($E30,[1]基准价格!A:E,5,0))</f>
        <v>#N/A</v>
      </c>
      <c r="I30" s="36" t="e">
        <f>VLOOKUP($E30,[1]基准价格!A:F,6,0)</f>
        <v>#N/A</v>
      </c>
      <c r="J30" s="49" t="e">
        <f>VLOOKUP($E30,[1]基准价格!A:G,7,0)</f>
        <v>#N/A</v>
      </c>
      <c r="K30" s="42"/>
      <c r="L30" s="50"/>
      <c r="M30" s="50"/>
      <c r="N30" s="19"/>
      <c r="O30" s="19"/>
      <c r="P30" s="51" t="e">
        <f t="shared" si="3"/>
        <v>#N/A</v>
      </c>
      <c r="Q30" s="51">
        <f t="shared" si="4"/>
        <v>0</v>
      </c>
      <c r="R30" s="78" t="e">
        <f t="shared" si="5"/>
        <v>#N/A</v>
      </c>
      <c r="S30" s="29"/>
      <c r="T30" s="10"/>
    </row>
    <row r="31" s="1" customFormat="1" ht="11" spans="1:23">
      <c r="A31" s="10">
        <v>6</v>
      </c>
      <c r="B31" s="21"/>
      <c r="C31" s="21"/>
      <c r="D31" s="21"/>
      <c r="E31" s="37" t="s">
        <v>50</v>
      </c>
      <c r="F31" s="38"/>
      <c r="G31" s="38"/>
      <c r="H31" s="38"/>
      <c r="I31" s="38"/>
      <c r="J31" s="51"/>
      <c r="K31" s="42"/>
      <c r="L31" s="50"/>
      <c r="M31" s="50"/>
      <c r="N31" s="19"/>
      <c r="O31" s="19"/>
      <c r="P31" s="51">
        <f t="shared" si="3"/>
        <v>0</v>
      </c>
      <c r="Q31" s="51">
        <f t="shared" si="4"/>
        <v>0</v>
      </c>
      <c r="R31" s="78">
        <f t="shared" si="5"/>
        <v>0</v>
      </c>
      <c r="S31" s="29"/>
      <c r="T31" s="10"/>
      <c r="W31" s="80"/>
    </row>
    <row r="32" s="1" customFormat="1" spans="1:20">
      <c r="A32" s="10">
        <v>7</v>
      </c>
      <c r="B32" s="18" t="s">
        <v>52</v>
      </c>
      <c r="C32" s="18" t="s">
        <v>57</v>
      </c>
      <c r="D32" s="19"/>
      <c r="E32" s="35"/>
      <c r="F32" s="36" t="e">
        <f>VLOOKUP($E32,[1]基准价格!A:H,3,0)</f>
        <v>#N/A</v>
      </c>
      <c r="G32" s="36" t="e">
        <f>VLOOKUP($E32,[1]基准价格!A:H,4,0)</f>
        <v>#N/A</v>
      </c>
      <c r="H32" s="36" t="e">
        <f>IF(VLOOKUP($E32,[1]基准价格!A:E,5,0)=0,"",VLOOKUP($E32,[1]基准价格!A:E,5,0))</f>
        <v>#N/A</v>
      </c>
      <c r="I32" s="36" t="e">
        <f>VLOOKUP($E32,[1]基准价格!A:F,6,0)</f>
        <v>#N/A</v>
      </c>
      <c r="J32" s="49" t="e">
        <f>VLOOKUP($E32,[1]基准价格!A:G,7,0)</f>
        <v>#N/A</v>
      </c>
      <c r="K32" s="42"/>
      <c r="L32" s="50"/>
      <c r="M32" s="50"/>
      <c r="N32" s="19"/>
      <c r="O32" s="19"/>
      <c r="P32" s="51" t="e">
        <f t="shared" si="3"/>
        <v>#N/A</v>
      </c>
      <c r="Q32" s="51">
        <f t="shared" si="4"/>
        <v>0</v>
      </c>
      <c r="R32" s="78" t="e">
        <f t="shared" si="5"/>
        <v>#N/A</v>
      </c>
      <c r="S32" s="29"/>
      <c r="T32" s="10"/>
    </row>
    <row r="33" s="1" customFormat="1" ht="11" spans="1:23">
      <c r="A33" s="10">
        <v>8</v>
      </c>
      <c r="B33" s="20"/>
      <c r="C33" s="21"/>
      <c r="D33" s="21"/>
      <c r="E33" s="37" t="s">
        <v>50</v>
      </c>
      <c r="F33" s="38"/>
      <c r="G33" s="38"/>
      <c r="H33" s="38"/>
      <c r="I33" s="38"/>
      <c r="J33" s="51"/>
      <c r="K33" s="42"/>
      <c r="L33" s="50"/>
      <c r="M33" s="50"/>
      <c r="N33" s="19"/>
      <c r="O33" s="19"/>
      <c r="P33" s="51">
        <f t="shared" si="3"/>
        <v>0</v>
      </c>
      <c r="Q33" s="51">
        <f t="shared" si="4"/>
        <v>0</v>
      </c>
      <c r="R33" s="78">
        <f t="shared" si="5"/>
        <v>0</v>
      </c>
      <c r="S33" s="29"/>
      <c r="T33" s="10"/>
      <c r="W33" s="80"/>
    </row>
    <row r="34" s="1" customFormat="1" spans="1:20">
      <c r="A34" s="10">
        <v>9</v>
      </c>
      <c r="B34" s="20"/>
      <c r="C34" s="18" t="s">
        <v>58</v>
      </c>
      <c r="D34" s="19"/>
      <c r="E34" s="35"/>
      <c r="F34" s="36" t="e">
        <f>VLOOKUP($E34,[1]基准价格!A:H,3,0)</f>
        <v>#N/A</v>
      </c>
      <c r="G34" s="36" t="e">
        <f>VLOOKUP($E34,[1]基准价格!A:H,4,0)</f>
        <v>#N/A</v>
      </c>
      <c r="H34" s="36" t="e">
        <f>IF(VLOOKUP($E34,[1]基准价格!A:E,5,0)=0,"",VLOOKUP($E34,[1]基准价格!A:E,5,0))</f>
        <v>#N/A</v>
      </c>
      <c r="I34" s="36" t="e">
        <f>VLOOKUP($E34,[1]基准价格!A:F,6,0)</f>
        <v>#N/A</v>
      </c>
      <c r="J34" s="49" t="e">
        <f>VLOOKUP($E34,[1]基准价格!A:G,7,0)</f>
        <v>#N/A</v>
      </c>
      <c r="K34" s="42"/>
      <c r="L34" s="50"/>
      <c r="M34" s="50"/>
      <c r="N34" s="19"/>
      <c r="O34" s="19"/>
      <c r="P34" s="51" t="e">
        <f t="shared" si="3"/>
        <v>#N/A</v>
      </c>
      <c r="Q34" s="51">
        <f t="shared" si="4"/>
        <v>0</v>
      </c>
      <c r="R34" s="78" t="e">
        <f t="shared" si="5"/>
        <v>#N/A</v>
      </c>
      <c r="S34" s="29"/>
      <c r="T34" s="10"/>
    </row>
    <row r="35" s="1" customFormat="1" ht="11" spans="1:23">
      <c r="A35" s="10">
        <v>10</v>
      </c>
      <c r="B35" s="20"/>
      <c r="C35" s="21"/>
      <c r="D35" s="21"/>
      <c r="E35" s="37" t="s">
        <v>50</v>
      </c>
      <c r="F35" s="38"/>
      <c r="G35" s="38"/>
      <c r="H35" s="38"/>
      <c r="I35" s="38"/>
      <c r="J35" s="51"/>
      <c r="K35" s="42"/>
      <c r="L35" s="50"/>
      <c r="M35" s="50"/>
      <c r="N35" s="19"/>
      <c r="O35" s="19"/>
      <c r="P35" s="51">
        <f t="shared" si="3"/>
        <v>0</v>
      </c>
      <c r="Q35" s="51">
        <f t="shared" si="4"/>
        <v>0</v>
      </c>
      <c r="R35" s="78">
        <f t="shared" si="5"/>
        <v>0</v>
      </c>
      <c r="S35" s="29"/>
      <c r="T35" s="10"/>
      <c r="W35" s="80"/>
    </row>
    <row r="36" s="1" customFormat="1" spans="1:20">
      <c r="A36" s="10">
        <v>11</v>
      </c>
      <c r="B36" s="20"/>
      <c r="C36" s="18" t="s">
        <v>57</v>
      </c>
      <c r="D36" s="19"/>
      <c r="E36" s="35"/>
      <c r="F36" s="36" t="e">
        <f>VLOOKUP($E36,[1]基准价格!A:H,3,0)</f>
        <v>#N/A</v>
      </c>
      <c r="G36" s="36" t="e">
        <f>VLOOKUP($E36,[1]基准价格!A:H,4,0)</f>
        <v>#N/A</v>
      </c>
      <c r="H36" s="36" t="e">
        <f>IF(VLOOKUP($E36,[1]基准价格!A:E,5,0)=0,"",VLOOKUP($E36,[1]基准价格!A:E,5,0))</f>
        <v>#N/A</v>
      </c>
      <c r="I36" s="36" t="e">
        <f>VLOOKUP($E36,[1]基准价格!A:F,6,0)</f>
        <v>#N/A</v>
      </c>
      <c r="J36" s="49" t="e">
        <f>VLOOKUP($E36,[1]基准价格!A:G,7,0)</f>
        <v>#N/A</v>
      </c>
      <c r="K36" s="42"/>
      <c r="L36" s="50"/>
      <c r="M36" s="50"/>
      <c r="N36" s="19"/>
      <c r="O36" s="19"/>
      <c r="P36" s="51" t="e">
        <f t="shared" si="3"/>
        <v>#N/A</v>
      </c>
      <c r="Q36" s="51">
        <f t="shared" si="4"/>
        <v>0</v>
      </c>
      <c r="R36" s="78" t="e">
        <f t="shared" si="5"/>
        <v>#N/A</v>
      </c>
      <c r="S36" s="29"/>
      <c r="T36" s="10"/>
    </row>
    <row r="37" s="1" customFormat="1" ht="11" spans="1:23">
      <c r="A37" s="10">
        <v>12</v>
      </c>
      <c r="B37" s="21"/>
      <c r="C37" s="21"/>
      <c r="D37" s="21"/>
      <c r="E37" s="37" t="s">
        <v>50</v>
      </c>
      <c r="F37" s="38"/>
      <c r="G37" s="38"/>
      <c r="H37" s="38"/>
      <c r="I37" s="38"/>
      <c r="J37" s="51"/>
      <c r="K37" s="42"/>
      <c r="L37" s="50"/>
      <c r="M37" s="50"/>
      <c r="N37" s="19"/>
      <c r="O37" s="19"/>
      <c r="P37" s="51">
        <f t="shared" si="3"/>
        <v>0</v>
      </c>
      <c r="Q37" s="51">
        <f t="shared" si="4"/>
        <v>0</v>
      </c>
      <c r="R37" s="78">
        <f t="shared" si="5"/>
        <v>0</v>
      </c>
      <c r="S37" s="29"/>
      <c r="T37" s="10"/>
      <c r="W37" s="80"/>
    </row>
    <row r="38" s="1" customFormat="1" spans="1:20">
      <c r="A38" s="10">
        <v>13</v>
      </c>
      <c r="B38" s="18" t="s">
        <v>54</v>
      </c>
      <c r="C38" s="18" t="s">
        <v>59</v>
      </c>
      <c r="D38" s="19"/>
      <c r="E38" s="35"/>
      <c r="F38" s="36" t="e">
        <f>VLOOKUP($E38,[1]基准价格!A:H,3,0)</f>
        <v>#N/A</v>
      </c>
      <c r="G38" s="36" t="e">
        <f>VLOOKUP($E38,[1]基准价格!A:H,4,0)</f>
        <v>#N/A</v>
      </c>
      <c r="H38" s="36" t="e">
        <f>IF(VLOOKUP($E38,[1]基准价格!A:E,5,0)=0,"",VLOOKUP($E38,[1]基准价格!A:E,5,0))</f>
        <v>#N/A</v>
      </c>
      <c r="I38" s="36" t="e">
        <f>VLOOKUP($E38,[1]基准价格!A:F,6,0)</f>
        <v>#N/A</v>
      </c>
      <c r="J38" s="49" t="e">
        <f>VLOOKUP($E38,[1]基准价格!A:G,7,0)</f>
        <v>#N/A</v>
      </c>
      <c r="K38" s="42"/>
      <c r="L38" s="50"/>
      <c r="M38" s="50"/>
      <c r="N38" s="19"/>
      <c r="O38" s="19"/>
      <c r="P38" s="51" t="e">
        <f t="shared" si="3"/>
        <v>#N/A</v>
      </c>
      <c r="Q38" s="51">
        <f t="shared" si="4"/>
        <v>0</v>
      </c>
      <c r="R38" s="78" t="e">
        <f t="shared" si="5"/>
        <v>#N/A</v>
      </c>
      <c r="S38" s="29"/>
      <c r="T38" s="10"/>
    </row>
    <row r="39" s="1" customFormat="1" ht="11" spans="1:23">
      <c r="A39" s="10">
        <v>14</v>
      </c>
      <c r="B39" s="21"/>
      <c r="C39" s="21"/>
      <c r="D39" s="21"/>
      <c r="E39" s="37" t="s">
        <v>50</v>
      </c>
      <c r="F39" s="38"/>
      <c r="G39" s="38"/>
      <c r="H39" s="38"/>
      <c r="I39" s="38"/>
      <c r="J39" s="51"/>
      <c r="K39" s="42"/>
      <c r="L39" s="50"/>
      <c r="M39" s="50"/>
      <c r="N39" s="19"/>
      <c r="O39" s="19"/>
      <c r="P39" s="51">
        <f t="shared" si="3"/>
        <v>0</v>
      </c>
      <c r="Q39" s="51">
        <f t="shared" si="4"/>
        <v>0</v>
      </c>
      <c r="R39" s="78">
        <f t="shared" si="5"/>
        <v>0</v>
      </c>
      <c r="S39" s="29"/>
      <c r="T39" s="10"/>
      <c r="W39" s="80"/>
    </row>
    <row r="40" s="1" customFormat="1" spans="1:23">
      <c r="A40" s="24" t="s">
        <v>55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61"/>
      <c r="O40" s="21"/>
      <c r="P40" s="60"/>
      <c r="Q40" s="60">
        <f>SUM(Q26:Q39)</f>
        <v>0</v>
      </c>
      <c r="R40" s="78">
        <f t="shared" si="5"/>
        <v>0</v>
      </c>
      <c r="S40" s="33"/>
      <c r="T40" s="7"/>
      <c r="W40" s="81"/>
    </row>
    <row r="41" s="1" customFormat="1" ht="51" customHeight="1" spans="1:20">
      <c r="A41" s="16" t="s">
        <v>60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77"/>
    </row>
    <row r="42" s="1" customFormat="1" spans="1:20">
      <c r="A42" s="26">
        <v>20</v>
      </c>
      <c r="B42" s="19"/>
      <c r="C42" s="19"/>
      <c r="D42" s="19"/>
      <c r="E42" s="39"/>
      <c r="F42" s="38"/>
      <c r="G42" s="38"/>
      <c r="H42" s="38"/>
      <c r="I42" s="38"/>
      <c r="J42" s="51"/>
      <c r="K42" s="42"/>
      <c r="L42" s="50"/>
      <c r="M42" s="50"/>
      <c r="N42" s="19"/>
      <c r="O42" s="19"/>
      <c r="P42" s="62"/>
      <c r="Q42" s="62"/>
      <c r="R42" s="78"/>
      <c r="S42" s="29"/>
      <c r="T42" s="10"/>
    </row>
    <row r="43" s="1" customFormat="1" spans="1:20">
      <c r="A43" s="27" t="s">
        <v>55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63"/>
      <c r="O43" s="22"/>
      <c r="P43" s="60">
        <f>SUM(P42:P42)</f>
        <v>0</v>
      </c>
      <c r="Q43" s="60">
        <f>SUM(Q42:Q42)</f>
        <v>0</v>
      </c>
      <c r="R43" s="78">
        <f>Q43-P43</f>
        <v>0</v>
      </c>
      <c r="S43" s="29"/>
      <c r="T43" s="10"/>
    </row>
    <row r="44" s="1" customFormat="1" spans="1:20">
      <c r="A44" s="29" t="s">
        <v>61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51">
        <v>0</v>
      </c>
      <c r="Q44" s="51">
        <f>Q24+Q40+Q43</f>
        <v>0</v>
      </c>
      <c r="R44" s="78">
        <f>Q44-P44</f>
        <v>0</v>
      </c>
      <c r="S44" s="29"/>
      <c r="T44" s="10"/>
    </row>
    <row r="45" s="1" customFormat="1" spans="1:20">
      <c r="A45" s="13" t="s">
        <v>62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76"/>
      <c r="S45" s="76"/>
      <c r="T45" s="76"/>
    </row>
    <row r="46" s="1" customFormat="1" ht="21" spans="1:20">
      <c r="A46" s="15" t="s">
        <v>27</v>
      </c>
      <c r="B46" s="15" t="s">
        <v>28</v>
      </c>
      <c r="C46" s="15" t="s">
        <v>29</v>
      </c>
      <c r="D46" s="15" t="s">
        <v>30</v>
      </c>
      <c r="E46" s="40" t="s">
        <v>31</v>
      </c>
      <c r="F46" s="15" t="s">
        <v>32</v>
      </c>
      <c r="G46" s="15" t="s">
        <v>33</v>
      </c>
      <c r="H46" s="15" t="s">
        <v>34</v>
      </c>
      <c r="I46" s="15" t="s">
        <v>35</v>
      </c>
      <c r="J46" s="47" t="s">
        <v>36</v>
      </c>
      <c r="K46" s="48" t="s">
        <v>37</v>
      </c>
      <c r="L46" s="15" t="s">
        <v>38</v>
      </c>
      <c r="M46" s="48" t="s">
        <v>39</v>
      </c>
      <c r="N46" s="15" t="s">
        <v>40</v>
      </c>
      <c r="O46" s="48" t="s">
        <v>41</v>
      </c>
      <c r="P46" s="47" t="s">
        <v>42</v>
      </c>
      <c r="Q46" s="48" t="s">
        <v>43</v>
      </c>
      <c r="R46" s="47" t="s">
        <v>44</v>
      </c>
      <c r="S46" s="47" t="s">
        <v>45</v>
      </c>
      <c r="T46" s="79" t="s">
        <v>46</v>
      </c>
    </row>
    <row r="47" s="2" customFormat="1" spans="1:20">
      <c r="A47" s="16" t="s">
        <v>63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77"/>
    </row>
    <row r="48" s="1" customFormat="1" spans="1:20">
      <c r="A48" s="30" t="s">
        <v>61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64" t="e">
        <f>SUM(#REF!)</f>
        <v>#REF!</v>
      </c>
      <c r="Q48" s="64"/>
      <c r="R48" s="78" t="e">
        <f>Q48-P48</f>
        <v>#REF!</v>
      </c>
      <c r="S48" s="29"/>
      <c r="T48" s="10"/>
    </row>
    <row r="49" s="1" customFormat="1" spans="1:20">
      <c r="A49" s="13" t="s">
        <v>64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76"/>
      <c r="S49" s="76"/>
      <c r="T49" s="76"/>
    </row>
    <row r="50" s="1" customFormat="1" ht="21" spans="1:20">
      <c r="A50" s="15" t="s">
        <v>27</v>
      </c>
      <c r="B50" s="15" t="s">
        <v>28</v>
      </c>
      <c r="C50" s="15" t="s">
        <v>29</v>
      </c>
      <c r="D50" s="15" t="s">
        <v>30</v>
      </c>
      <c r="E50" s="40" t="s">
        <v>31</v>
      </c>
      <c r="F50" s="15" t="s">
        <v>32</v>
      </c>
      <c r="G50" s="15" t="s">
        <v>33</v>
      </c>
      <c r="H50" s="15" t="s">
        <v>34</v>
      </c>
      <c r="I50" s="15" t="s">
        <v>35</v>
      </c>
      <c r="J50" s="47" t="s">
        <v>36</v>
      </c>
      <c r="K50" s="48" t="s">
        <v>37</v>
      </c>
      <c r="L50" s="15" t="s">
        <v>38</v>
      </c>
      <c r="M50" s="48" t="s">
        <v>39</v>
      </c>
      <c r="N50" s="15" t="s">
        <v>40</v>
      </c>
      <c r="O50" s="48" t="s">
        <v>41</v>
      </c>
      <c r="P50" s="47" t="s">
        <v>42</v>
      </c>
      <c r="Q50" s="48" t="s">
        <v>43</v>
      </c>
      <c r="R50" s="47" t="s">
        <v>44</v>
      </c>
      <c r="S50" s="47" t="s">
        <v>45</v>
      </c>
      <c r="T50" s="79" t="s">
        <v>46</v>
      </c>
    </row>
    <row r="51" s="2" customFormat="1" spans="1:20">
      <c r="A51" s="16" t="s">
        <v>63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77"/>
    </row>
    <row r="52" s="1" customFormat="1" ht="21" spans="1:20">
      <c r="A52" s="10">
        <v>1</v>
      </c>
      <c r="B52" s="19" t="s">
        <v>65</v>
      </c>
      <c r="C52" s="19" t="s">
        <v>65</v>
      </c>
      <c r="D52" s="19" t="s">
        <v>65</v>
      </c>
      <c r="E52" s="41"/>
      <c r="F52" s="42" t="s">
        <v>65</v>
      </c>
      <c r="G52" s="42" t="s">
        <v>66</v>
      </c>
      <c r="H52" s="43"/>
      <c r="I52" s="52" t="s">
        <v>67</v>
      </c>
      <c r="J52" s="10"/>
      <c r="K52" s="53">
        <v>800</v>
      </c>
      <c r="L52" s="10"/>
      <c r="M52" s="52">
        <v>250</v>
      </c>
      <c r="N52" s="10"/>
      <c r="O52" s="10">
        <v>1</v>
      </c>
      <c r="P52" s="10"/>
      <c r="Q52" s="53">
        <f>K52*M52</f>
        <v>200000</v>
      </c>
      <c r="R52" s="78"/>
      <c r="S52" s="29" t="s">
        <v>68</v>
      </c>
      <c r="T52" s="10"/>
    </row>
    <row r="53" s="1" customFormat="1" ht="11" spans="1:20">
      <c r="A53" s="10"/>
      <c r="B53" s="19" t="s">
        <v>65</v>
      </c>
      <c r="C53" s="19" t="s">
        <v>65</v>
      </c>
      <c r="D53" s="19" t="s">
        <v>65</v>
      </c>
      <c r="E53" s="41"/>
      <c r="F53" s="42" t="s">
        <v>65</v>
      </c>
      <c r="G53" s="42" t="s">
        <v>69</v>
      </c>
      <c r="H53" s="43"/>
      <c r="I53" s="54"/>
      <c r="J53" s="55"/>
      <c r="K53" s="56">
        <v>1350</v>
      </c>
      <c r="L53" s="19"/>
      <c r="M53" s="19">
        <v>250</v>
      </c>
      <c r="N53" s="19"/>
      <c r="O53" s="19">
        <v>1</v>
      </c>
      <c r="P53" s="62"/>
      <c r="Q53" s="53">
        <f>K53*M53</f>
        <v>337500</v>
      </c>
      <c r="R53" s="78"/>
      <c r="S53" s="29"/>
      <c r="T53" s="10"/>
    </row>
    <row r="54" s="1" customFormat="1" spans="1:20">
      <c r="A54" s="10"/>
      <c r="B54" s="19"/>
      <c r="C54" s="10"/>
      <c r="D54" s="24"/>
      <c r="E54" s="41"/>
      <c r="F54" s="42"/>
      <c r="G54" s="42"/>
      <c r="H54" s="43"/>
      <c r="I54" s="54"/>
      <c r="J54" s="55"/>
      <c r="K54" s="10"/>
      <c r="L54" s="19"/>
      <c r="M54" s="19"/>
      <c r="N54" s="19"/>
      <c r="O54" s="19"/>
      <c r="P54" s="62"/>
      <c r="Q54" s="53"/>
      <c r="R54" s="78"/>
      <c r="S54" s="29"/>
      <c r="T54" s="10"/>
    </row>
    <row r="55" s="1" customFormat="1" spans="1:20">
      <c r="A55" s="10"/>
      <c r="B55" s="19"/>
      <c r="C55" s="10"/>
      <c r="D55" s="24"/>
      <c r="E55" s="41"/>
      <c r="F55" s="42"/>
      <c r="G55" s="42"/>
      <c r="H55" s="42"/>
      <c r="I55" s="54"/>
      <c r="J55" s="55"/>
      <c r="K55" s="10"/>
      <c r="L55" s="19"/>
      <c r="M55" s="19"/>
      <c r="N55" s="19"/>
      <c r="O55" s="19"/>
      <c r="P55" s="62">
        <f t="shared" ref="P55:P60" si="6">N55*L55*J55</f>
        <v>0</v>
      </c>
      <c r="Q55" s="62"/>
      <c r="R55" s="78">
        <f t="shared" ref="R55:R61" si="7">Q55-P55</f>
        <v>0</v>
      </c>
      <c r="S55" s="29"/>
      <c r="T55" s="10"/>
    </row>
    <row r="56" s="1" customFormat="1" spans="1:20">
      <c r="A56" s="30" t="s">
        <v>61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4">
        <f>SUM(P52:P55)</f>
        <v>0</v>
      </c>
      <c r="Q56" s="64">
        <f>SUM(Q52:Q55)</f>
        <v>537500</v>
      </c>
      <c r="R56" s="78">
        <f t="shared" si="7"/>
        <v>537500</v>
      </c>
      <c r="S56" s="29"/>
      <c r="T56" s="10"/>
    </row>
    <row r="57" s="1" customFormat="1" spans="1:20">
      <c r="A57" s="13" t="s">
        <v>70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76"/>
      <c r="S57" s="76"/>
      <c r="T57" s="76"/>
    </row>
    <row r="58" s="1" customFormat="1" ht="21" spans="1:20">
      <c r="A58" s="15" t="s">
        <v>27</v>
      </c>
      <c r="B58" s="15" t="s">
        <v>28</v>
      </c>
      <c r="C58" s="15" t="s">
        <v>29</v>
      </c>
      <c r="D58" s="15" t="s">
        <v>30</v>
      </c>
      <c r="E58" s="40" t="s">
        <v>31</v>
      </c>
      <c r="F58" s="15" t="s">
        <v>32</v>
      </c>
      <c r="G58" s="15" t="s">
        <v>33</v>
      </c>
      <c r="H58" s="15" t="s">
        <v>34</v>
      </c>
      <c r="I58" s="15" t="s">
        <v>35</v>
      </c>
      <c r="J58" s="47" t="s">
        <v>36</v>
      </c>
      <c r="K58" s="48" t="s">
        <v>37</v>
      </c>
      <c r="L58" s="15" t="s">
        <v>38</v>
      </c>
      <c r="M58" s="48" t="s">
        <v>39</v>
      </c>
      <c r="N58" s="15" t="s">
        <v>40</v>
      </c>
      <c r="O58" s="48" t="s">
        <v>41</v>
      </c>
      <c r="P58" s="47" t="s">
        <v>42</v>
      </c>
      <c r="Q58" s="48" t="s">
        <v>43</v>
      </c>
      <c r="R58" s="47" t="s">
        <v>44</v>
      </c>
      <c r="S58" s="47" t="s">
        <v>45</v>
      </c>
      <c r="T58" s="79" t="s">
        <v>46</v>
      </c>
    </row>
    <row r="59" s="1" customFormat="1" spans="1:20">
      <c r="A59" s="10">
        <v>1</v>
      </c>
      <c r="B59" s="10"/>
      <c r="C59" s="10"/>
      <c r="D59" s="19"/>
      <c r="E59" s="41"/>
      <c r="F59" s="42"/>
      <c r="G59" s="42"/>
      <c r="H59" s="42"/>
      <c r="I59" s="42"/>
      <c r="J59" s="51"/>
      <c r="K59" s="42"/>
      <c r="L59" s="19"/>
      <c r="M59" s="19"/>
      <c r="N59" s="19"/>
      <c r="O59" s="19"/>
      <c r="P59" s="62">
        <f t="shared" si="6"/>
        <v>0</v>
      </c>
      <c r="Q59" s="62">
        <f>K59*M59*O59</f>
        <v>0</v>
      </c>
      <c r="R59" s="78">
        <f t="shared" si="7"/>
        <v>0</v>
      </c>
      <c r="S59" s="29"/>
      <c r="T59" s="10"/>
    </row>
    <row r="60" s="1" customFormat="1" spans="1:20">
      <c r="A60" s="10">
        <v>2</v>
      </c>
      <c r="B60" s="10"/>
      <c r="C60" s="10"/>
      <c r="D60" s="19"/>
      <c r="E60" s="41"/>
      <c r="F60" s="42"/>
      <c r="G60" s="42"/>
      <c r="H60" s="42"/>
      <c r="I60" s="42"/>
      <c r="J60" s="51"/>
      <c r="K60" s="42"/>
      <c r="L60" s="19"/>
      <c r="M60" s="19"/>
      <c r="N60" s="19"/>
      <c r="O60" s="19"/>
      <c r="P60" s="62">
        <f t="shared" si="6"/>
        <v>0</v>
      </c>
      <c r="Q60" s="62">
        <f>K60*M60*O60</f>
        <v>0</v>
      </c>
      <c r="R60" s="78">
        <f t="shared" si="7"/>
        <v>0</v>
      </c>
      <c r="S60" s="29"/>
      <c r="T60" s="10"/>
    </row>
    <row r="61" s="1" customFormat="1" spans="1:20">
      <c r="A61" s="30" t="s">
        <v>61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4">
        <f>SUM(P59:P60)</f>
        <v>0</v>
      </c>
      <c r="Q61" s="64">
        <f>SUM(Q59:Q60)</f>
        <v>0</v>
      </c>
      <c r="R61" s="78">
        <f t="shared" si="7"/>
        <v>0</v>
      </c>
      <c r="S61" s="29"/>
      <c r="T61" s="10"/>
    </row>
    <row r="62" s="1" customFormat="1" spans="1:20">
      <c r="A62" s="13" t="s">
        <v>71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76"/>
      <c r="S62" s="76"/>
      <c r="T62" s="76"/>
    </row>
    <row r="63" s="1" customFormat="1" ht="21" spans="1:20">
      <c r="A63" s="31" t="s">
        <v>27</v>
      </c>
      <c r="B63" s="31" t="s">
        <v>28</v>
      </c>
      <c r="C63" s="31" t="s">
        <v>29</v>
      </c>
      <c r="D63" s="31" t="s">
        <v>72</v>
      </c>
      <c r="E63" s="40" t="s">
        <v>31</v>
      </c>
      <c r="F63" s="31" t="s">
        <v>73</v>
      </c>
      <c r="G63" s="31" t="s">
        <v>74</v>
      </c>
      <c r="H63" s="31" t="s">
        <v>34</v>
      </c>
      <c r="I63" s="15" t="s">
        <v>35</v>
      </c>
      <c r="J63" s="47" t="s">
        <v>36</v>
      </c>
      <c r="K63" s="48" t="s">
        <v>37</v>
      </c>
      <c r="L63" s="15" t="s">
        <v>38</v>
      </c>
      <c r="M63" s="48" t="s">
        <v>39</v>
      </c>
      <c r="N63" s="15" t="s">
        <v>40</v>
      </c>
      <c r="O63" s="48" t="s">
        <v>41</v>
      </c>
      <c r="P63" s="47" t="s">
        <v>42</v>
      </c>
      <c r="Q63" s="48" t="s">
        <v>43</v>
      </c>
      <c r="R63" s="47" t="s">
        <v>44</v>
      </c>
      <c r="S63" s="47" t="s">
        <v>45</v>
      </c>
      <c r="T63" s="79" t="s">
        <v>46</v>
      </c>
    </row>
    <row r="64" s="2" customFormat="1" spans="1:20">
      <c r="A64" s="16" t="s">
        <v>75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77"/>
    </row>
    <row r="65" s="1" customFormat="1" spans="1:20">
      <c r="A65" s="30" t="s">
        <v>61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64"/>
      <c r="Q65" s="64"/>
      <c r="R65" s="78">
        <f>Q65-P65</f>
        <v>0</v>
      </c>
      <c r="S65" s="29"/>
      <c r="T65" s="10"/>
    </row>
    <row r="66" s="1" customFormat="1" spans="1:20">
      <c r="A66" s="13" t="s">
        <v>76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76"/>
      <c r="S66" s="76"/>
      <c r="T66" s="76"/>
    </row>
    <row r="67" s="1" customFormat="1" ht="21" spans="1:20">
      <c r="A67" s="15" t="s">
        <v>27</v>
      </c>
      <c r="B67" s="15" t="s">
        <v>28</v>
      </c>
      <c r="C67" s="15" t="s">
        <v>29</v>
      </c>
      <c r="D67" s="15" t="s">
        <v>30</v>
      </c>
      <c r="E67" s="40" t="s">
        <v>31</v>
      </c>
      <c r="F67" s="15" t="s">
        <v>32</v>
      </c>
      <c r="G67" s="15" t="s">
        <v>33</v>
      </c>
      <c r="H67" s="15" t="s">
        <v>34</v>
      </c>
      <c r="I67" s="15" t="s">
        <v>35</v>
      </c>
      <c r="J67" s="47" t="s">
        <v>36</v>
      </c>
      <c r="K67" s="48" t="s">
        <v>37</v>
      </c>
      <c r="L67" s="15" t="s">
        <v>38</v>
      </c>
      <c r="M67" s="48" t="s">
        <v>39</v>
      </c>
      <c r="N67" s="15" t="s">
        <v>40</v>
      </c>
      <c r="O67" s="48" t="s">
        <v>41</v>
      </c>
      <c r="P67" s="47" t="s">
        <v>42</v>
      </c>
      <c r="Q67" s="48" t="s">
        <v>43</v>
      </c>
      <c r="R67" s="47" t="s">
        <v>44</v>
      </c>
      <c r="S67" s="47" t="s">
        <v>45</v>
      </c>
      <c r="T67" s="79" t="s">
        <v>46</v>
      </c>
    </row>
    <row r="68" s="1" customFormat="1" spans="1:20">
      <c r="A68" s="16" t="s">
        <v>77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77"/>
    </row>
    <row r="69" s="1" customFormat="1" spans="1:20">
      <c r="A69" s="10">
        <v>16</v>
      </c>
      <c r="B69" s="30"/>
      <c r="C69" s="30"/>
      <c r="D69" s="30"/>
      <c r="E69" s="85"/>
      <c r="F69" s="30"/>
      <c r="G69" s="30"/>
      <c r="H69" s="30"/>
      <c r="I69" s="86"/>
      <c r="J69" s="30"/>
      <c r="K69" s="30"/>
      <c r="L69" s="30"/>
      <c r="M69" s="30"/>
      <c r="N69" s="30"/>
      <c r="O69" s="29"/>
      <c r="P69" s="64"/>
      <c r="Q69" s="64"/>
      <c r="R69" s="78"/>
      <c r="S69" s="29"/>
      <c r="T69" s="10"/>
    </row>
    <row r="70" s="1" customFormat="1" spans="1:20">
      <c r="A70" s="10">
        <v>17</v>
      </c>
      <c r="B70" s="30"/>
      <c r="C70" s="30"/>
      <c r="D70" s="30"/>
      <c r="E70" s="85"/>
      <c r="F70" s="30"/>
      <c r="G70" s="30"/>
      <c r="H70" s="30"/>
      <c r="I70" s="86"/>
      <c r="J70" s="30"/>
      <c r="K70" s="30"/>
      <c r="L70" s="30"/>
      <c r="M70" s="30"/>
      <c r="N70" s="30"/>
      <c r="O70" s="29"/>
      <c r="P70" s="64"/>
      <c r="Q70" s="64"/>
      <c r="R70" s="78"/>
      <c r="S70" s="29"/>
      <c r="T70" s="10"/>
    </row>
    <row r="71" s="1" customFormat="1" spans="1:20">
      <c r="A71" s="30" t="s">
        <v>61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9"/>
      <c r="P71" s="64" t="e">
        <f>SUM(#REF!)</f>
        <v>#REF!</v>
      </c>
      <c r="Q71" s="64"/>
      <c r="R71" s="78" t="e">
        <f>Q71-P71</f>
        <v>#REF!</v>
      </c>
      <c r="S71" s="29"/>
      <c r="T71" s="10"/>
    </row>
    <row r="72" s="1" customFormat="1" spans="1:20">
      <c r="A72" s="82" t="s">
        <v>78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7" t="e">
        <f>P71+P65+P61+P56+P48+P44+P40+P24</f>
        <v>#REF!</v>
      </c>
      <c r="Q72" s="87">
        <f>Q44+Q56+Q61+Q65+Q71+Q48</f>
        <v>537500</v>
      </c>
      <c r="R72" s="94"/>
      <c r="S72" s="82"/>
      <c r="T72" s="95"/>
    </row>
    <row r="73" s="2" customFormat="1" spans="1:20">
      <c r="A73" s="29" t="s">
        <v>79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88">
        <v>0.05</v>
      </c>
      <c r="P73" s="89" t="e">
        <f>(P72-P5)*O73</f>
        <v>#REF!</v>
      </c>
      <c r="Q73" s="89">
        <f>Q72*O73</f>
        <v>26875</v>
      </c>
      <c r="R73" s="78"/>
      <c r="S73" s="29"/>
      <c r="T73" s="10"/>
    </row>
    <row r="74" s="2" customFormat="1" spans="1:20">
      <c r="A74" s="29" t="s">
        <v>80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88">
        <v>0.1</v>
      </c>
      <c r="P74" s="89"/>
      <c r="Q74" s="89"/>
      <c r="R74" s="78"/>
      <c r="S74" s="29"/>
      <c r="T74" s="10"/>
    </row>
    <row r="75" s="1" customFormat="1" ht="11" spans="1:20">
      <c r="A75" s="29" t="s">
        <v>81</v>
      </c>
      <c r="B75" s="29"/>
      <c r="C75" s="29"/>
      <c r="D75" s="29"/>
      <c r="E75" s="29"/>
      <c r="F75" s="29"/>
      <c r="G75" s="29" t="s">
        <v>82</v>
      </c>
      <c r="H75" s="29" t="s">
        <v>83</v>
      </c>
      <c r="I75" s="29"/>
      <c r="J75" s="29"/>
      <c r="K75" s="29"/>
      <c r="L75" s="29"/>
      <c r="M75" s="29"/>
      <c r="N75" s="29"/>
      <c r="O75" s="88">
        <v>0.06</v>
      </c>
      <c r="P75" s="51" t="e">
        <f>(P72+P73+P74)*O75</f>
        <v>#REF!</v>
      </c>
      <c r="Q75" s="51">
        <f>SUM(Q72+Q73)*O75</f>
        <v>33862.5</v>
      </c>
      <c r="R75" s="78"/>
      <c r="S75" s="29"/>
      <c r="T75" s="10"/>
    </row>
    <row r="76" s="1" customFormat="1" spans="1:20">
      <c r="A76" s="8" t="s">
        <v>84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32"/>
      <c r="P76" s="51" t="e">
        <f>SUM(P72:P75)</f>
        <v>#REF!</v>
      </c>
      <c r="Q76" s="51">
        <v>598237</v>
      </c>
      <c r="R76" s="78"/>
      <c r="S76" s="29"/>
      <c r="T76" s="10"/>
    </row>
    <row r="77" s="1" customFormat="1" spans="1:20">
      <c r="A77" s="83" t="s">
        <v>85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90"/>
      <c r="P77" s="91"/>
      <c r="Q77" s="91"/>
      <c r="R77" s="91"/>
      <c r="S77" s="91"/>
      <c r="T77" s="91"/>
    </row>
    <row r="78" s="1" customFormat="1" ht="21" spans="1:20">
      <c r="A78" s="8" t="s">
        <v>50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2" t="s">
        <v>86</v>
      </c>
      <c r="O78" s="9" t="s">
        <v>87</v>
      </c>
      <c r="P78" s="92" t="e">
        <f>SUMIF([2]主播侧报价结算清单!$E$12:$E$1165,A78,[2]主播侧报价结算清单!$P$12:$P$1165)/P72</f>
        <v>#REF!</v>
      </c>
      <c r="Q78" s="96">
        <f>SUMIF([2]主播侧报价结算清单!$E$12:$E$1165,B78,[2]主播侧报价结算清单!$Q$12:$Q$1165)/Q72</f>
        <v>0</v>
      </c>
      <c r="R78" s="78"/>
      <c r="S78" s="29"/>
      <c r="T78" s="10"/>
    </row>
    <row r="79" s="1" customFormat="1" ht="11" spans="1:20">
      <c r="A79" s="8" t="s">
        <v>88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32" t="s">
        <v>89</v>
      </c>
      <c r="O79" s="9" t="s">
        <v>87</v>
      </c>
      <c r="P79" s="93" t="e">
        <f>P48/P72</f>
        <v>#REF!</v>
      </c>
      <c r="Q79" s="93">
        <f>Q48/Q72</f>
        <v>0</v>
      </c>
      <c r="R79" s="78"/>
      <c r="S79" s="29"/>
      <c r="T79" s="10"/>
    </row>
    <row r="80" s="1" customFormat="1" ht="11" spans="1:20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32" t="s">
        <v>89</v>
      </c>
      <c r="O80" s="9" t="s">
        <v>87</v>
      </c>
      <c r="P80" s="93" t="e">
        <f>P56/P72</f>
        <v>#REF!</v>
      </c>
      <c r="Q80" s="93">
        <f>Q56/Q72</f>
        <v>1</v>
      </c>
      <c r="R80" s="78"/>
      <c r="S80" s="29"/>
      <c r="T80" s="10"/>
    </row>
    <row r="81" s="1" customFormat="1" ht="11" spans="1:20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32" t="s">
        <v>89</v>
      </c>
      <c r="O81" s="9" t="s">
        <v>87</v>
      </c>
      <c r="P81" s="93" t="e">
        <f>P61/P72</f>
        <v>#REF!</v>
      </c>
      <c r="Q81" s="93">
        <f>Q61/Q72</f>
        <v>0</v>
      </c>
      <c r="R81" s="78"/>
      <c r="S81" s="29"/>
      <c r="T81" s="10"/>
    </row>
    <row r="82" s="1" customFormat="1" ht="11" spans="1:20">
      <c r="A82" s="8" t="s">
        <v>92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32" t="s">
        <v>89</v>
      </c>
      <c r="O82" s="9" t="s">
        <v>87</v>
      </c>
      <c r="P82" s="93" t="e">
        <f>P65/P72</f>
        <v>#REF!</v>
      </c>
      <c r="Q82" s="93">
        <f>Q65/Q72</f>
        <v>0</v>
      </c>
      <c r="R82" s="78"/>
      <c r="S82" s="29"/>
      <c r="T82" s="10"/>
    </row>
    <row r="83" s="1" customFormat="1" ht="21" spans="1:20">
      <c r="A83" s="8" t="s">
        <v>93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32" t="s">
        <v>94</v>
      </c>
      <c r="O83" s="9" t="s">
        <v>87</v>
      </c>
      <c r="P83" s="93" t="e">
        <f>P71/P72</f>
        <v>#REF!</v>
      </c>
      <c r="Q83" s="93">
        <f>Q71/Q72</f>
        <v>0</v>
      </c>
      <c r="R83" s="78"/>
      <c r="S83" s="29"/>
      <c r="T83" s="10"/>
    </row>
  </sheetData>
  <mergeCells count="86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43:N43"/>
    <mergeCell ref="A44:N44"/>
    <mergeCell ref="A45:Q45"/>
    <mergeCell ref="R45:T45"/>
    <mergeCell ref="A47:Q47"/>
    <mergeCell ref="R47:T47"/>
    <mergeCell ref="A48:N48"/>
    <mergeCell ref="A49:Q49"/>
    <mergeCell ref="R49:T49"/>
    <mergeCell ref="A51:Q51"/>
    <mergeCell ref="R51:T51"/>
    <mergeCell ref="A56:N56"/>
    <mergeCell ref="A57:Q57"/>
    <mergeCell ref="R57:T57"/>
    <mergeCell ref="A61:N61"/>
    <mergeCell ref="A62:Q62"/>
    <mergeCell ref="R62:T62"/>
    <mergeCell ref="A64:Q64"/>
    <mergeCell ref="A65:N65"/>
    <mergeCell ref="A66:Q66"/>
    <mergeCell ref="R66:T66"/>
    <mergeCell ref="A68:Q68"/>
    <mergeCell ref="A71:N71"/>
    <mergeCell ref="A72:O72"/>
    <mergeCell ref="A73:N73"/>
    <mergeCell ref="A74:N74"/>
    <mergeCell ref="A75:F75"/>
    <mergeCell ref="H75:N75"/>
    <mergeCell ref="A76:O76"/>
    <mergeCell ref="A77:O77"/>
    <mergeCell ref="A78:M78"/>
    <mergeCell ref="A79:M79"/>
    <mergeCell ref="A80:M80"/>
    <mergeCell ref="A81:M81"/>
    <mergeCell ref="A82:M82"/>
    <mergeCell ref="A83:M83"/>
    <mergeCell ref="B12:B19"/>
    <mergeCell ref="B20:B21"/>
    <mergeCell ref="B22:B23"/>
    <mergeCell ref="B26:B31"/>
    <mergeCell ref="B32:B37"/>
    <mergeCell ref="B38:B3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2:T3"/>
  </mergeCells>
  <dataValidations count="3">
    <dataValidation type="list" allowBlank="1" showInputMessage="1" showErrorMessage="1" sqref="G75">
      <formula1>"是,否"</formula1>
    </dataValidation>
    <dataValidation type="list" allowBlank="1" showInputMessage="1" showErrorMessage="1" sqref="O75">
      <formula1>"0%,1%,3%,6%"</formula1>
    </dataValidation>
    <dataValidation type="list" allowBlank="1" showInputMessage="1" showErrorMessage="1" sqref="O73:O74">
      <formula1>"0%,5%,10%"</formula1>
    </dataValidation>
  </dataValidations>
  <hyperlinks>
    <hyperlink ref="O7" r:id="rId1" display="zhangqingqing@cct.cn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dcterms:created xsi:type="dcterms:W3CDTF">2022-03-18T08:07:00Z</dcterms:created>
  <dcterms:modified xsi:type="dcterms:W3CDTF">2022-03-28T11:58:05Z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